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C:\Users\ICALDERONM\Desktop\Año 2023\Auditorias\Mapa de Riesgos\Segundo Cuatrimestre\"/>
    </mc:Choice>
  </mc:AlternateContent>
  <xr:revisionPtr revIDLastSave="0" documentId="13_ncr:1_{A905BCFD-DDCE-47B5-AFB5-A924166098DA}" xr6:coauthVersionLast="36" xr6:coauthVersionMax="47" xr10:uidLastSave="{00000000-0000-0000-0000-000000000000}"/>
  <bookViews>
    <workbookView xWindow="0" yWindow="0" windowWidth="28800" windowHeight="12225" tabRatio="686" firstSheet="4" activeTab="4" xr2:uid="{00000000-000D-0000-FFFF-FFFF00000000}"/>
  </bookViews>
  <sheets>
    <sheet name="RIESGOS GESTIÓN Y SEG. DIGITAL" sheetId="8" state="hidden" r:id="rId1"/>
    <sheet name="GESTIÓN Y SEG DIGITAL FOMULADO" sheetId="1" state="hidden" r:id="rId2"/>
    <sheet name="RIESGOS CORRUPCIÓN FORMULADO" sheetId="2" state="hidden" r:id="rId3"/>
    <sheet name="RIESGOS DE CORRUPCIÓN" sheetId="9" state="hidden" r:id="rId4"/>
    <sheet name="GESTIÓN Y SEG DIGITAL" sheetId="11" r:id="rId5"/>
    <sheet name="Listado de riesgos" sheetId="10" state="hidden" r:id="rId6"/>
    <sheet name="No Eliminar" sheetId="6" state="hidden"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_xlnm._FilterDatabase" localSheetId="4" hidden="1">'GESTIÓN Y SEG DIGITAL'!$A$7:$AV$142</definedName>
    <definedName name="_xlnm._FilterDatabase" localSheetId="1" hidden="1">'GESTIÓN Y SEG DIGITAL FOMULADO'!$A$8:$CW$278</definedName>
    <definedName name="_xlnm._FilterDatabase" localSheetId="2" hidden="1">'RIESGOS CORRUPCIÓN FORMULADO'!$B$8:$BH$8</definedName>
    <definedName name="_xlnm._FilterDatabase" localSheetId="3" hidden="1">'RIESGOS DE CORRUPCIÓN'!$B$7:$BI$7</definedName>
    <definedName name="_xlnm._FilterDatabase" localSheetId="0" hidden="1">'RIESGOS GESTIÓN Y SEG. DIGITAL'!$B$7:$BJ$7</definedName>
    <definedName name="_xlnm.Print_Area" localSheetId="4">'GESTIÓN Y SEG DIGITAL'!$B$1:$K$10</definedName>
    <definedName name="_xlnm.Print_Area" localSheetId="1">'GESTIÓN Y SEG DIGITAL FOMULADO'!$B$1:$BL$9</definedName>
    <definedName name="_xlnm.Print_Area" localSheetId="2">'RIESGOS CORRUPCIÓN FORMULADO'!$B$5:$BI$10</definedName>
    <definedName name="_xlnm.Print_Area" localSheetId="3">'RIESGOS DE CORRUPCIÓN'!$B$4:$BJ$9</definedName>
    <definedName name="_xlnm.Print_Area" localSheetId="0">'RIESGOS GESTIÓN Y SEG. DIGITAL'!$B$1:$BL$8</definedName>
    <definedName name="Control_Existente">[1]Hoja4!$H$3:$H$4</definedName>
    <definedName name="Impacto">[1]Hoja4!$F$3:$F$7</definedName>
    <definedName name="IMPACTO_INHERENTE" comment="aaa" localSheetId="4">'GESTIÓN Y SEG DIGITAL'!#REF!</definedName>
    <definedName name="IMPACTO_INHERENTE" comment="aaa" localSheetId="0">'RIESGOS GESTIÓN Y SEG. DIGITAL'!$AK$7</definedName>
    <definedName name="IMPACTO_INHERENTE" comment="aaa">'GESTIÓN Y SEG DIGITAL FOMULADO'!$AK$8</definedName>
    <definedName name="Probabilidad">[1]Hoja4!$E$3:$E$7</definedName>
    <definedName name="Tipo_de_Riesgo">[1]Hoja4!$D$3:$D$9</definedName>
    <definedName name="_xlnm.Print_Titles" localSheetId="4">'GESTIÓN Y SEG DIGITAL'!$1:$7</definedName>
    <definedName name="_xlnm.Print_Titles" localSheetId="1">'GESTIÓN Y SEG DIGITAL FOMULADO'!$1:$8</definedName>
    <definedName name="_xlnm.Print_Titles" localSheetId="2">'RIESGOS CORRUPCIÓN FORMULADO'!$5:$8</definedName>
    <definedName name="_xlnm.Print_Titles" localSheetId="3">'RIESGOS DE CORRUPCIÓN'!$4:$7</definedName>
    <definedName name="_xlnm.Print_Titles" localSheetId="0">'RIESGOS GESTIÓN Y SEG. DIGITAL'!$1:$7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2" l="1"/>
  <c r="AU18" i="1" l="1"/>
  <c r="AS18" i="1"/>
  <c r="AV18" i="1" s="1"/>
  <c r="AQ18" i="1"/>
  <c r="AH9" i="2" l="1"/>
  <c r="AT10" i="2"/>
  <c r="AT9" i="2"/>
  <c r="AS10" i="2"/>
  <c r="AS9" i="2"/>
  <c r="AQ10" i="2"/>
  <c r="AQ9" i="2"/>
  <c r="AU38" i="1" l="1"/>
  <c r="AQ38" i="1"/>
  <c r="AS38" i="1"/>
  <c r="AU37" i="1"/>
  <c r="AS37" i="1"/>
  <c r="AQ37" i="1"/>
  <c r="AU36" i="1"/>
  <c r="AS36" i="1"/>
  <c r="AQ36" i="1"/>
  <c r="AK36" i="1"/>
  <c r="AL36" i="1" s="1"/>
  <c r="M36" i="1"/>
  <c r="AV37" i="1" l="1"/>
  <c r="BB37" i="1"/>
  <c r="BC37" i="1" s="1"/>
  <c r="AV38" i="1"/>
  <c r="AM36" i="1"/>
  <c r="AV36" i="1"/>
  <c r="N36" i="1"/>
  <c r="AZ36" i="1" s="1"/>
  <c r="AZ37" i="1" s="1"/>
  <c r="BA37" i="1" s="1"/>
  <c r="BB36" i="1"/>
  <c r="BC36" i="1" s="1"/>
  <c r="AS33" i="2"/>
  <c r="AQ33" i="2"/>
  <c r="AO33" i="2"/>
  <c r="AS32" i="2"/>
  <c r="AQ32" i="2"/>
  <c r="AO32" i="2"/>
  <c r="AS31" i="2"/>
  <c r="AQ31" i="2"/>
  <c r="AT31" i="2" s="1"/>
  <c r="AO31" i="2"/>
  <c r="AT32" i="2" l="1"/>
  <c r="BA36" i="1"/>
  <c r="BD36" i="1" s="1"/>
  <c r="BD37" i="1"/>
  <c r="AT33" i="2"/>
  <c r="AU40" i="1"/>
  <c r="AS40" i="1"/>
  <c r="AV40" i="1" s="1"/>
  <c r="AQ40" i="1"/>
  <c r="C9" i="1" l="1"/>
  <c r="D9" i="1"/>
  <c r="M9" i="1"/>
  <c r="N9" i="1" s="1"/>
  <c r="AK9" i="1"/>
  <c r="AL9" i="1" s="1"/>
  <c r="AQ9" i="1"/>
  <c r="AS9" i="1"/>
  <c r="AU9" i="1"/>
  <c r="AQ10" i="1"/>
  <c r="AS10" i="1"/>
  <c r="AU10" i="1"/>
  <c r="AQ11" i="1"/>
  <c r="AS11" i="1"/>
  <c r="AU11" i="1"/>
  <c r="C12" i="1"/>
  <c r="D12" i="1"/>
  <c r="M12" i="1"/>
  <c r="N12" i="1" s="1"/>
  <c r="AK12" i="1"/>
  <c r="AQ12" i="1"/>
  <c r="AS12" i="1"/>
  <c r="AU12" i="1"/>
  <c r="AQ13" i="1"/>
  <c r="AS13" i="1"/>
  <c r="AU13" i="1"/>
  <c r="M14" i="1"/>
  <c r="N14" i="1" s="1"/>
  <c r="AK14" i="1"/>
  <c r="AL14" i="1" s="1"/>
  <c r="AQ14" i="1"/>
  <c r="AS14" i="1"/>
  <c r="AU14" i="1"/>
  <c r="AQ15" i="1"/>
  <c r="AS15" i="1"/>
  <c r="AU15" i="1"/>
  <c r="M16" i="1"/>
  <c r="N16" i="1" s="1"/>
  <c r="AK16" i="1"/>
  <c r="AL16" i="1" s="1"/>
  <c r="AQ16" i="1"/>
  <c r="AS16" i="1"/>
  <c r="AU16" i="1"/>
  <c r="AV16" i="1" s="1"/>
  <c r="C17" i="1"/>
  <c r="D17" i="1"/>
  <c r="M17" i="1"/>
  <c r="N17" i="1" s="1"/>
  <c r="AK17" i="1"/>
  <c r="AL17" i="1" s="1"/>
  <c r="AQ17" i="1"/>
  <c r="AS17" i="1"/>
  <c r="AU17" i="1"/>
  <c r="M19" i="1"/>
  <c r="AK19" i="1"/>
  <c r="AL19" i="1" s="1"/>
  <c r="AQ19" i="1"/>
  <c r="AS19" i="1"/>
  <c r="AU19" i="1"/>
  <c r="C30" i="1"/>
  <c r="D30" i="1"/>
  <c r="M30" i="1"/>
  <c r="N30" i="1" s="1"/>
  <c r="AK30" i="1"/>
  <c r="AL30" i="1" s="1"/>
  <c r="AQ30" i="1"/>
  <c r="AS30" i="1"/>
  <c r="AU30" i="1"/>
  <c r="AQ31" i="1"/>
  <c r="AS31" i="1"/>
  <c r="AU31" i="1"/>
  <c r="M32" i="1"/>
  <c r="N32" i="1" s="1"/>
  <c r="AK32" i="1"/>
  <c r="AL32" i="1" s="1"/>
  <c r="AQ32" i="1"/>
  <c r="AS32" i="1"/>
  <c r="AU32" i="1"/>
  <c r="AQ33" i="1"/>
  <c r="AS33" i="1"/>
  <c r="AU33" i="1"/>
  <c r="C35" i="1"/>
  <c r="D35" i="1"/>
  <c r="M35" i="1"/>
  <c r="N35" i="1" s="1"/>
  <c r="AK35" i="1"/>
  <c r="AQ35" i="1"/>
  <c r="AS35" i="1"/>
  <c r="AU35" i="1"/>
  <c r="M38" i="1"/>
  <c r="N38" i="1" s="1"/>
  <c r="AZ38" i="1" s="1"/>
  <c r="BA38" i="1" s="1"/>
  <c r="AK38" i="1"/>
  <c r="AL38" i="1" s="1"/>
  <c r="BB38" i="1" s="1"/>
  <c r="BC38" i="1" s="1"/>
  <c r="M39" i="1"/>
  <c r="AK39" i="1"/>
  <c r="AL39" i="1" s="1"/>
  <c r="AQ39" i="1"/>
  <c r="AS39" i="1"/>
  <c r="AU39" i="1"/>
  <c r="M41" i="1"/>
  <c r="N41" i="1" s="1"/>
  <c r="AK41" i="1"/>
  <c r="AQ41" i="1"/>
  <c r="AS41" i="1"/>
  <c r="AU41" i="1"/>
  <c r="AQ42" i="1"/>
  <c r="AS42" i="1"/>
  <c r="AU42" i="1"/>
  <c r="C43" i="1"/>
  <c r="D43" i="1"/>
  <c r="M43" i="1"/>
  <c r="N43" i="1" s="1"/>
  <c r="AK43" i="1"/>
  <c r="AL43" i="1" s="1"/>
  <c r="AQ43" i="1"/>
  <c r="AS43" i="1"/>
  <c r="AV43" i="1" s="1"/>
  <c r="AU43" i="1"/>
  <c r="C44" i="1"/>
  <c r="D44" i="1"/>
  <c r="M44" i="1"/>
  <c r="N44" i="1" s="1"/>
  <c r="AK44" i="1"/>
  <c r="AL44" i="1" s="1"/>
  <c r="BB44" i="1" s="1"/>
  <c r="BC44" i="1" s="1"/>
  <c r="AQ44" i="1"/>
  <c r="AS44" i="1"/>
  <c r="AU44" i="1"/>
  <c r="AQ45" i="1"/>
  <c r="AS45" i="1"/>
  <c r="AU45" i="1"/>
  <c r="M46" i="1"/>
  <c r="N46" i="1" s="1"/>
  <c r="AK46" i="1"/>
  <c r="AQ46" i="1"/>
  <c r="AS46" i="1"/>
  <c r="AU46" i="1"/>
  <c r="AQ47" i="1"/>
  <c r="AS47" i="1"/>
  <c r="AU47" i="1"/>
  <c r="C48" i="1"/>
  <c r="D48" i="1"/>
  <c r="M48" i="1"/>
  <c r="N48" i="1" s="1"/>
  <c r="AK48" i="1"/>
  <c r="AL48" i="1" s="1"/>
  <c r="AQ48" i="1"/>
  <c r="AS48" i="1"/>
  <c r="AU48" i="1"/>
  <c r="M49" i="1"/>
  <c r="N49" i="1" s="1"/>
  <c r="AK49" i="1"/>
  <c r="AL49" i="1" s="1"/>
  <c r="AQ49" i="1"/>
  <c r="AS49" i="1"/>
  <c r="AU49" i="1"/>
  <c r="M50" i="1"/>
  <c r="N50" i="1" s="1"/>
  <c r="AK50" i="1"/>
  <c r="AL50" i="1" s="1"/>
  <c r="AQ50" i="1"/>
  <c r="AS50" i="1"/>
  <c r="AU50" i="1"/>
  <c r="M51" i="1"/>
  <c r="N51" i="1" s="1"/>
  <c r="AK51" i="1"/>
  <c r="AL51" i="1" s="1"/>
  <c r="AQ51" i="1"/>
  <c r="AS51" i="1"/>
  <c r="AU51" i="1"/>
  <c r="M52" i="1"/>
  <c r="N52" i="1" s="1"/>
  <c r="AK52" i="1"/>
  <c r="AL52" i="1" s="1"/>
  <c r="AQ52" i="1"/>
  <c r="AS52" i="1"/>
  <c r="AU52" i="1"/>
  <c r="M53" i="1"/>
  <c r="N53" i="1" s="1"/>
  <c r="AK53" i="1"/>
  <c r="AL53" i="1" s="1"/>
  <c r="AQ53" i="1"/>
  <c r="AS53" i="1"/>
  <c r="AU53" i="1"/>
  <c r="M54" i="1"/>
  <c r="N54" i="1" s="1"/>
  <c r="AK54" i="1"/>
  <c r="AL54" i="1" s="1"/>
  <c r="AQ54" i="1"/>
  <c r="AS54" i="1"/>
  <c r="AU54" i="1"/>
  <c r="AQ55" i="1"/>
  <c r="AS55" i="1"/>
  <c r="AU55" i="1"/>
  <c r="M56" i="1"/>
  <c r="N56" i="1" s="1"/>
  <c r="AZ56" i="1" s="1"/>
  <c r="BA56" i="1" s="1"/>
  <c r="AK56" i="1"/>
  <c r="AL56" i="1" s="1"/>
  <c r="AQ56" i="1"/>
  <c r="AS56" i="1"/>
  <c r="AU56" i="1"/>
  <c r="M57" i="1"/>
  <c r="AK57" i="1"/>
  <c r="AL57" i="1" s="1"/>
  <c r="AQ57" i="1"/>
  <c r="AS57" i="1"/>
  <c r="AU57" i="1"/>
  <c r="M58" i="1"/>
  <c r="N58" i="1" s="1"/>
  <c r="AK58" i="1"/>
  <c r="AQ58" i="1"/>
  <c r="AS58" i="1"/>
  <c r="AU58" i="1"/>
  <c r="AQ59" i="1"/>
  <c r="AS59" i="1"/>
  <c r="AU59" i="1"/>
  <c r="C60" i="1"/>
  <c r="D60" i="1"/>
  <c r="M60" i="1"/>
  <c r="N60" i="1" s="1"/>
  <c r="AK60" i="1"/>
  <c r="AL60" i="1" s="1"/>
  <c r="AQ60" i="1"/>
  <c r="AS60" i="1"/>
  <c r="AU60" i="1"/>
  <c r="AQ61" i="1"/>
  <c r="AS61" i="1"/>
  <c r="AU61" i="1"/>
  <c r="M62" i="1"/>
  <c r="N62" i="1" s="1"/>
  <c r="AK62" i="1"/>
  <c r="AL62" i="1" s="1"/>
  <c r="AQ62" i="1"/>
  <c r="AS62" i="1"/>
  <c r="AU62" i="1"/>
  <c r="AQ63" i="1"/>
  <c r="AS63" i="1"/>
  <c r="AU63" i="1"/>
  <c r="AQ64" i="1"/>
  <c r="AS64" i="1"/>
  <c r="AU64" i="1"/>
  <c r="AQ65" i="1"/>
  <c r="AS65" i="1"/>
  <c r="AU65" i="1"/>
  <c r="AQ66" i="1"/>
  <c r="AS66" i="1"/>
  <c r="AU66" i="1"/>
  <c r="M67" i="1"/>
  <c r="N67" i="1" s="1"/>
  <c r="AK67" i="1"/>
  <c r="AL67" i="1" s="1"/>
  <c r="AQ67" i="1"/>
  <c r="AS67" i="1"/>
  <c r="AU67" i="1"/>
  <c r="M68" i="1"/>
  <c r="AK68" i="1"/>
  <c r="AL68" i="1" s="1"/>
  <c r="AQ68" i="1"/>
  <c r="AS68" i="1"/>
  <c r="AU68" i="1"/>
  <c r="AQ69" i="1"/>
  <c r="AS69" i="1"/>
  <c r="AU69" i="1"/>
  <c r="C70" i="1"/>
  <c r="D70" i="1"/>
  <c r="M70" i="1"/>
  <c r="N70" i="1" s="1"/>
  <c r="AK70" i="1"/>
  <c r="AQ70" i="1"/>
  <c r="AS70" i="1"/>
  <c r="AU70" i="1"/>
  <c r="M71" i="1"/>
  <c r="AK71" i="1"/>
  <c r="AL71" i="1" s="1"/>
  <c r="AQ71" i="1"/>
  <c r="AS71" i="1"/>
  <c r="AU71" i="1"/>
  <c r="M72" i="1"/>
  <c r="N72" i="1" s="1"/>
  <c r="AK72" i="1"/>
  <c r="AL72" i="1" s="1"/>
  <c r="AQ72" i="1"/>
  <c r="AS72" i="1"/>
  <c r="AU72" i="1"/>
  <c r="M73" i="1"/>
  <c r="N73" i="1" s="1"/>
  <c r="AK73" i="1"/>
  <c r="AL73" i="1" s="1"/>
  <c r="AQ73" i="1"/>
  <c r="AS73" i="1"/>
  <c r="AU73" i="1"/>
  <c r="AQ74" i="1"/>
  <c r="AS74" i="1"/>
  <c r="AU74" i="1"/>
  <c r="AQ75" i="1"/>
  <c r="AS75" i="1"/>
  <c r="AU75" i="1"/>
  <c r="M76" i="1"/>
  <c r="N76" i="1" s="1"/>
  <c r="AK76" i="1"/>
  <c r="AL76" i="1" s="1"/>
  <c r="AQ76" i="1"/>
  <c r="AS76" i="1"/>
  <c r="AU76" i="1"/>
  <c r="M77" i="1"/>
  <c r="N77" i="1" s="1"/>
  <c r="AK77" i="1"/>
  <c r="AL77" i="1" s="1"/>
  <c r="AQ77" i="1"/>
  <c r="AS77" i="1"/>
  <c r="AU77" i="1"/>
  <c r="M79" i="1"/>
  <c r="N79" i="1" s="1"/>
  <c r="AK79" i="1"/>
  <c r="AQ79" i="1"/>
  <c r="AS79" i="1"/>
  <c r="AU79" i="1"/>
  <c r="M80" i="1"/>
  <c r="N80" i="1" s="1"/>
  <c r="AK80" i="1"/>
  <c r="AL80" i="1" s="1"/>
  <c r="AQ80" i="1"/>
  <c r="AS80" i="1"/>
  <c r="AU80" i="1"/>
  <c r="AQ81" i="1"/>
  <c r="AS81" i="1"/>
  <c r="AU81" i="1"/>
  <c r="M82" i="1"/>
  <c r="AK82" i="1"/>
  <c r="AL82" i="1" s="1"/>
  <c r="AQ82" i="1"/>
  <c r="AS82" i="1"/>
  <c r="AU82" i="1"/>
  <c r="AQ83" i="1"/>
  <c r="AS83" i="1"/>
  <c r="AU83" i="1"/>
  <c r="AQ84" i="1"/>
  <c r="AS84" i="1"/>
  <c r="AU84" i="1"/>
  <c r="M85" i="1"/>
  <c r="N85" i="1" s="1"/>
  <c r="AK85" i="1"/>
  <c r="AL85" i="1" s="1"/>
  <c r="AQ85" i="1"/>
  <c r="AS85" i="1"/>
  <c r="AU85" i="1"/>
  <c r="AQ86" i="1"/>
  <c r="AS86" i="1"/>
  <c r="AU86" i="1"/>
  <c r="M87" i="1"/>
  <c r="N87" i="1" s="1"/>
  <c r="AK87" i="1"/>
  <c r="AL87" i="1" s="1"/>
  <c r="AQ87" i="1"/>
  <c r="AS87" i="1"/>
  <c r="AU87" i="1"/>
  <c r="AQ88" i="1"/>
  <c r="AS88" i="1"/>
  <c r="AU88" i="1"/>
  <c r="AQ89" i="1"/>
  <c r="AS89" i="1"/>
  <c r="AU89" i="1"/>
  <c r="M90" i="1"/>
  <c r="N90" i="1" s="1"/>
  <c r="AK90" i="1"/>
  <c r="AQ90" i="1"/>
  <c r="AS90" i="1"/>
  <c r="AU90" i="1"/>
  <c r="AQ91" i="1"/>
  <c r="AS91" i="1"/>
  <c r="AU91" i="1"/>
  <c r="AQ92" i="1"/>
  <c r="AS92" i="1"/>
  <c r="AU92" i="1"/>
  <c r="AQ93" i="1"/>
  <c r="AS93" i="1"/>
  <c r="AU93" i="1"/>
  <c r="AQ94" i="1"/>
  <c r="AS94" i="1"/>
  <c r="AU94" i="1"/>
  <c r="AQ95" i="1"/>
  <c r="AS95" i="1"/>
  <c r="AU95" i="1"/>
  <c r="M96" i="1"/>
  <c r="N96" i="1" s="1"/>
  <c r="AK96" i="1"/>
  <c r="AL96" i="1" s="1"/>
  <c r="AQ96" i="1"/>
  <c r="AS96" i="1"/>
  <c r="AU96" i="1"/>
  <c r="AQ97" i="1"/>
  <c r="AS97" i="1"/>
  <c r="AU97" i="1"/>
  <c r="AQ98" i="1"/>
  <c r="AS98" i="1"/>
  <c r="AU98" i="1"/>
  <c r="AQ99" i="1"/>
  <c r="AS99" i="1"/>
  <c r="AU99" i="1"/>
  <c r="M100" i="1"/>
  <c r="N100" i="1" s="1"/>
  <c r="AK100" i="1"/>
  <c r="AL100" i="1" s="1"/>
  <c r="AQ100" i="1"/>
  <c r="AS100" i="1"/>
  <c r="AU100" i="1"/>
  <c r="AQ101" i="1"/>
  <c r="AS101" i="1"/>
  <c r="AU101" i="1"/>
  <c r="AQ102" i="1"/>
  <c r="AS102" i="1"/>
  <c r="AU102" i="1"/>
  <c r="M103" i="1"/>
  <c r="N103" i="1" s="1"/>
  <c r="AK103" i="1"/>
  <c r="AL103" i="1" s="1"/>
  <c r="AQ103" i="1"/>
  <c r="AS103" i="1"/>
  <c r="AU103" i="1"/>
  <c r="C104" i="1"/>
  <c r="D104" i="1"/>
  <c r="M104" i="1"/>
  <c r="AK104" i="1"/>
  <c r="AL104" i="1" s="1"/>
  <c r="AQ104" i="1"/>
  <c r="AS104" i="1"/>
  <c r="AU104" i="1"/>
  <c r="M105" i="1"/>
  <c r="AK105" i="1"/>
  <c r="AL105" i="1" s="1"/>
  <c r="AQ105" i="1"/>
  <c r="AS105" i="1"/>
  <c r="AU105" i="1"/>
  <c r="M106" i="1"/>
  <c r="N106" i="1" s="1"/>
  <c r="AK106" i="1"/>
  <c r="AL106" i="1" s="1"/>
  <c r="AQ106" i="1"/>
  <c r="AS106" i="1"/>
  <c r="AU106" i="1"/>
  <c r="M107" i="1"/>
  <c r="N107" i="1" s="1"/>
  <c r="AK107" i="1"/>
  <c r="AQ107" i="1"/>
  <c r="AS107" i="1"/>
  <c r="AU107" i="1"/>
  <c r="M108" i="1"/>
  <c r="AK108" i="1"/>
  <c r="AL108" i="1" s="1"/>
  <c r="AQ108" i="1"/>
  <c r="AS108" i="1"/>
  <c r="AU108" i="1"/>
  <c r="M109" i="1"/>
  <c r="AK109" i="1"/>
  <c r="AL109" i="1" s="1"/>
  <c r="AQ109" i="1"/>
  <c r="AS109" i="1"/>
  <c r="AU109" i="1"/>
  <c r="M110" i="1"/>
  <c r="N110" i="1" s="1"/>
  <c r="AK110" i="1"/>
  <c r="AL110" i="1" s="1"/>
  <c r="AQ110" i="1"/>
  <c r="M111" i="1"/>
  <c r="N111" i="1" s="1"/>
  <c r="AK111" i="1"/>
  <c r="AL111" i="1" s="1"/>
  <c r="M112" i="1"/>
  <c r="AK112" i="1"/>
  <c r="AL112" i="1" s="1"/>
  <c r="AQ112" i="1"/>
  <c r="AS112" i="1"/>
  <c r="AV112" i="1" s="1"/>
  <c r="AU112" i="1"/>
  <c r="AQ113" i="1"/>
  <c r="AS113" i="1"/>
  <c r="AU113" i="1"/>
  <c r="AQ114" i="1"/>
  <c r="AS114" i="1"/>
  <c r="AU114" i="1"/>
  <c r="M115" i="1"/>
  <c r="AK115" i="1"/>
  <c r="AL115" i="1" s="1"/>
  <c r="AQ115" i="1"/>
  <c r="AS115" i="1"/>
  <c r="AU115" i="1"/>
  <c r="AQ116" i="1"/>
  <c r="AS116" i="1"/>
  <c r="AU116" i="1"/>
  <c r="M117" i="1"/>
  <c r="N117" i="1" s="1"/>
  <c r="AK117" i="1"/>
  <c r="AL117" i="1" s="1"/>
  <c r="AQ117" i="1"/>
  <c r="AS117" i="1"/>
  <c r="AU117" i="1"/>
  <c r="C118" i="1"/>
  <c r="D118" i="1"/>
  <c r="M118" i="1"/>
  <c r="N118" i="1" s="1"/>
  <c r="AK118" i="1"/>
  <c r="AL118" i="1" s="1"/>
  <c r="AQ118" i="1"/>
  <c r="AS118" i="1"/>
  <c r="AU118" i="1"/>
  <c r="AQ119" i="1"/>
  <c r="AS119" i="1"/>
  <c r="AU119" i="1"/>
  <c r="M120" i="1"/>
  <c r="N120" i="1" s="1"/>
  <c r="AK120" i="1"/>
  <c r="AL120" i="1" s="1"/>
  <c r="AQ120" i="1"/>
  <c r="AS120" i="1"/>
  <c r="AU120" i="1"/>
  <c r="AQ121" i="1"/>
  <c r="AS121" i="1"/>
  <c r="AU121" i="1"/>
  <c r="M122" i="1"/>
  <c r="AK122" i="1"/>
  <c r="AL122" i="1" s="1"/>
  <c r="AQ122" i="1"/>
  <c r="AS122" i="1"/>
  <c r="AU122" i="1"/>
  <c r="AQ123" i="1"/>
  <c r="AS123" i="1"/>
  <c r="AU123" i="1"/>
  <c r="M124" i="1"/>
  <c r="AK124" i="1"/>
  <c r="AL124" i="1" s="1"/>
  <c r="AQ124" i="1"/>
  <c r="AS124" i="1"/>
  <c r="AU124" i="1"/>
  <c r="AQ125" i="1"/>
  <c r="AS125" i="1"/>
  <c r="AU125" i="1"/>
  <c r="AQ126" i="1"/>
  <c r="AS126" i="1"/>
  <c r="AU126" i="1"/>
  <c r="M127" i="1"/>
  <c r="AK127" i="1"/>
  <c r="AL127" i="1" s="1"/>
  <c r="AQ127" i="1"/>
  <c r="AS127" i="1"/>
  <c r="AU127" i="1"/>
  <c r="AQ128" i="1"/>
  <c r="AS128" i="1"/>
  <c r="AU128" i="1"/>
  <c r="M129" i="1"/>
  <c r="AK129" i="1"/>
  <c r="AL129" i="1" s="1"/>
  <c r="AQ129" i="1"/>
  <c r="AS129" i="1"/>
  <c r="AU129" i="1"/>
  <c r="AQ130" i="1"/>
  <c r="AS130" i="1"/>
  <c r="AU130" i="1"/>
  <c r="C131" i="1"/>
  <c r="D131" i="1"/>
  <c r="M131" i="1"/>
  <c r="AK131" i="1"/>
  <c r="AL131" i="1" s="1"/>
  <c r="AQ131" i="1"/>
  <c r="AS131" i="1"/>
  <c r="AU131" i="1"/>
  <c r="M132" i="1"/>
  <c r="N132" i="1" s="1"/>
  <c r="AK132" i="1"/>
  <c r="AQ132" i="1"/>
  <c r="AS132" i="1"/>
  <c r="AU132" i="1"/>
  <c r="AQ133" i="1"/>
  <c r="AS133" i="1"/>
  <c r="AU133" i="1"/>
  <c r="AQ134" i="1"/>
  <c r="AS134" i="1"/>
  <c r="AU134" i="1"/>
  <c r="M135" i="1"/>
  <c r="N135" i="1" s="1"/>
  <c r="AK135" i="1"/>
  <c r="AQ135" i="1"/>
  <c r="AS135" i="1"/>
  <c r="AU135" i="1"/>
  <c r="AQ136" i="1"/>
  <c r="AS136" i="1"/>
  <c r="AU136" i="1"/>
  <c r="C137" i="1"/>
  <c r="D137" i="1"/>
  <c r="M137" i="1"/>
  <c r="N137" i="1" s="1"/>
  <c r="AK137" i="1"/>
  <c r="AQ137" i="1"/>
  <c r="AS137" i="1"/>
  <c r="AU137" i="1"/>
  <c r="M139" i="1"/>
  <c r="AK139" i="1"/>
  <c r="AL139" i="1" s="1"/>
  <c r="AQ139" i="1"/>
  <c r="AS139" i="1"/>
  <c r="AU139" i="1"/>
  <c r="AQ140" i="1"/>
  <c r="AS140" i="1"/>
  <c r="AU140" i="1"/>
  <c r="AQ141" i="1"/>
  <c r="AS141" i="1"/>
  <c r="AU141" i="1"/>
  <c r="M142" i="1"/>
  <c r="AK142" i="1"/>
  <c r="AL142" i="1" s="1"/>
  <c r="AQ142" i="1"/>
  <c r="AS142" i="1"/>
  <c r="AU142" i="1"/>
  <c r="C144" i="1"/>
  <c r="D144" i="1"/>
  <c r="M144" i="1"/>
  <c r="AK144" i="1"/>
  <c r="AL144" i="1" s="1"/>
  <c r="AQ144" i="1"/>
  <c r="AS144" i="1"/>
  <c r="AU144" i="1"/>
  <c r="AQ145" i="1"/>
  <c r="AS145" i="1"/>
  <c r="AU145" i="1"/>
  <c r="M146" i="1"/>
  <c r="N146" i="1" s="1"/>
  <c r="AK146" i="1"/>
  <c r="AL146" i="1" s="1"/>
  <c r="AQ146" i="1"/>
  <c r="AS146" i="1"/>
  <c r="AU146" i="1"/>
  <c r="AQ147" i="1"/>
  <c r="AS147" i="1"/>
  <c r="AU147" i="1"/>
  <c r="C148" i="1"/>
  <c r="D148" i="1"/>
  <c r="M148" i="1"/>
  <c r="AK148" i="1"/>
  <c r="AL148" i="1" s="1"/>
  <c r="AQ148" i="1"/>
  <c r="AS148" i="1"/>
  <c r="AU148" i="1"/>
  <c r="C149" i="1"/>
  <c r="D149" i="1"/>
  <c r="M149" i="1"/>
  <c r="AK149" i="1"/>
  <c r="AL149" i="1" s="1"/>
  <c r="AQ149" i="1"/>
  <c r="AS149" i="1"/>
  <c r="AU149" i="1"/>
  <c r="C150" i="1"/>
  <c r="D150" i="1"/>
  <c r="M150" i="1"/>
  <c r="N150" i="1" s="1"/>
  <c r="AK150" i="1"/>
  <c r="AL150" i="1" s="1"/>
  <c r="AQ150" i="1"/>
  <c r="AS150" i="1"/>
  <c r="AU150" i="1"/>
  <c r="C151" i="1"/>
  <c r="D151" i="1"/>
  <c r="M151" i="1"/>
  <c r="N151" i="1" s="1"/>
  <c r="AK151" i="1"/>
  <c r="AQ151" i="1"/>
  <c r="AS151" i="1"/>
  <c r="AU151" i="1"/>
  <c r="C152" i="1"/>
  <c r="D152" i="1"/>
  <c r="M152" i="1"/>
  <c r="N152" i="1" s="1"/>
  <c r="AK152" i="1"/>
  <c r="AL152" i="1" s="1"/>
  <c r="AQ152" i="1"/>
  <c r="AS152" i="1"/>
  <c r="AU152" i="1"/>
  <c r="C153" i="1"/>
  <c r="D153" i="1"/>
  <c r="M153" i="1"/>
  <c r="N153" i="1" s="1"/>
  <c r="AK153" i="1"/>
  <c r="AL153" i="1" s="1"/>
  <c r="AQ153" i="1"/>
  <c r="AS153" i="1"/>
  <c r="AU153" i="1"/>
  <c r="C154" i="1"/>
  <c r="D154" i="1"/>
  <c r="M154" i="1"/>
  <c r="AK154" i="1"/>
  <c r="AL154" i="1" s="1"/>
  <c r="AQ154" i="1"/>
  <c r="AS154" i="1"/>
  <c r="AV154" i="1" s="1"/>
  <c r="AU154" i="1"/>
  <c r="C155" i="1"/>
  <c r="D155" i="1"/>
  <c r="M155" i="1"/>
  <c r="N155" i="1" s="1"/>
  <c r="AK155" i="1"/>
  <c r="AL155" i="1" s="1"/>
  <c r="AQ155" i="1"/>
  <c r="AS155" i="1"/>
  <c r="AU155" i="1"/>
  <c r="C156" i="1"/>
  <c r="D156" i="1"/>
  <c r="M156" i="1"/>
  <c r="AK156" i="1"/>
  <c r="AL156" i="1" s="1"/>
  <c r="AQ156" i="1"/>
  <c r="AS156" i="1"/>
  <c r="AU156" i="1"/>
  <c r="C157" i="1"/>
  <c r="D157" i="1"/>
  <c r="M157" i="1"/>
  <c r="N157" i="1" s="1"/>
  <c r="AK157" i="1"/>
  <c r="AL157" i="1" s="1"/>
  <c r="AQ157" i="1"/>
  <c r="AS157" i="1"/>
  <c r="AU157" i="1"/>
  <c r="C158" i="1"/>
  <c r="D158" i="1"/>
  <c r="M158" i="1"/>
  <c r="N158" i="1" s="1"/>
  <c r="AK158" i="1"/>
  <c r="AL158" i="1" s="1"/>
  <c r="AQ158" i="1"/>
  <c r="AS158" i="1"/>
  <c r="AU158" i="1"/>
  <c r="C159" i="1"/>
  <c r="D159" i="1"/>
  <c r="M159" i="1"/>
  <c r="N159" i="1" s="1"/>
  <c r="AK159" i="1"/>
  <c r="AL159" i="1" s="1"/>
  <c r="AQ159" i="1"/>
  <c r="AS159" i="1"/>
  <c r="AU159" i="1"/>
  <c r="C160" i="1"/>
  <c r="D160" i="1"/>
  <c r="M160" i="1"/>
  <c r="N160" i="1" s="1"/>
  <c r="AK160" i="1"/>
  <c r="AL160" i="1" s="1"/>
  <c r="AQ160" i="1"/>
  <c r="AS160" i="1"/>
  <c r="AU160" i="1"/>
  <c r="C161" i="1"/>
  <c r="D161" i="1"/>
  <c r="M161" i="1"/>
  <c r="N161" i="1" s="1"/>
  <c r="AK161" i="1"/>
  <c r="AL161" i="1" s="1"/>
  <c r="AQ161" i="1"/>
  <c r="AS161" i="1"/>
  <c r="AU161" i="1"/>
  <c r="C162" i="1"/>
  <c r="D162" i="1"/>
  <c r="M162" i="1"/>
  <c r="AK162" i="1"/>
  <c r="AL162" i="1" s="1"/>
  <c r="AQ162" i="1"/>
  <c r="AS162" i="1"/>
  <c r="AU162" i="1"/>
  <c r="C163" i="1"/>
  <c r="D163" i="1"/>
  <c r="M163" i="1"/>
  <c r="N163" i="1" s="1"/>
  <c r="AK163" i="1"/>
  <c r="AL163" i="1" s="1"/>
  <c r="AQ163" i="1"/>
  <c r="AS163" i="1"/>
  <c r="AU163" i="1"/>
  <c r="C164" i="1"/>
  <c r="D164" i="1"/>
  <c r="M164" i="1"/>
  <c r="AK164" i="1"/>
  <c r="AL164" i="1" s="1"/>
  <c r="AQ164" i="1"/>
  <c r="AS164" i="1"/>
  <c r="AU164" i="1"/>
  <c r="C165" i="1"/>
  <c r="D165" i="1"/>
  <c r="M165" i="1"/>
  <c r="AK165" i="1"/>
  <c r="AL165" i="1" s="1"/>
  <c r="AQ165" i="1"/>
  <c r="AS165" i="1"/>
  <c r="AU165" i="1"/>
  <c r="C166" i="1"/>
  <c r="D166" i="1"/>
  <c r="M166" i="1"/>
  <c r="N166" i="1" s="1"/>
  <c r="AK166" i="1"/>
  <c r="AL166" i="1" s="1"/>
  <c r="AQ166" i="1"/>
  <c r="AS166" i="1"/>
  <c r="AU166" i="1"/>
  <c r="C167" i="1"/>
  <c r="D167" i="1"/>
  <c r="M167" i="1"/>
  <c r="AK167" i="1"/>
  <c r="AL167" i="1" s="1"/>
  <c r="AQ167" i="1"/>
  <c r="AS167" i="1"/>
  <c r="AU167" i="1"/>
  <c r="C168" i="1"/>
  <c r="D168" i="1"/>
  <c r="M168" i="1"/>
  <c r="AK168" i="1"/>
  <c r="AL168" i="1" s="1"/>
  <c r="AQ168" i="1"/>
  <c r="AS168" i="1"/>
  <c r="AU168" i="1"/>
  <c r="C169" i="1"/>
  <c r="D169" i="1"/>
  <c r="M169" i="1"/>
  <c r="AK169" i="1"/>
  <c r="AL169" i="1" s="1"/>
  <c r="AQ169" i="1"/>
  <c r="AS169" i="1"/>
  <c r="AU169" i="1"/>
  <c r="C170" i="1"/>
  <c r="D170" i="1"/>
  <c r="M170" i="1"/>
  <c r="N170" i="1" s="1"/>
  <c r="AK170" i="1"/>
  <c r="AL170" i="1" s="1"/>
  <c r="AQ170" i="1"/>
  <c r="AS170" i="1"/>
  <c r="AU170" i="1"/>
  <c r="C171" i="1"/>
  <c r="D171" i="1"/>
  <c r="M171" i="1"/>
  <c r="AK171" i="1"/>
  <c r="AL171" i="1" s="1"/>
  <c r="AQ171" i="1"/>
  <c r="AS171" i="1"/>
  <c r="AU171" i="1"/>
  <c r="C172" i="1"/>
  <c r="D172" i="1"/>
  <c r="M172" i="1"/>
  <c r="AK172" i="1"/>
  <c r="AL172" i="1" s="1"/>
  <c r="AQ172" i="1"/>
  <c r="AS172" i="1"/>
  <c r="AU172" i="1"/>
  <c r="C173" i="1"/>
  <c r="D173" i="1"/>
  <c r="M173" i="1"/>
  <c r="AK173" i="1"/>
  <c r="AL173" i="1" s="1"/>
  <c r="AQ173" i="1"/>
  <c r="AS173" i="1"/>
  <c r="AU173" i="1"/>
  <c r="C174" i="1"/>
  <c r="D174" i="1"/>
  <c r="M174" i="1"/>
  <c r="N174" i="1" s="1"/>
  <c r="AK174" i="1"/>
  <c r="AL174" i="1" s="1"/>
  <c r="AQ174" i="1"/>
  <c r="AS174" i="1"/>
  <c r="AU174" i="1"/>
  <c r="C175" i="1"/>
  <c r="D175" i="1"/>
  <c r="M175" i="1"/>
  <c r="N175" i="1" s="1"/>
  <c r="AK175" i="1"/>
  <c r="AL175" i="1" s="1"/>
  <c r="AQ175" i="1"/>
  <c r="AS175" i="1"/>
  <c r="AU175" i="1"/>
  <c r="C176" i="1"/>
  <c r="D176" i="1"/>
  <c r="M176" i="1"/>
  <c r="AK176" i="1"/>
  <c r="AL176" i="1" s="1"/>
  <c r="AQ176" i="1"/>
  <c r="AS176" i="1"/>
  <c r="AU176" i="1"/>
  <c r="C177" i="1"/>
  <c r="D177" i="1"/>
  <c r="M177" i="1"/>
  <c r="AK177" i="1"/>
  <c r="AL177" i="1" s="1"/>
  <c r="AQ177" i="1"/>
  <c r="AS177" i="1"/>
  <c r="AU177" i="1"/>
  <c r="C178" i="1"/>
  <c r="D178" i="1"/>
  <c r="M178" i="1"/>
  <c r="N178" i="1" s="1"/>
  <c r="AK178" i="1"/>
  <c r="AL178" i="1" s="1"/>
  <c r="AQ178" i="1"/>
  <c r="AS178" i="1"/>
  <c r="AU178" i="1"/>
  <c r="C179" i="1"/>
  <c r="D179" i="1"/>
  <c r="M179" i="1"/>
  <c r="N179" i="1" s="1"/>
  <c r="AK179" i="1"/>
  <c r="AL179" i="1" s="1"/>
  <c r="AQ179" i="1"/>
  <c r="AS179" i="1"/>
  <c r="AU179" i="1"/>
  <c r="C180" i="1"/>
  <c r="D180" i="1"/>
  <c r="M180" i="1"/>
  <c r="AK180" i="1"/>
  <c r="AL180" i="1" s="1"/>
  <c r="AQ180" i="1"/>
  <c r="AS180" i="1"/>
  <c r="AU180" i="1"/>
  <c r="C181" i="1"/>
  <c r="D181" i="1"/>
  <c r="M181" i="1"/>
  <c r="AK181" i="1"/>
  <c r="AL181" i="1" s="1"/>
  <c r="AQ181" i="1"/>
  <c r="AS181" i="1"/>
  <c r="AU181" i="1"/>
  <c r="C182" i="1"/>
  <c r="D182" i="1"/>
  <c r="M182" i="1"/>
  <c r="N182" i="1" s="1"/>
  <c r="AK182" i="1"/>
  <c r="AL182" i="1" s="1"/>
  <c r="AQ182" i="1"/>
  <c r="AS182" i="1"/>
  <c r="AU182" i="1"/>
  <c r="C183" i="1"/>
  <c r="D183" i="1"/>
  <c r="M183" i="1"/>
  <c r="N183" i="1" s="1"/>
  <c r="AK183" i="1"/>
  <c r="AL183" i="1" s="1"/>
  <c r="AQ183" i="1"/>
  <c r="AS183" i="1"/>
  <c r="AU183" i="1"/>
  <c r="C184" i="1"/>
  <c r="D184" i="1"/>
  <c r="M184" i="1"/>
  <c r="AK184" i="1"/>
  <c r="AL184" i="1" s="1"/>
  <c r="AQ184" i="1"/>
  <c r="AS184" i="1"/>
  <c r="AU184" i="1"/>
  <c r="C185" i="1"/>
  <c r="D185" i="1"/>
  <c r="M185" i="1"/>
  <c r="N185" i="1" s="1"/>
  <c r="AK185" i="1"/>
  <c r="AL185" i="1" s="1"/>
  <c r="AQ185" i="1"/>
  <c r="AS185" i="1"/>
  <c r="AU185" i="1"/>
  <c r="C186" i="1"/>
  <c r="D186" i="1"/>
  <c r="M186" i="1"/>
  <c r="AK186" i="1"/>
  <c r="AL186" i="1" s="1"/>
  <c r="AQ186" i="1"/>
  <c r="AS186" i="1"/>
  <c r="AU186" i="1"/>
  <c r="C187" i="1"/>
  <c r="D187" i="1"/>
  <c r="M187" i="1"/>
  <c r="N187" i="1" s="1"/>
  <c r="AK187" i="1"/>
  <c r="AL187" i="1" s="1"/>
  <c r="AQ187" i="1"/>
  <c r="AS187" i="1"/>
  <c r="AU187" i="1"/>
  <c r="C188" i="1"/>
  <c r="D188" i="1"/>
  <c r="M188" i="1"/>
  <c r="AK188" i="1"/>
  <c r="AL188" i="1" s="1"/>
  <c r="AQ188" i="1"/>
  <c r="AS188" i="1"/>
  <c r="AU188" i="1"/>
  <c r="C189" i="1"/>
  <c r="D189" i="1"/>
  <c r="M189" i="1"/>
  <c r="N189" i="1" s="1"/>
  <c r="AK189" i="1"/>
  <c r="AL189" i="1" s="1"/>
  <c r="AQ189" i="1"/>
  <c r="AS189" i="1"/>
  <c r="AU189" i="1"/>
  <c r="C190" i="1"/>
  <c r="D190" i="1"/>
  <c r="M190" i="1"/>
  <c r="AK190" i="1"/>
  <c r="AL190" i="1" s="1"/>
  <c r="AQ190" i="1"/>
  <c r="AS190" i="1"/>
  <c r="AU190" i="1"/>
  <c r="C191" i="1"/>
  <c r="D191" i="1"/>
  <c r="M191" i="1"/>
  <c r="N191" i="1" s="1"/>
  <c r="AK191" i="1"/>
  <c r="AL191" i="1"/>
  <c r="AQ191" i="1"/>
  <c r="AS191" i="1"/>
  <c r="AU191" i="1"/>
  <c r="C192" i="1"/>
  <c r="D192" i="1"/>
  <c r="M192" i="1"/>
  <c r="AK192" i="1"/>
  <c r="AL192" i="1" s="1"/>
  <c r="AQ192" i="1"/>
  <c r="AS192" i="1"/>
  <c r="AU192" i="1"/>
  <c r="C193" i="1"/>
  <c r="D193" i="1"/>
  <c r="M193" i="1"/>
  <c r="AK193" i="1"/>
  <c r="AL193" i="1" s="1"/>
  <c r="AQ193" i="1"/>
  <c r="AS193" i="1"/>
  <c r="AU193" i="1"/>
  <c r="C194" i="1"/>
  <c r="D194" i="1"/>
  <c r="M194" i="1"/>
  <c r="AK194" i="1"/>
  <c r="AL194" i="1" s="1"/>
  <c r="AQ194" i="1"/>
  <c r="AS194" i="1"/>
  <c r="AU194" i="1"/>
  <c r="C195" i="1"/>
  <c r="D195" i="1"/>
  <c r="M195" i="1"/>
  <c r="AK195" i="1"/>
  <c r="AL195" i="1" s="1"/>
  <c r="AQ195" i="1"/>
  <c r="AS195" i="1"/>
  <c r="AU195" i="1"/>
  <c r="C196" i="1"/>
  <c r="D196" i="1"/>
  <c r="M196" i="1"/>
  <c r="AK196" i="1"/>
  <c r="AL196" i="1" s="1"/>
  <c r="AQ196" i="1"/>
  <c r="AS196" i="1"/>
  <c r="AU196" i="1"/>
  <c r="C197" i="1"/>
  <c r="D197" i="1"/>
  <c r="M197" i="1"/>
  <c r="AK197" i="1"/>
  <c r="AL197" i="1" s="1"/>
  <c r="AQ197" i="1"/>
  <c r="AS197" i="1"/>
  <c r="AU197" i="1"/>
  <c r="C198" i="1"/>
  <c r="D198" i="1"/>
  <c r="M198" i="1"/>
  <c r="AK198" i="1"/>
  <c r="AL198" i="1" s="1"/>
  <c r="AQ198" i="1"/>
  <c r="AS198" i="1"/>
  <c r="AU198" i="1"/>
  <c r="C199" i="1"/>
  <c r="D199" i="1"/>
  <c r="M199" i="1"/>
  <c r="AK199" i="1"/>
  <c r="AL199" i="1" s="1"/>
  <c r="AQ199" i="1"/>
  <c r="AS199" i="1"/>
  <c r="AU199" i="1"/>
  <c r="C200" i="1"/>
  <c r="D200" i="1"/>
  <c r="M200" i="1"/>
  <c r="AK200" i="1"/>
  <c r="AL200" i="1" s="1"/>
  <c r="AQ200" i="1"/>
  <c r="AS200" i="1"/>
  <c r="AU200" i="1"/>
  <c r="C201" i="1"/>
  <c r="D201" i="1"/>
  <c r="M201" i="1"/>
  <c r="AK201" i="1"/>
  <c r="AL201" i="1" s="1"/>
  <c r="AQ201" i="1"/>
  <c r="AS201" i="1"/>
  <c r="AU201" i="1"/>
  <c r="C202" i="1"/>
  <c r="D202" i="1"/>
  <c r="M202" i="1"/>
  <c r="AK202" i="1"/>
  <c r="AL202" i="1" s="1"/>
  <c r="AQ202" i="1"/>
  <c r="AS202" i="1"/>
  <c r="AU202" i="1"/>
  <c r="AV202" i="1" s="1"/>
  <c r="C203" i="1"/>
  <c r="D203" i="1"/>
  <c r="M203" i="1"/>
  <c r="N203" i="1"/>
  <c r="AK203" i="1"/>
  <c r="AL203" i="1" s="1"/>
  <c r="AQ203" i="1"/>
  <c r="AS203" i="1"/>
  <c r="AU203" i="1"/>
  <c r="C204" i="1"/>
  <c r="D204" i="1"/>
  <c r="M204" i="1"/>
  <c r="AK204" i="1"/>
  <c r="AL204" i="1" s="1"/>
  <c r="AQ204" i="1"/>
  <c r="AS204" i="1"/>
  <c r="AV204" i="1" s="1"/>
  <c r="AU204" i="1"/>
  <c r="C205" i="1"/>
  <c r="D205" i="1"/>
  <c r="M205" i="1"/>
  <c r="AK205" i="1"/>
  <c r="AL205" i="1" s="1"/>
  <c r="AQ205" i="1"/>
  <c r="AS205" i="1"/>
  <c r="AU205" i="1"/>
  <c r="C206" i="1"/>
  <c r="D206" i="1"/>
  <c r="M206" i="1"/>
  <c r="AK206" i="1"/>
  <c r="AL206" i="1" s="1"/>
  <c r="AQ206" i="1"/>
  <c r="AS206" i="1"/>
  <c r="AU206" i="1"/>
  <c r="C207" i="1"/>
  <c r="D207" i="1"/>
  <c r="M207" i="1"/>
  <c r="N207" i="1" s="1"/>
  <c r="AK207" i="1"/>
  <c r="AL207" i="1" s="1"/>
  <c r="AQ207" i="1"/>
  <c r="AS207" i="1"/>
  <c r="AU207" i="1"/>
  <c r="C208" i="1"/>
  <c r="D208" i="1"/>
  <c r="M208" i="1"/>
  <c r="AK208" i="1"/>
  <c r="AL208" i="1" s="1"/>
  <c r="AQ208" i="1"/>
  <c r="AS208" i="1"/>
  <c r="AU208" i="1"/>
  <c r="C209" i="1"/>
  <c r="D209" i="1"/>
  <c r="M209" i="1"/>
  <c r="N209" i="1" s="1"/>
  <c r="AK209" i="1"/>
  <c r="AL209" i="1" s="1"/>
  <c r="AQ209" i="1"/>
  <c r="AS209" i="1"/>
  <c r="AU209" i="1"/>
  <c r="C210" i="1"/>
  <c r="D210" i="1"/>
  <c r="M210" i="1"/>
  <c r="AK210" i="1"/>
  <c r="AL210" i="1" s="1"/>
  <c r="AQ210" i="1"/>
  <c r="AS210" i="1"/>
  <c r="AU210" i="1"/>
  <c r="C211" i="1"/>
  <c r="D211" i="1"/>
  <c r="M211" i="1"/>
  <c r="N211" i="1" s="1"/>
  <c r="AK211" i="1"/>
  <c r="AL211" i="1" s="1"/>
  <c r="AQ211" i="1"/>
  <c r="AS211" i="1"/>
  <c r="AU211" i="1"/>
  <c r="C212" i="1"/>
  <c r="D212" i="1"/>
  <c r="M212" i="1"/>
  <c r="N212" i="1" s="1"/>
  <c r="AK212" i="1"/>
  <c r="AL212" i="1" s="1"/>
  <c r="AQ212" i="1"/>
  <c r="AS212" i="1"/>
  <c r="AU212" i="1"/>
  <c r="C213" i="1"/>
  <c r="D213" i="1"/>
  <c r="M213" i="1"/>
  <c r="AK213" i="1"/>
  <c r="AL213" i="1" s="1"/>
  <c r="AQ213" i="1"/>
  <c r="AS213" i="1"/>
  <c r="AU213" i="1"/>
  <c r="C214" i="1"/>
  <c r="D214" i="1"/>
  <c r="M214" i="1"/>
  <c r="AK214" i="1"/>
  <c r="AL214" i="1" s="1"/>
  <c r="AQ214" i="1"/>
  <c r="AS214" i="1"/>
  <c r="AU214" i="1"/>
  <c r="C215" i="1"/>
  <c r="D215" i="1"/>
  <c r="M215" i="1"/>
  <c r="AK215" i="1"/>
  <c r="AL215" i="1" s="1"/>
  <c r="AQ215" i="1"/>
  <c r="AS215" i="1"/>
  <c r="AU215" i="1"/>
  <c r="C216" i="1"/>
  <c r="D216" i="1"/>
  <c r="M216" i="1"/>
  <c r="AK216" i="1"/>
  <c r="AL216" i="1" s="1"/>
  <c r="AQ216" i="1"/>
  <c r="AS216" i="1"/>
  <c r="AV216" i="1" s="1"/>
  <c r="AU216" i="1"/>
  <c r="C217" i="1"/>
  <c r="D217" i="1"/>
  <c r="M217" i="1"/>
  <c r="N217" i="1" s="1"/>
  <c r="AK217" i="1"/>
  <c r="AL217" i="1" s="1"/>
  <c r="AQ217" i="1"/>
  <c r="AS217" i="1"/>
  <c r="AU217" i="1"/>
  <c r="C218" i="1"/>
  <c r="D218" i="1"/>
  <c r="M218" i="1"/>
  <c r="AK218" i="1"/>
  <c r="AL218" i="1" s="1"/>
  <c r="AQ218" i="1"/>
  <c r="AS218" i="1"/>
  <c r="AU218" i="1"/>
  <c r="C219" i="1"/>
  <c r="D219" i="1"/>
  <c r="M219" i="1"/>
  <c r="N219" i="1" s="1"/>
  <c r="AK219" i="1"/>
  <c r="AL219" i="1" s="1"/>
  <c r="AQ219" i="1"/>
  <c r="AS219" i="1"/>
  <c r="AU219" i="1"/>
  <c r="C220" i="1"/>
  <c r="D220" i="1"/>
  <c r="M220" i="1"/>
  <c r="AK220" i="1"/>
  <c r="AL220" i="1" s="1"/>
  <c r="AQ220" i="1"/>
  <c r="AS220" i="1"/>
  <c r="AV220" i="1" s="1"/>
  <c r="AU220" i="1"/>
  <c r="C221" i="1"/>
  <c r="D221" i="1"/>
  <c r="M221" i="1"/>
  <c r="AK221" i="1"/>
  <c r="AL221" i="1" s="1"/>
  <c r="AQ221" i="1"/>
  <c r="AS221" i="1"/>
  <c r="AU221" i="1"/>
  <c r="C222" i="1"/>
  <c r="D222" i="1"/>
  <c r="M222" i="1"/>
  <c r="N222" i="1" s="1"/>
  <c r="AK222" i="1"/>
  <c r="AQ222" i="1"/>
  <c r="AS222" i="1"/>
  <c r="AU222" i="1"/>
  <c r="C223" i="1"/>
  <c r="D223" i="1"/>
  <c r="M223" i="1"/>
  <c r="N223" i="1" s="1"/>
  <c r="AK223" i="1"/>
  <c r="AL223" i="1" s="1"/>
  <c r="AQ223" i="1"/>
  <c r="AS223" i="1"/>
  <c r="AU223" i="1"/>
  <c r="C224" i="1"/>
  <c r="D224" i="1"/>
  <c r="M224" i="1"/>
  <c r="AK224" i="1"/>
  <c r="AL224" i="1" s="1"/>
  <c r="AQ224" i="1"/>
  <c r="AS224" i="1"/>
  <c r="AU224" i="1"/>
  <c r="C225" i="1"/>
  <c r="D225" i="1"/>
  <c r="M225" i="1"/>
  <c r="N225" i="1" s="1"/>
  <c r="AK225" i="1"/>
  <c r="AL225" i="1" s="1"/>
  <c r="AQ225" i="1"/>
  <c r="AS225" i="1"/>
  <c r="AU225" i="1"/>
  <c r="C226" i="1"/>
  <c r="D226" i="1"/>
  <c r="M226" i="1"/>
  <c r="AK226" i="1"/>
  <c r="AL226" i="1" s="1"/>
  <c r="AQ226" i="1"/>
  <c r="AS226" i="1"/>
  <c r="AU226" i="1"/>
  <c r="C227" i="1"/>
  <c r="D227" i="1"/>
  <c r="M227" i="1"/>
  <c r="N227" i="1" s="1"/>
  <c r="AK227" i="1"/>
  <c r="AL227" i="1" s="1"/>
  <c r="AQ227" i="1"/>
  <c r="AS227" i="1"/>
  <c r="AU227" i="1"/>
  <c r="C228" i="1"/>
  <c r="D228" i="1"/>
  <c r="M228" i="1"/>
  <c r="AK228" i="1"/>
  <c r="AL228" i="1" s="1"/>
  <c r="AQ228" i="1"/>
  <c r="AS228" i="1"/>
  <c r="AU228" i="1"/>
  <c r="C229" i="1"/>
  <c r="D229" i="1"/>
  <c r="M229" i="1"/>
  <c r="AK229" i="1"/>
  <c r="AL229" i="1" s="1"/>
  <c r="AQ229" i="1"/>
  <c r="AS229" i="1"/>
  <c r="AU229" i="1"/>
  <c r="C230" i="1"/>
  <c r="D230" i="1"/>
  <c r="M230" i="1"/>
  <c r="N230" i="1" s="1"/>
  <c r="AK230" i="1"/>
  <c r="AL230" i="1" s="1"/>
  <c r="AQ230" i="1"/>
  <c r="AS230" i="1"/>
  <c r="AU230" i="1"/>
  <c r="C231" i="1"/>
  <c r="D231" i="1"/>
  <c r="M231" i="1"/>
  <c r="N231" i="1" s="1"/>
  <c r="AK231" i="1"/>
  <c r="AL231" i="1" s="1"/>
  <c r="AQ231" i="1"/>
  <c r="AS231" i="1"/>
  <c r="AU231" i="1"/>
  <c r="C232" i="1"/>
  <c r="D232" i="1"/>
  <c r="M232" i="1"/>
  <c r="AK232" i="1"/>
  <c r="AL232" i="1" s="1"/>
  <c r="AQ232" i="1"/>
  <c r="AS232" i="1"/>
  <c r="AU232" i="1"/>
  <c r="C233" i="1"/>
  <c r="D233" i="1"/>
  <c r="M233" i="1"/>
  <c r="AK233" i="1"/>
  <c r="AL233" i="1" s="1"/>
  <c r="AQ233" i="1"/>
  <c r="AS233" i="1"/>
  <c r="AU233" i="1"/>
  <c r="C234" i="1"/>
  <c r="D234" i="1"/>
  <c r="M234" i="1"/>
  <c r="AK234" i="1"/>
  <c r="AL234" i="1" s="1"/>
  <c r="AQ234" i="1"/>
  <c r="AS234" i="1"/>
  <c r="AU234" i="1"/>
  <c r="C235" i="1"/>
  <c r="D235" i="1"/>
  <c r="M235" i="1"/>
  <c r="AK235" i="1"/>
  <c r="AL235" i="1" s="1"/>
  <c r="AQ235" i="1"/>
  <c r="AS235" i="1"/>
  <c r="AU235" i="1"/>
  <c r="C236" i="1"/>
  <c r="D236" i="1"/>
  <c r="M236" i="1"/>
  <c r="AK236" i="1"/>
  <c r="AL236" i="1" s="1"/>
  <c r="AQ236" i="1"/>
  <c r="AS236" i="1"/>
  <c r="AU236" i="1"/>
  <c r="C237" i="1"/>
  <c r="D237" i="1"/>
  <c r="M237" i="1"/>
  <c r="N237" i="1" s="1"/>
  <c r="AK237" i="1"/>
  <c r="AL237" i="1" s="1"/>
  <c r="AQ237" i="1"/>
  <c r="AS237" i="1"/>
  <c r="AU237" i="1"/>
  <c r="C238" i="1"/>
  <c r="D238" i="1"/>
  <c r="M238" i="1"/>
  <c r="N238" i="1" s="1"/>
  <c r="AK238" i="1"/>
  <c r="AQ238" i="1"/>
  <c r="AS238" i="1"/>
  <c r="AU238" i="1"/>
  <c r="C239" i="1"/>
  <c r="D239" i="1"/>
  <c r="M239" i="1"/>
  <c r="AK239" i="1"/>
  <c r="AL239" i="1" s="1"/>
  <c r="AQ239" i="1"/>
  <c r="AS239" i="1"/>
  <c r="AU239" i="1"/>
  <c r="C240" i="1"/>
  <c r="D240" i="1"/>
  <c r="M240" i="1"/>
  <c r="AK240" i="1"/>
  <c r="AL240" i="1" s="1"/>
  <c r="AQ240" i="1"/>
  <c r="AS240" i="1"/>
  <c r="AU240" i="1"/>
  <c r="C241" i="1"/>
  <c r="D241" i="1"/>
  <c r="M241" i="1"/>
  <c r="N241" i="1" s="1"/>
  <c r="AK241" i="1"/>
  <c r="AL241" i="1" s="1"/>
  <c r="AQ241" i="1"/>
  <c r="AS241" i="1"/>
  <c r="AU241" i="1"/>
  <c r="C242" i="1"/>
  <c r="D242" i="1"/>
  <c r="M242" i="1"/>
  <c r="AK242" i="1"/>
  <c r="AL242" i="1" s="1"/>
  <c r="AQ242" i="1"/>
  <c r="AS242" i="1"/>
  <c r="AU242" i="1"/>
  <c r="C243" i="1"/>
  <c r="D243" i="1"/>
  <c r="M243" i="1"/>
  <c r="N243" i="1" s="1"/>
  <c r="AK243" i="1"/>
  <c r="AL243" i="1" s="1"/>
  <c r="AQ243" i="1"/>
  <c r="AS243" i="1"/>
  <c r="AU243" i="1"/>
  <c r="C244" i="1"/>
  <c r="D244" i="1"/>
  <c r="M244" i="1"/>
  <c r="N244" i="1" s="1"/>
  <c r="AK244" i="1"/>
  <c r="AL244" i="1" s="1"/>
  <c r="AQ244" i="1"/>
  <c r="AS244" i="1"/>
  <c r="AU244" i="1"/>
  <c r="C245" i="1"/>
  <c r="D245" i="1"/>
  <c r="M245" i="1"/>
  <c r="N245" i="1" s="1"/>
  <c r="AK245" i="1"/>
  <c r="AL245" i="1" s="1"/>
  <c r="AQ245" i="1"/>
  <c r="AS245" i="1"/>
  <c r="AU245" i="1"/>
  <c r="C246" i="1"/>
  <c r="D246" i="1"/>
  <c r="M246" i="1"/>
  <c r="N246" i="1" s="1"/>
  <c r="AK246" i="1"/>
  <c r="AL246" i="1" s="1"/>
  <c r="AQ246" i="1"/>
  <c r="AS246" i="1"/>
  <c r="AU246" i="1"/>
  <c r="C247" i="1"/>
  <c r="D247" i="1"/>
  <c r="M247" i="1"/>
  <c r="AK247" i="1"/>
  <c r="AL247" i="1" s="1"/>
  <c r="AQ247" i="1"/>
  <c r="AS247" i="1"/>
  <c r="AU247" i="1"/>
  <c r="C248" i="1"/>
  <c r="D248" i="1"/>
  <c r="M248" i="1"/>
  <c r="AK248" i="1"/>
  <c r="AL248" i="1" s="1"/>
  <c r="AQ248" i="1"/>
  <c r="AS248" i="1"/>
  <c r="AU248" i="1"/>
  <c r="C249" i="1"/>
  <c r="D249" i="1"/>
  <c r="M249" i="1"/>
  <c r="AK249" i="1"/>
  <c r="AL249" i="1" s="1"/>
  <c r="AQ249" i="1"/>
  <c r="AS249" i="1"/>
  <c r="AU249" i="1"/>
  <c r="C250" i="1"/>
  <c r="D250" i="1"/>
  <c r="M250" i="1"/>
  <c r="AK250" i="1"/>
  <c r="AL250" i="1" s="1"/>
  <c r="AQ250" i="1"/>
  <c r="AS250" i="1"/>
  <c r="AU250" i="1"/>
  <c r="AV250" i="1" s="1"/>
  <c r="C251" i="1"/>
  <c r="D251" i="1"/>
  <c r="M251" i="1"/>
  <c r="N251" i="1" s="1"/>
  <c r="AK251" i="1"/>
  <c r="AL251" i="1" s="1"/>
  <c r="AQ251" i="1"/>
  <c r="AS251" i="1"/>
  <c r="AU251" i="1"/>
  <c r="C252" i="1"/>
  <c r="D252" i="1"/>
  <c r="M252" i="1"/>
  <c r="N252" i="1" s="1"/>
  <c r="AK252" i="1"/>
  <c r="AL252" i="1" s="1"/>
  <c r="AQ252" i="1"/>
  <c r="AS252" i="1"/>
  <c r="AU252" i="1"/>
  <c r="C253" i="1"/>
  <c r="D253" i="1"/>
  <c r="M253" i="1"/>
  <c r="N253" i="1" s="1"/>
  <c r="AK253" i="1"/>
  <c r="AL253" i="1" s="1"/>
  <c r="AQ253" i="1"/>
  <c r="AS253" i="1"/>
  <c r="AU253" i="1"/>
  <c r="C254" i="1"/>
  <c r="D254" i="1"/>
  <c r="M254" i="1"/>
  <c r="N254" i="1" s="1"/>
  <c r="AK254" i="1"/>
  <c r="AL254" i="1" s="1"/>
  <c r="AQ254" i="1"/>
  <c r="AS254" i="1"/>
  <c r="AU254" i="1"/>
  <c r="C255" i="1"/>
  <c r="D255" i="1"/>
  <c r="M255" i="1"/>
  <c r="AK255" i="1"/>
  <c r="AL255" i="1" s="1"/>
  <c r="AQ255" i="1"/>
  <c r="AS255" i="1"/>
  <c r="AU255" i="1"/>
  <c r="C256" i="1"/>
  <c r="D256" i="1"/>
  <c r="M256" i="1"/>
  <c r="AK256" i="1"/>
  <c r="AL256" i="1" s="1"/>
  <c r="AQ256" i="1"/>
  <c r="AS256" i="1"/>
  <c r="AU256" i="1"/>
  <c r="C257" i="1"/>
  <c r="D257" i="1"/>
  <c r="M257" i="1"/>
  <c r="AK257" i="1"/>
  <c r="AL257" i="1"/>
  <c r="AQ257" i="1"/>
  <c r="AS257" i="1"/>
  <c r="AU257" i="1"/>
  <c r="C258" i="1"/>
  <c r="D258" i="1"/>
  <c r="M258" i="1"/>
  <c r="AK258" i="1"/>
  <c r="AL258" i="1"/>
  <c r="AQ258" i="1"/>
  <c r="AS258" i="1"/>
  <c r="AU258" i="1"/>
  <c r="C259" i="1"/>
  <c r="D259" i="1"/>
  <c r="M259" i="1"/>
  <c r="N259" i="1" s="1"/>
  <c r="AK259" i="1"/>
  <c r="AL259" i="1" s="1"/>
  <c r="AQ259" i="1"/>
  <c r="AS259" i="1"/>
  <c r="AU259" i="1"/>
  <c r="C260" i="1"/>
  <c r="D260" i="1"/>
  <c r="M260" i="1"/>
  <c r="N260" i="1" s="1"/>
  <c r="AK260" i="1"/>
  <c r="AL260" i="1" s="1"/>
  <c r="AQ260" i="1"/>
  <c r="AS260" i="1"/>
  <c r="AU260" i="1"/>
  <c r="C261" i="1"/>
  <c r="D261" i="1"/>
  <c r="M261" i="1"/>
  <c r="N261" i="1" s="1"/>
  <c r="AK261" i="1"/>
  <c r="AL261" i="1" s="1"/>
  <c r="AQ261" i="1"/>
  <c r="AS261" i="1"/>
  <c r="AU261" i="1"/>
  <c r="C262" i="1"/>
  <c r="D262" i="1"/>
  <c r="M262" i="1"/>
  <c r="N262" i="1" s="1"/>
  <c r="AK262" i="1"/>
  <c r="AL262" i="1" s="1"/>
  <c r="AQ262" i="1"/>
  <c r="AS262" i="1"/>
  <c r="AU262" i="1"/>
  <c r="C263" i="1"/>
  <c r="D263" i="1"/>
  <c r="M263" i="1"/>
  <c r="N263" i="1" s="1"/>
  <c r="AK263" i="1"/>
  <c r="AL263" i="1" s="1"/>
  <c r="AQ263" i="1"/>
  <c r="AS263" i="1"/>
  <c r="AU263" i="1"/>
  <c r="C264" i="1"/>
  <c r="D264" i="1"/>
  <c r="M264" i="1"/>
  <c r="AK264" i="1"/>
  <c r="AL264" i="1" s="1"/>
  <c r="AQ264" i="1"/>
  <c r="AS264" i="1"/>
  <c r="AV264" i="1" s="1"/>
  <c r="AU264" i="1"/>
  <c r="C265" i="1"/>
  <c r="D265" i="1"/>
  <c r="M265" i="1"/>
  <c r="AK265" i="1"/>
  <c r="AL265" i="1" s="1"/>
  <c r="AQ265" i="1"/>
  <c r="AS265" i="1"/>
  <c r="AU265" i="1"/>
  <c r="C266" i="1"/>
  <c r="D266" i="1"/>
  <c r="M266" i="1"/>
  <c r="AK266" i="1"/>
  <c r="AL266" i="1" s="1"/>
  <c r="AQ266" i="1"/>
  <c r="AS266" i="1"/>
  <c r="AU266" i="1"/>
  <c r="C267" i="1"/>
  <c r="D267" i="1"/>
  <c r="M267" i="1"/>
  <c r="N267" i="1" s="1"/>
  <c r="AK267" i="1"/>
  <c r="AL267" i="1" s="1"/>
  <c r="AQ267" i="1"/>
  <c r="AS267" i="1"/>
  <c r="AU267" i="1"/>
  <c r="C268" i="1"/>
  <c r="D268" i="1"/>
  <c r="M268" i="1"/>
  <c r="N268" i="1" s="1"/>
  <c r="AK268" i="1"/>
  <c r="AL268" i="1" s="1"/>
  <c r="AQ268" i="1"/>
  <c r="AS268" i="1"/>
  <c r="AU268" i="1"/>
  <c r="C269" i="1"/>
  <c r="D269" i="1"/>
  <c r="M269" i="1"/>
  <c r="AM269" i="1" s="1"/>
  <c r="AK269" i="1"/>
  <c r="AL269" i="1" s="1"/>
  <c r="AQ269" i="1"/>
  <c r="AS269" i="1"/>
  <c r="AU269" i="1"/>
  <c r="C270" i="1"/>
  <c r="D270" i="1"/>
  <c r="M270" i="1"/>
  <c r="N270" i="1" s="1"/>
  <c r="AK270" i="1"/>
  <c r="AL270" i="1" s="1"/>
  <c r="AQ270" i="1"/>
  <c r="AS270" i="1"/>
  <c r="AU270" i="1"/>
  <c r="C271" i="1"/>
  <c r="D271" i="1"/>
  <c r="M271" i="1"/>
  <c r="N271" i="1" s="1"/>
  <c r="AK271" i="1"/>
  <c r="AL271" i="1" s="1"/>
  <c r="AQ271" i="1"/>
  <c r="AS271" i="1"/>
  <c r="AU271" i="1"/>
  <c r="C272" i="1"/>
  <c r="D272" i="1"/>
  <c r="M272" i="1"/>
  <c r="AK272" i="1"/>
  <c r="AL272" i="1" s="1"/>
  <c r="AQ272" i="1"/>
  <c r="AS272" i="1"/>
  <c r="AU272" i="1"/>
  <c r="C273" i="1"/>
  <c r="D273" i="1"/>
  <c r="M273" i="1"/>
  <c r="N273" i="1" s="1"/>
  <c r="AZ273" i="1" s="1"/>
  <c r="BA273" i="1" s="1"/>
  <c r="AK273" i="1"/>
  <c r="AL273" i="1" s="1"/>
  <c r="AQ273" i="1"/>
  <c r="AS273" i="1"/>
  <c r="AU273" i="1"/>
  <c r="C274" i="1"/>
  <c r="D274" i="1"/>
  <c r="M274" i="1"/>
  <c r="AK274" i="1"/>
  <c r="AL274" i="1" s="1"/>
  <c r="AQ274" i="1"/>
  <c r="AS274" i="1"/>
  <c r="AU274" i="1"/>
  <c r="C275" i="1"/>
  <c r="D275" i="1"/>
  <c r="M275" i="1"/>
  <c r="N275" i="1" s="1"/>
  <c r="AK275" i="1"/>
  <c r="AL275" i="1" s="1"/>
  <c r="AQ275" i="1"/>
  <c r="AS275" i="1"/>
  <c r="AU275" i="1"/>
  <c r="C276" i="1"/>
  <c r="D276" i="1"/>
  <c r="M276" i="1"/>
  <c r="N276" i="1" s="1"/>
  <c r="AK276" i="1"/>
  <c r="AL276" i="1" s="1"/>
  <c r="AQ276" i="1"/>
  <c r="AS276" i="1"/>
  <c r="AU276" i="1"/>
  <c r="C277" i="1"/>
  <c r="D277" i="1"/>
  <c r="M277" i="1"/>
  <c r="N277" i="1" s="1"/>
  <c r="AK277" i="1"/>
  <c r="AL277" i="1" s="1"/>
  <c r="AQ277" i="1"/>
  <c r="AS277" i="1"/>
  <c r="AU277" i="1"/>
  <c r="C278" i="1"/>
  <c r="D278" i="1"/>
  <c r="M278" i="1"/>
  <c r="N278" i="1" s="1"/>
  <c r="AK278" i="1"/>
  <c r="AL278" i="1" s="1"/>
  <c r="AQ278" i="1"/>
  <c r="AU278" i="1"/>
  <c r="AV278" i="1" s="1"/>
  <c r="AM222" i="1" l="1"/>
  <c r="AV217" i="1"/>
  <c r="AV183" i="1"/>
  <c r="AV271" i="1"/>
  <c r="AV262" i="1"/>
  <c r="AM257" i="1"/>
  <c r="AZ209" i="1"/>
  <c r="BA209" i="1" s="1"/>
  <c r="BB85" i="1"/>
  <c r="BC85" i="1" s="1"/>
  <c r="AV214" i="1"/>
  <c r="AV180" i="1"/>
  <c r="AV274" i="1"/>
  <c r="AZ271" i="1"/>
  <c r="BA271" i="1" s="1"/>
  <c r="AV258" i="1"/>
  <c r="AV257" i="1"/>
  <c r="BB257" i="1" s="1"/>
  <c r="BC257" i="1" s="1"/>
  <c r="AV62" i="1"/>
  <c r="AV241" i="1"/>
  <c r="AV208" i="1"/>
  <c r="AM203" i="1"/>
  <c r="AV124" i="1"/>
  <c r="AV118" i="1"/>
  <c r="AV98" i="1"/>
  <c r="BB96" i="1"/>
  <c r="BC96" i="1" s="1"/>
  <c r="AV91" i="1"/>
  <c r="BB45" i="1"/>
  <c r="BC45" i="1" s="1"/>
  <c r="AV42" i="1"/>
  <c r="AV19" i="1"/>
  <c r="AZ267" i="1"/>
  <c r="BA267" i="1" s="1"/>
  <c r="AZ259" i="1"/>
  <c r="BA259" i="1" s="1"/>
  <c r="AV272" i="1"/>
  <c r="AV201" i="1"/>
  <c r="AV142" i="1"/>
  <c r="AV137" i="1"/>
  <c r="AV105" i="1"/>
  <c r="AV57" i="1"/>
  <c r="AV49" i="1"/>
  <c r="AV44" i="1"/>
  <c r="AV95" i="1"/>
  <c r="BB82" i="1"/>
  <c r="BC82" i="1" s="1"/>
  <c r="AV247" i="1"/>
  <c r="AV237" i="1"/>
  <c r="AV177" i="1"/>
  <c r="AV152" i="1"/>
  <c r="BB152" i="1" s="1"/>
  <c r="BC152" i="1" s="1"/>
  <c r="BB57" i="1"/>
  <c r="BC57" i="1" s="1"/>
  <c r="AV14" i="1"/>
  <c r="BB16" i="1"/>
  <c r="BC16" i="1" s="1"/>
  <c r="AM228" i="1"/>
  <c r="AM112" i="1"/>
  <c r="BB106" i="1"/>
  <c r="BC106" i="1" s="1"/>
  <c r="AV104" i="1"/>
  <c r="AV103" i="1"/>
  <c r="AV101" i="1"/>
  <c r="BB62" i="1"/>
  <c r="BB60" i="1"/>
  <c r="BC60" i="1" s="1"/>
  <c r="AV58" i="1"/>
  <c r="AZ58" i="1" s="1"/>
  <c r="BB17" i="1"/>
  <c r="BB18" i="1" s="1"/>
  <c r="BC18" i="1" s="1"/>
  <c r="AV275" i="1"/>
  <c r="AM213" i="1"/>
  <c r="AV206" i="1"/>
  <c r="BB206" i="1" s="1"/>
  <c r="BC206" i="1" s="1"/>
  <c r="AV195" i="1"/>
  <c r="BB195" i="1" s="1"/>
  <c r="BC195" i="1" s="1"/>
  <c r="AV176" i="1"/>
  <c r="AZ174" i="1"/>
  <c r="BA174" i="1" s="1"/>
  <c r="AV159" i="1"/>
  <c r="BB159" i="1" s="1"/>
  <c r="BC159" i="1" s="1"/>
  <c r="AV151" i="1"/>
  <c r="AV144" i="1"/>
  <c r="AV135" i="1"/>
  <c r="AV126" i="1"/>
  <c r="AV80" i="1"/>
  <c r="AV61" i="1"/>
  <c r="AV54" i="1"/>
  <c r="AV48" i="1"/>
  <c r="AZ48" i="1" s="1"/>
  <c r="BA48" i="1" s="1"/>
  <c r="BD48" i="1" s="1"/>
  <c r="AV47" i="1"/>
  <c r="AV45" i="1"/>
  <c r="BD38" i="1"/>
  <c r="AZ223" i="1"/>
  <c r="BA223" i="1" s="1"/>
  <c r="AM19" i="1"/>
  <c r="AM238" i="1"/>
  <c r="AM235" i="1"/>
  <c r="BB176" i="1"/>
  <c r="BC176" i="1" s="1"/>
  <c r="AV169" i="1"/>
  <c r="BB169" i="1" s="1"/>
  <c r="BC169" i="1" s="1"/>
  <c r="AV162" i="1"/>
  <c r="AV161" i="1"/>
  <c r="AV100" i="1"/>
  <c r="BB48" i="1"/>
  <c r="BC48" i="1" s="1"/>
  <c r="AV11" i="1"/>
  <c r="AM9" i="1"/>
  <c r="AM49" i="1"/>
  <c r="AZ100" i="1"/>
  <c r="BA100" i="1" s="1"/>
  <c r="AZ275" i="1"/>
  <c r="BA275" i="1" s="1"/>
  <c r="AV267" i="1"/>
  <c r="AV255" i="1"/>
  <c r="AM249" i="1"/>
  <c r="AM248" i="1"/>
  <c r="AV242" i="1"/>
  <c r="AM230" i="1"/>
  <c r="AV222" i="1"/>
  <c r="AZ207" i="1"/>
  <c r="BA207" i="1" s="1"/>
  <c r="AV191" i="1"/>
  <c r="AV181" i="1"/>
  <c r="BB161" i="1"/>
  <c r="BC161" i="1" s="1"/>
  <c r="AV155" i="1"/>
  <c r="BB139" i="1"/>
  <c r="BC139" i="1" s="1"/>
  <c r="AV123" i="1"/>
  <c r="AV114" i="1"/>
  <c r="AV108" i="1"/>
  <c r="AM96" i="1"/>
  <c r="AV79" i="1"/>
  <c r="BB52" i="1"/>
  <c r="BC52" i="1" s="1"/>
  <c r="BB39" i="1"/>
  <c r="BC39" i="1" s="1"/>
  <c r="AM16" i="1"/>
  <c r="AZ276" i="1"/>
  <c r="BA276" i="1" s="1"/>
  <c r="AM227" i="1"/>
  <c r="BB202" i="1"/>
  <c r="BC202" i="1" s="1"/>
  <c r="AV10" i="1"/>
  <c r="AZ278" i="1"/>
  <c r="BA278" i="1" s="1"/>
  <c r="AZ277" i="1"/>
  <c r="BA277" i="1" s="1"/>
  <c r="AM266" i="1"/>
  <c r="AV261" i="1"/>
  <c r="BB261" i="1" s="1"/>
  <c r="BC261" i="1" s="1"/>
  <c r="AV245" i="1"/>
  <c r="BB245" i="1" s="1"/>
  <c r="BC245" i="1" s="1"/>
  <c r="AM229" i="1"/>
  <c r="AV157" i="1"/>
  <c r="BB157" i="1" s="1"/>
  <c r="BC157" i="1" s="1"/>
  <c r="AV134" i="1"/>
  <c r="AM129" i="1"/>
  <c r="AV122" i="1"/>
  <c r="AV117" i="1"/>
  <c r="N112" i="1"/>
  <c r="AZ112" i="1" s="1"/>
  <c r="BA112" i="1" s="1"/>
  <c r="AV75" i="1"/>
  <c r="AV71" i="1"/>
  <c r="BB14" i="1"/>
  <c r="BC14" i="1" s="1"/>
  <c r="AZ263" i="1"/>
  <c r="BA263" i="1" s="1"/>
  <c r="AL238" i="1"/>
  <c r="AM237" i="1"/>
  <c r="AZ231" i="1"/>
  <c r="BA231" i="1" s="1"/>
  <c r="N228" i="1"/>
  <c r="AZ228" i="1" s="1"/>
  <c r="BA228" i="1" s="1"/>
  <c r="AM225" i="1"/>
  <c r="AL222" i="1"/>
  <c r="AV211" i="1"/>
  <c r="AV199" i="1"/>
  <c r="AV173" i="1"/>
  <c r="BB173" i="1" s="1"/>
  <c r="BC173" i="1" s="1"/>
  <c r="AV171" i="1"/>
  <c r="N129" i="1"/>
  <c r="AM111" i="1"/>
  <c r="AV76" i="1"/>
  <c r="AZ76" i="1" s="1"/>
  <c r="BA76" i="1" s="1"/>
  <c r="AV46" i="1"/>
  <c r="AV39" i="1"/>
  <c r="AM17" i="1"/>
  <c r="AV270" i="1"/>
  <c r="AV269" i="1"/>
  <c r="AV268" i="1"/>
  <c r="AV248" i="1"/>
  <c r="BB248" i="1" s="1"/>
  <c r="BC248" i="1" s="1"/>
  <c r="AZ246" i="1"/>
  <c r="BA246" i="1" s="1"/>
  <c r="AM245" i="1"/>
  <c r="AM226" i="1"/>
  <c r="AV212" i="1"/>
  <c r="AV210" i="1"/>
  <c r="BB210" i="1" s="1"/>
  <c r="BC210" i="1" s="1"/>
  <c r="AV156" i="1"/>
  <c r="AZ153" i="1"/>
  <c r="BA153" i="1" s="1"/>
  <c r="AZ137" i="1"/>
  <c r="BA137" i="1" s="1"/>
  <c r="AV130" i="1"/>
  <c r="BB130" i="1" s="1"/>
  <c r="BC130" i="1" s="1"/>
  <c r="AV94" i="1"/>
  <c r="AZ90" i="1"/>
  <c r="BA90" i="1" s="1"/>
  <c r="AV87" i="1"/>
  <c r="AV85" i="1"/>
  <c r="AZ85" i="1" s="1"/>
  <c r="BA85" i="1" s="1"/>
  <c r="BB76" i="1"/>
  <c r="BC76" i="1" s="1"/>
  <c r="AV74" i="1"/>
  <c r="BB53" i="1"/>
  <c r="BC53" i="1" s="1"/>
  <c r="AV51" i="1"/>
  <c r="BB19" i="1"/>
  <c r="BC19" i="1" s="1"/>
  <c r="AV12" i="1"/>
  <c r="AZ251" i="1"/>
  <c r="BA251" i="1" s="1"/>
  <c r="BB242" i="1"/>
  <c r="BC242" i="1" s="1"/>
  <c r="AZ241" i="1"/>
  <c r="BA241" i="1" s="1"/>
  <c r="AV230" i="1"/>
  <c r="AV229" i="1"/>
  <c r="BB229" i="1" s="1"/>
  <c r="BC229" i="1" s="1"/>
  <c r="BB214" i="1"/>
  <c r="BC214" i="1" s="1"/>
  <c r="AM211" i="1"/>
  <c r="AM175" i="1"/>
  <c r="BB144" i="1"/>
  <c r="BC144" i="1" s="1"/>
  <c r="AV133" i="1"/>
  <c r="AV131" i="1"/>
  <c r="AM76" i="1"/>
  <c r="BB43" i="1"/>
  <c r="BC43" i="1" s="1"/>
  <c r="AV35" i="1"/>
  <c r="AZ35" i="1" s="1"/>
  <c r="BA35" i="1" s="1"/>
  <c r="N19" i="1"/>
  <c r="AZ19" i="1" s="1"/>
  <c r="BB262" i="1"/>
  <c r="BC262" i="1" s="1"/>
  <c r="AM252" i="1"/>
  <c r="AZ243" i="1"/>
  <c r="BA243" i="1" s="1"/>
  <c r="AM110" i="1"/>
  <c r="AM260" i="1"/>
  <c r="BB278" i="1"/>
  <c r="BC278" i="1" s="1"/>
  <c r="N269" i="1"/>
  <c r="AZ269" i="1" s="1"/>
  <c r="BA269" i="1" s="1"/>
  <c r="AM243" i="1"/>
  <c r="AV238" i="1"/>
  <c r="AV232" i="1"/>
  <c r="BB232" i="1" s="1"/>
  <c r="BC232" i="1" s="1"/>
  <c r="AV226" i="1"/>
  <c r="BB226" i="1" s="1"/>
  <c r="BC226" i="1" s="1"/>
  <c r="AV225" i="1"/>
  <c r="BB225" i="1" s="1"/>
  <c r="BC225" i="1" s="1"/>
  <c r="AV221" i="1"/>
  <c r="BB221" i="1" s="1"/>
  <c r="BC221" i="1" s="1"/>
  <c r="AV219" i="1"/>
  <c r="BB219" i="1" s="1"/>
  <c r="BC219" i="1" s="1"/>
  <c r="AV218" i="1"/>
  <c r="BB218" i="1" s="1"/>
  <c r="BC218" i="1" s="1"/>
  <c r="AV185" i="1"/>
  <c r="BB180" i="1"/>
  <c r="BC180" i="1" s="1"/>
  <c r="AV165" i="1"/>
  <c r="AV145" i="1"/>
  <c r="AV141" i="1"/>
  <c r="AV132" i="1"/>
  <c r="AZ132" i="1" s="1"/>
  <c r="AV127" i="1"/>
  <c r="AM100" i="1"/>
  <c r="AV97" i="1"/>
  <c r="AV93" i="1"/>
  <c r="AV81" i="1"/>
  <c r="AM77" i="1"/>
  <c r="AV73" i="1"/>
  <c r="AV70" i="1"/>
  <c r="AZ70" i="1" s="1"/>
  <c r="BA70" i="1" s="1"/>
  <c r="AV67" i="1"/>
  <c r="AZ67" i="1" s="1"/>
  <c r="BA67" i="1" s="1"/>
  <c r="AV59" i="1"/>
  <c r="AV15" i="1"/>
  <c r="AZ163" i="1"/>
  <c r="BA163" i="1" s="1"/>
  <c r="AV17" i="1"/>
  <c r="AZ17" i="1" s="1"/>
  <c r="BA17" i="1" s="1"/>
  <c r="AV266" i="1"/>
  <c r="BB266" i="1" s="1"/>
  <c r="BC266" i="1" s="1"/>
  <c r="AV265" i="1"/>
  <c r="AM256" i="1"/>
  <c r="AV240" i="1"/>
  <c r="BB240" i="1" s="1"/>
  <c r="BC240" i="1" s="1"/>
  <c r="AV234" i="1"/>
  <c r="AM163" i="1"/>
  <c r="AV150" i="1"/>
  <c r="BB129" i="1"/>
  <c r="BC129" i="1" s="1"/>
  <c r="AV121" i="1"/>
  <c r="AV113" i="1"/>
  <c r="AV82" i="1"/>
  <c r="AM70" i="1"/>
  <c r="AV68" i="1"/>
  <c r="AV64" i="1"/>
  <c r="AV53" i="1"/>
  <c r="BC17" i="1"/>
  <c r="BD17" i="1" s="1"/>
  <c r="AV13" i="1"/>
  <c r="AV9" i="1"/>
  <c r="AZ9" i="1" s="1"/>
  <c r="BA9" i="1" s="1"/>
  <c r="BB234" i="1"/>
  <c r="BC234" i="1" s="1"/>
  <c r="BB271" i="1"/>
  <c r="BC271" i="1" s="1"/>
  <c r="BD271" i="1" s="1"/>
  <c r="AZ225" i="1"/>
  <c r="BA225" i="1" s="1"/>
  <c r="AV224" i="1"/>
  <c r="BB224" i="1" s="1"/>
  <c r="BC224" i="1" s="1"/>
  <c r="N220" i="1"/>
  <c r="AM220" i="1"/>
  <c r="BB105" i="1"/>
  <c r="BC105" i="1" s="1"/>
  <c r="AM79" i="1"/>
  <c r="AL79" i="1"/>
  <c r="BB79" i="1" s="1"/>
  <c r="BC79" i="1" s="1"/>
  <c r="N210" i="1"/>
  <c r="AZ210" i="1" s="1"/>
  <c r="BA210" i="1" s="1"/>
  <c r="AM210" i="1"/>
  <c r="AM278" i="1"/>
  <c r="AM277" i="1"/>
  <c r="AM273" i="1"/>
  <c r="AM272" i="1"/>
  <c r="AZ262" i="1"/>
  <c r="BA262" i="1" s="1"/>
  <c r="AZ260" i="1"/>
  <c r="BA260" i="1" s="1"/>
  <c r="AM251" i="1"/>
  <c r="AZ237" i="1"/>
  <c r="BA237" i="1" s="1"/>
  <c r="AV236" i="1"/>
  <c r="BB236" i="1" s="1"/>
  <c r="BC236" i="1" s="1"/>
  <c r="N226" i="1"/>
  <c r="N218" i="1"/>
  <c r="AZ218" i="1" s="1"/>
  <c r="BA218" i="1" s="1"/>
  <c r="AM218" i="1"/>
  <c r="AM209" i="1"/>
  <c r="N205" i="1"/>
  <c r="AZ205" i="1" s="1"/>
  <c r="BA205" i="1" s="1"/>
  <c r="AM205" i="1"/>
  <c r="AL90" i="1"/>
  <c r="AM90" i="1"/>
  <c r="AM233" i="1"/>
  <c r="N233" i="1"/>
  <c r="AM241" i="1"/>
  <c r="AM231" i="1"/>
  <c r="AM217" i="1"/>
  <c r="AM212" i="1"/>
  <c r="N204" i="1"/>
  <c r="AM204" i="1"/>
  <c r="N149" i="1"/>
  <c r="AZ149" i="1" s="1"/>
  <c r="BA149" i="1" s="1"/>
  <c r="AM149" i="1"/>
  <c r="AM12" i="1"/>
  <c r="AL12" i="1"/>
  <c r="BB12" i="1" s="1"/>
  <c r="BC12" i="1" s="1"/>
  <c r="AM232" i="1"/>
  <c r="N232" i="1"/>
  <c r="AZ232" i="1" s="1"/>
  <c r="BA232" i="1" s="1"/>
  <c r="BD232" i="1" s="1"/>
  <c r="BB212" i="1"/>
  <c r="BC212" i="1" s="1"/>
  <c r="AZ270" i="1"/>
  <c r="BA270" i="1" s="1"/>
  <c r="AM265" i="1"/>
  <c r="AM264" i="1"/>
  <c r="AV256" i="1"/>
  <c r="BB256" i="1" s="1"/>
  <c r="BC256" i="1" s="1"/>
  <c r="AV254" i="1"/>
  <c r="BB254" i="1" s="1"/>
  <c r="BC254" i="1" s="1"/>
  <c r="BB250" i="1"/>
  <c r="BC250" i="1" s="1"/>
  <c r="AV243" i="1"/>
  <c r="BB243" i="1" s="1"/>
  <c r="BC243" i="1" s="1"/>
  <c r="BD243" i="1" s="1"/>
  <c r="AV233" i="1"/>
  <c r="BB233" i="1" s="1"/>
  <c r="BC233" i="1" s="1"/>
  <c r="AV227" i="1"/>
  <c r="BB227" i="1" s="1"/>
  <c r="BC227" i="1" s="1"/>
  <c r="N224" i="1"/>
  <c r="AZ224" i="1" s="1"/>
  <c r="BA224" i="1" s="1"/>
  <c r="AM224" i="1"/>
  <c r="AM215" i="1"/>
  <c r="N215" i="1"/>
  <c r="AZ215" i="1" s="1"/>
  <c r="BA215" i="1" s="1"/>
  <c r="N213" i="1"/>
  <c r="BB146" i="1"/>
  <c r="BB147" i="1" s="1"/>
  <c r="BC147" i="1" s="1"/>
  <c r="AL137" i="1"/>
  <c r="AM137" i="1"/>
  <c r="N82" i="1"/>
  <c r="AM82" i="1"/>
  <c r="AM263" i="1"/>
  <c r="BB258" i="1"/>
  <c r="BC258" i="1" s="1"/>
  <c r="AZ220" i="1"/>
  <c r="BA220" i="1" s="1"/>
  <c r="BB208" i="1"/>
  <c r="BC208" i="1" s="1"/>
  <c r="BB204" i="1"/>
  <c r="BC204" i="1" s="1"/>
  <c r="BB216" i="1"/>
  <c r="BC216" i="1" s="1"/>
  <c r="AM261" i="1"/>
  <c r="AV277" i="1"/>
  <c r="BB277" i="1" s="1"/>
  <c r="BC277" i="1" s="1"/>
  <c r="BD277" i="1" s="1"/>
  <c r="AV276" i="1"/>
  <c r="AV273" i="1"/>
  <c r="BB273" i="1" s="1"/>
  <c r="BC273" i="1" s="1"/>
  <c r="BD273" i="1" s="1"/>
  <c r="AM259" i="1"/>
  <c r="AM254" i="1"/>
  <c r="N249" i="1"/>
  <c r="AZ249" i="1" s="1"/>
  <c r="BA249" i="1" s="1"/>
  <c r="AM246" i="1"/>
  <c r="AV244" i="1"/>
  <c r="BB244" i="1" s="1"/>
  <c r="BC244" i="1" s="1"/>
  <c r="BB241" i="1"/>
  <c r="BC241" i="1" s="1"/>
  <c r="N236" i="1"/>
  <c r="AM236" i="1"/>
  <c r="AZ233" i="1"/>
  <c r="BA233" i="1" s="1"/>
  <c r="N229" i="1"/>
  <c r="AZ229" i="1" s="1"/>
  <c r="BA229" i="1" s="1"/>
  <c r="AZ227" i="1"/>
  <c r="BA227" i="1" s="1"/>
  <c r="AM223" i="1"/>
  <c r="AM219" i="1"/>
  <c r="AV205" i="1"/>
  <c r="BB120" i="1"/>
  <c r="BC120" i="1" s="1"/>
  <c r="AZ103" i="1"/>
  <c r="BA103" i="1" s="1"/>
  <c r="BB103" i="1"/>
  <c r="BC103" i="1" s="1"/>
  <c r="AZ268" i="1"/>
  <c r="BA268" i="1" s="1"/>
  <c r="AV263" i="1"/>
  <c r="BB263" i="1" s="1"/>
  <c r="BC263" i="1" s="1"/>
  <c r="BD263" i="1" s="1"/>
  <c r="N257" i="1"/>
  <c r="AZ257" i="1" s="1"/>
  <c r="BA257" i="1" s="1"/>
  <c r="AM253" i="1"/>
  <c r="AV251" i="1"/>
  <c r="N248" i="1"/>
  <c r="AZ248" i="1" s="1"/>
  <c r="BA248" i="1" s="1"/>
  <c r="N235" i="1"/>
  <c r="AZ235" i="1" s="1"/>
  <c r="BA235" i="1" s="1"/>
  <c r="N221" i="1"/>
  <c r="AZ221" i="1" s="1"/>
  <c r="BA221" i="1" s="1"/>
  <c r="AM221" i="1"/>
  <c r="AV215" i="1"/>
  <c r="BB215" i="1" s="1"/>
  <c r="BC215" i="1" s="1"/>
  <c r="AV213" i="1"/>
  <c r="N202" i="1"/>
  <c r="AZ202" i="1" s="1"/>
  <c r="BA202" i="1" s="1"/>
  <c r="BD202" i="1" s="1"/>
  <c r="AM202" i="1"/>
  <c r="AV197" i="1"/>
  <c r="BB197" i="1" s="1"/>
  <c r="BC197" i="1" s="1"/>
  <c r="N122" i="1"/>
  <c r="AZ122" i="1" s="1"/>
  <c r="BA122" i="1" s="1"/>
  <c r="AM122" i="1"/>
  <c r="AZ79" i="1"/>
  <c r="BA79" i="1" s="1"/>
  <c r="AL35" i="1"/>
  <c r="BB35" i="1" s="1"/>
  <c r="BC35" i="1" s="1"/>
  <c r="AM35" i="1"/>
  <c r="AZ16" i="1"/>
  <c r="BA16" i="1" s="1"/>
  <c r="BD16" i="1" s="1"/>
  <c r="AZ14" i="1"/>
  <c r="BA14" i="1" s="1"/>
  <c r="AV128" i="1"/>
  <c r="BB122" i="1"/>
  <c r="BC122" i="1" s="1"/>
  <c r="AV120" i="1"/>
  <c r="AZ120" i="1" s="1"/>
  <c r="BA120" i="1" s="1"/>
  <c r="AM117" i="1"/>
  <c r="AV107" i="1"/>
  <c r="AZ107" i="1" s="1"/>
  <c r="BA107" i="1" s="1"/>
  <c r="AV88" i="1"/>
  <c r="BB80" i="1"/>
  <c r="BC80" i="1" s="1"/>
  <c r="AV72" i="1"/>
  <c r="AZ72" i="1" s="1"/>
  <c r="BA72" i="1" s="1"/>
  <c r="AV55" i="1"/>
  <c r="AM14" i="1"/>
  <c r="AV260" i="1"/>
  <c r="BB260" i="1" s="1"/>
  <c r="BC260" i="1" s="1"/>
  <c r="AV259" i="1"/>
  <c r="BB259" i="1" s="1"/>
  <c r="BC259" i="1" s="1"/>
  <c r="BD259" i="1" s="1"/>
  <c r="AZ254" i="1"/>
  <c r="BA254" i="1" s="1"/>
  <c r="AV253" i="1"/>
  <c r="AM244" i="1"/>
  <c r="AM240" i="1"/>
  <c r="AV235" i="1"/>
  <c r="AM234" i="1"/>
  <c r="AV231" i="1"/>
  <c r="BB231" i="1" s="1"/>
  <c r="BC231" i="1" s="1"/>
  <c r="BD231" i="1" s="1"/>
  <c r="AV223" i="1"/>
  <c r="BB223" i="1" s="1"/>
  <c r="BC223" i="1" s="1"/>
  <c r="BD223" i="1" s="1"/>
  <c r="AV209" i="1"/>
  <c r="AV187" i="1"/>
  <c r="AV179" i="1"/>
  <c r="AM146" i="1"/>
  <c r="AV129" i="1"/>
  <c r="AZ129" i="1" s="1"/>
  <c r="BA129" i="1" s="1"/>
  <c r="BD129" i="1" s="1"/>
  <c r="AV116" i="1"/>
  <c r="AV109" i="1"/>
  <c r="BB109" i="1" s="1"/>
  <c r="BC109" i="1" s="1"/>
  <c r="AM106" i="1"/>
  <c r="AM103" i="1"/>
  <c r="AV84" i="1"/>
  <c r="AM71" i="1"/>
  <c r="BB68" i="1"/>
  <c r="BC68" i="1" s="1"/>
  <c r="AV66" i="1"/>
  <c r="AZ62" i="1"/>
  <c r="AV60" i="1"/>
  <c r="AZ60" i="1" s="1"/>
  <c r="AV56" i="1"/>
  <c r="BB56" i="1" s="1"/>
  <c r="BC56" i="1" s="1"/>
  <c r="BD56" i="1" s="1"/>
  <c r="AV52" i="1"/>
  <c r="AZ52" i="1" s="1"/>
  <c r="BA52" i="1" s="1"/>
  <c r="AV32" i="1"/>
  <c r="AZ32" i="1" s="1"/>
  <c r="AV30" i="1"/>
  <c r="AZ30" i="1" s="1"/>
  <c r="BA30" i="1" s="1"/>
  <c r="AZ12" i="1"/>
  <c r="BB9" i="1"/>
  <c r="AV228" i="1"/>
  <c r="BB228" i="1" s="1"/>
  <c r="BC228" i="1" s="1"/>
  <c r="AM207" i="1"/>
  <c r="AV203" i="1"/>
  <c r="AV189" i="1"/>
  <c r="BB189" i="1" s="1"/>
  <c r="BC189" i="1" s="1"/>
  <c r="AV175" i="1"/>
  <c r="BB175" i="1" s="1"/>
  <c r="BC175" i="1" s="1"/>
  <c r="AV158" i="1"/>
  <c r="BB158" i="1" s="1"/>
  <c r="BC158" i="1" s="1"/>
  <c r="AV140" i="1"/>
  <c r="AZ53" i="1"/>
  <c r="BA53" i="1" s="1"/>
  <c r="AV41" i="1"/>
  <c r="AZ204" i="1"/>
  <c r="BA204" i="1" s="1"/>
  <c r="BD204" i="1" s="1"/>
  <c r="AM183" i="1"/>
  <c r="BB162" i="1"/>
  <c r="BC162" i="1" s="1"/>
  <c r="AZ160" i="1"/>
  <c r="BA160" i="1" s="1"/>
  <c r="AZ155" i="1"/>
  <c r="BA155" i="1" s="1"/>
  <c r="BB100" i="1"/>
  <c r="BB101" i="1" s="1"/>
  <c r="AM53" i="1"/>
  <c r="AZ44" i="1"/>
  <c r="BA44" i="1" s="1"/>
  <c r="BD44" i="1" s="1"/>
  <c r="AZ43" i="1"/>
  <c r="BA43" i="1" s="1"/>
  <c r="AM30" i="1"/>
  <c r="AV252" i="1"/>
  <c r="BB252" i="1" s="1"/>
  <c r="BC252" i="1" s="1"/>
  <c r="AV239" i="1"/>
  <c r="BB239" i="1" s="1"/>
  <c r="BC239" i="1" s="1"/>
  <c r="AZ219" i="1"/>
  <c r="BA219" i="1" s="1"/>
  <c r="AV207" i="1"/>
  <c r="BB207" i="1" s="1"/>
  <c r="BC207" i="1" s="1"/>
  <c r="BD207" i="1" s="1"/>
  <c r="AV193" i="1"/>
  <c r="BB193" i="1" s="1"/>
  <c r="BC193" i="1" s="1"/>
  <c r="AM179" i="1"/>
  <c r="AZ178" i="1"/>
  <c r="BA178" i="1" s="1"/>
  <c r="AV172" i="1"/>
  <c r="BB172" i="1" s="1"/>
  <c r="BC172" i="1" s="1"/>
  <c r="AV170" i="1"/>
  <c r="AV167" i="1"/>
  <c r="BB167" i="1" s="1"/>
  <c r="BC167" i="1" s="1"/>
  <c r="AZ161" i="1"/>
  <c r="BA161" i="1" s="1"/>
  <c r="AZ158" i="1"/>
  <c r="BA158" i="1" s="1"/>
  <c r="AM155" i="1"/>
  <c r="AV153" i="1"/>
  <c r="BB153" i="1" s="1"/>
  <c r="BC153" i="1" s="1"/>
  <c r="BD153" i="1" s="1"/>
  <c r="AZ152" i="1"/>
  <c r="BA152" i="1" s="1"/>
  <c r="AV149" i="1"/>
  <c r="BB149" i="1" s="1"/>
  <c r="BC149" i="1" s="1"/>
  <c r="AV148" i="1"/>
  <c r="BB148" i="1" s="1"/>
  <c r="BC148" i="1" s="1"/>
  <c r="AV147" i="1"/>
  <c r="BB142" i="1"/>
  <c r="BC142" i="1" s="1"/>
  <c r="AV125" i="1"/>
  <c r="AM120" i="1"/>
  <c r="AV115" i="1"/>
  <c r="AV106" i="1"/>
  <c r="AV96" i="1"/>
  <c r="AV90" i="1"/>
  <c r="AV89" i="1"/>
  <c r="AV65" i="1"/>
  <c r="AV63" i="1"/>
  <c r="AV50" i="1"/>
  <c r="AZ49" i="1"/>
  <c r="BA49" i="1" s="1"/>
  <c r="AZ150" i="1"/>
  <c r="BA150" i="1" s="1"/>
  <c r="AV164" i="1"/>
  <c r="BB164" i="1" s="1"/>
  <c r="BC164" i="1" s="1"/>
  <c r="AV163" i="1"/>
  <c r="BB154" i="1"/>
  <c r="BC154" i="1" s="1"/>
  <c r="BB150" i="1"/>
  <c r="BC150" i="1" s="1"/>
  <c r="AV139" i="1"/>
  <c r="AV136" i="1"/>
  <c r="BB131" i="1"/>
  <c r="BC131" i="1" s="1"/>
  <c r="AV119" i="1"/>
  <c r="AZ87" i="1"/>
  <c r="BA87" i="1" s="1"/>
  <c r="BB77" i="1"/>
  <c r="BC77" i="1" s="1"/>
  <c r="BB49" i="1"/>
  <c r="BC49" i="1" s="1"/>
  <c r="AV33" i="1"/>
  <c r="AV31" i="1"/>
  <c r="BD241" i="1"/>
  <c r="N247" i="1"/>
  <c r="AZ247" i="1" s="1"/>
  <c r="BA247" i="1" s="1"/>
  <c r="AM247" i="1"/>
  <c r="AZ245" i="1"/>
  <c r="BA245" i="1" s="1"/>
  <c r="AM242" i="1"/>
  <c r="N242" i="1"/>
  <c r="AZ242" i="1" s="1"/>
  <c r="BA242" i="1" s="1"/>
  <c r="AM271" i="1"/>
  <c r="BB270" i="1"/>
  <c r="BC270" i="1" s="1"/>
  <c r="BD270" i="1" s="1"/>
  <c r="AM262" i="1"/>
  <c r="N255" i="1"/>
  <c r="AZ255" i="1" s="1"/>
  <c r="BA255" i="1" s="1"/>
  <c r="AM255" i="1"/>
  <c r="AZ253" i="1"/>
  <c r="BA253" i="1" s="1"/>
  <c r="BB253" i="1"/>
  <c r="BC253" i="1" s="1"/>
  <c r="BB251" i="1"/>
  <c r="BC251" i="1" s="1"/>
  <c r="BD251" i="1" s="1"/>
  <c r="AM250" i="1"/>
  <c r="N250" i="1"/>
  <c r="AZ250" i="1" s="1"/>
  <c r="BA250" i="1" s="1"/>
  <c r="N197" i="1"/>
  <c r="AZ197" i="1" s="1"/>
  <c r="BA197" i="1" s="1"/>
  <c r="AM197" i="1"/>
  <c r="BB275" i="1"/>
  <c r="BC275" i="1" s="1"/>
  <c r="BD275" i="1" s="1"/>
  <c r="AM268" i="1"/>
  <c r="BB267" i="1"/>
  <c r="BC267" i="1" s="1"/>
  <c r="BD267" i="1" s="1"/>
  <c r="N265" i="1"/>
  <c r="AZ265" i="1" s="1"/>
  <c r="BA265" i="1" s="1"/>
  <c r="AZ261" i="1"/>
  <c r="BA261" i="1" s="1"/>
  <c r="AM258" i="1"/>
  <c r="N258" i="1"/>
  <c r="AZ258" i="1" s="1"/>
  <c r="BA258" i="1" s="1"/>
  <c r="BB235" i="1"/>
  <c r="BC235" i="1" s="1"/>
  <c r="AZ226" i="1"/>
  <c r="BA226" i="1" s="1"/>
  <c r="BB272" i="1"/>
  <c r="BC272" i="1" s="1"/>
  <c r="AM270" i="1"/>
  <c r="BB269" i="1"/>
  <c r="BC269" i="1" s="1"/>
  <c r="AZ244" i="1"/>
  <c r="BA244" i="1" s="1"/>
  <c r="AZ238" i="1"/>
  <c r="BA238" i="1" s="1"/>
  <c r="N216" i="1"/>
  <c r="AZ216" i="1" s="1"/>
  <c r="BA216" i="1" s="1"/>
  <c r="AM216" i="1"/>
  <c r="AM274" i="1"/>
  <c r="BB265" i="1"/>
  <c r="BC265" i="1" s="1"/>
  <c r="AM276" i="1"/>
  <c r="BB264" i="1"/>
  <c r="BC264" i="1" s="1"/>
  <c r="AM275" i="1"/>
  <c r="BB274" i="1"/>
  <c r="BC274" i="1" s="1"/>
  <c r="N272" i="1"/>
  <c r="AZ272" i="1" s="1"/>
  <c r="BA272" i="1" s="1"/>
  <c r="AM267" i="1"/>
  <c r="N264" i="1"/>
  <c r="AZ264" i="1" s="1"/>
  <c r="BA264" i="1" s="1"/>
  <c r="AZ252" i="1"/>
  <c r="BA252" i="1" s="1"/>
  <c r="BB247" i="1"/>
  <c r="BC247" i="1" s="1"/>
  <c r="AV246" i="1"/>
  <c r="BB246" i="1" s="1"/>
  <c r="BC246" i="1" s="1"/>
  <c r="N240" i="1"/>
  <c r="AZ240" i="1" s="1"/>
  <c r="BA240" i="1" s="1"/>
  <c r="BD240" i="1" s="1"/>
  <c r="BB255" i="1"/>
  <c r="BC255" i="1" s="1"/>
  <c r="BB217" i="1"/>
  <c r="BC217" i="1" s="1"/>
  <c r="AZ217" i="1"/>
  <c r="BA217" i="1" s="1"/>
  <c r="N206" i="1"/>
  <c r="AM206" i="1"/>
  <c r="BB276" i="1"/>
  <c r="BC276" i="1" s="1"/>
  <c r="BD276" i="1" s="1"/>
  <c r="N274" i="1"/>
  <c r="AZ274" i="1" s="1"/>
  <c r="BA274" i="1" s="1"/>
  <c r="BB268" i="1"/>
  <c r="BC268" i="1" s="1"/>
  <c r="BD268" i="1" s="1"/>
  <c r="N266" i="1"/>
  <c r="AZ266" i="1" s="1"/>
  <c r="BA266" i="1" s="1"/>
  <c r="N256" i="1"/>
  <c r="AZ256" i="1" s="1"/>
  <c r="BA256" i="1" s="1"/>
  <c r="BD256" i="1" s="1"/>
  <c r="AV249" i="1"/>
  <c r="BB249" i="1" s="1"/>
  <c r="BC249" i="1" s="1"/>
  <c r="N239" i="1"/>
  <c r="AZ239" i="1" s="1"/>
  <c r="BA239" i="1" s="1"/>
  <c r="AM239" i="1"/>
  <c r="AZ236" i="1"/>
  <c r="BA236" i="1" s="1"/>
  <c r="AZ230" i="1"/>
  <c r="BA230" i="1" s="1"/>
  <c r="BB230" i="1"/>
  <c r="BC230" i="1" s="1"/>
  <c r="AZ222" i="1"/>
  <c r="BA222" i="1" s="1"/>
  <c r="BB222" i="1"/>
  <c r="BC222" i="1" s="1"/>
  <c r="AZ213" i="1"/>
  <c r="BA213" i="1" s="1"/>
  <c r="BB213" i="1"/>
  <c r="BC213" i="1" s="1"/>
  <c r="N195" i="1"/>
  <c r="AZ195" i="1" s="1"/>
  <c r="BA195" i="1" s="1"/>
  <c r="AM195" i="1"/>
  <c r="BB108" i="1"/>
  <c r="BC108" i="1" s="1"/>
  <c r="N234" i="1"/>
  <c r="AZ234" i="1" s="1"/>
  <c r="BA234" i="1" s="1"/>
  <c r="N193" i="1"/>
  <c r="AM193" i="1"/>
  <c r="AZ182" i="1"/>
  <c r="BA182" i="1" s="1"/>
  <c r="AZ203" i="1"/>
  <c r="BA203" i="1" s="1"/>
  <c r="BB203" i="1"/>
  <c r="BC203" i="1" s="1"/>
  <c r="BB201" i="1"/>
  <c r="BC201" i="1" s="1"/>
  <c r="BB237" i="1"/>
  <c r="BC237" i="1" s="1"/>
  <c r="BD237" i="1" s="1"/>
  <c r="N214" i="1"/>
  <c r="AZ214" i="1" s="1"/>
  <c r="BA214" i="1" s="1"/>
  <c r="AM214" i="1"/>
  <c r="BB220" i="1"/>
  <c r="BC220" i="1" s="1"/>
  <c r="BD220" i="1" s="1"/>
  <c r="AZ212" i="1"/>
  <c r="BA212" i="1" s="1"/>
  <c r="AM208" i="1"/>
  <c r="N208" i="1"/>
  <c r="AZ208" i="1" s="1"/>
  <c r="BA208" i="1" s="1"/>
  <c r="AZ206" i="1"/>
  <c r="BA206" i="1" s="1"/>
  <c r="BD206" i="1" s="1"/>
  <c r="BB205" i="1"/>
  <c r="BC205" i="1" s="1"/>
  <c r="N180" i="1"/>
  <c r="AZ180" i="1" s="1"/>
  <c r="BA180" i="1" s="1"/>
  <c r="AM180" i="1"/>
  <c r="N165" i="1"/>
  <c r="AM165" i="1"/>
  <c r="N201" i="1"/>
  <c r="AZ201" i="1" s="1"/>
  <c r="BA201" i="1" s="1"/>
  <c r="AM201" i="1"/>
  <c r="AZ211" i="1"/>
  <c r="BA211" i="1" s="1"/>
  <c r="BB211" i="1"/>
  <c r="BC211" i="1" s="1"/>
  <c r="BB209" i="1"/>
  <c r="BC209" i="1" s="1"/>
  <c r="BD209" i="1" s="1"/>
  <c r="N199" i="1"/>
  <c r="AZ199" i="1" s="1"/>
  <c r="BA199" i="1" s="1"/>
  <c r="AM199" i="1"/>
  <c r="N177" i="1"/>
  <c r="AZ177" i="1" s="1"/>
  <c r="BA177" i="1" s="1"/>
  <c r="AM177" i="1"/>
  <c r="AV200" i="1"/>
  <c r="BB200" i="1" s="1"/>
  <c r="BC200" i="1" s="1"/>
  <c r="AV198" i="1"/>
  <c r="BB198" i="1" s="1"/>
  <c r="BC198" i="1" s="1"/>
  <c r="AV196" i="1"/>
  <c r="BB196" i="1" s="1"/>
  <c r="BC196" i="1" s="1"/>
  <c r="AV194" i="1"/>
  <c r="BB194" i="1" s="1"/>
  <c r="BC194" i="1" s="1"/>
  <c r="AV192" i="1"/>
  <c r="BB192" i="1" s="1"/>
  <c r="BC192" i="1" s="1"/>
  <c r="AV190" i="1"/>
  <c r="BB190" i="1" s="1"/>
  <c r="BC190" i="1" s="1"/>
  <c r="AV188" i="1"/>
  <c r="BB188" i="1" s="1"/>
  <c r="BC188" i="1" s="1"/>
  <c r="AV186" i="1"/>
  <c r="AV184" i="1"/>
  <c r="BB184" i="1" s="1"/>
  <c r="BC184" i="1" s="1"/>
  <c r="AV178" i="1"/>
  <c r="BB178" i="1" s="1"/>
  <c r="BC178" i="1" s="1"/>
  <c r="BD178" i="1" s="1"/>
  <c r="AZ175" i="1"/>
  <c r="BA175" i="1" s="1"/>
  <c r="N169" i="1"/>
  <c r="AZ169" i="1" s="1"/>
  <c r="BA169" i="1" s="1"/>
  <c r="AM169" i="1"/>
  <c r="AV166" i="1"/>
  <c r="BB166" i="1" s="1"/>
  <c r="BC166" i="1" s="1"/>
  <c r="AM159" i="1"/>
  <c r="AM46" i="1"/>
  <c r="AL46" i="1"/>
  <c r="BB46" i="1" s="1"/>
  <c r="N176" i="1"/>
  <c r="AZ176" i="1" s="1"/>
  <c r="BA176" i="1" s="1"/>
  <c r="AM176" i="1"/>
  <c r="N173" i="1"/>
  <c r="AZ173" i="1" s="1"/>
  <c r="BA173" i="1" s="1"/>
  <c r="AM173" i="1"/>
  <c r="BB171" i="1"/>
  <c r="BC171" i="1" s="1"/>
  <c r="AZ166" i="1"/>
  <c r="BA166" i="1" s="1"/>
  <c r="N164" i="1"/>
  <c r="AZ164" i="1" s="1"/>
  <c r="BA164" i="1" s="1"/>
  <c r="AM164" i="1"/>
  <c r="BB163" i="1"/>
  <c r="BC163" i="1" s="1"/>
  <c r="BD163" i="1" s="1"/>
  <c r="N154" i="1"/>
  <c r="AZ154" i="1" s="1"/>
  <c r="BA154" i="1" s="1"/>
  <c r="AM154" i="1"/>
  <c r="BB112" i="1"/>
  <c r="BC112" i="1" s="1"/>
  <c r="BB63" i="1"/>
  <c r="BC63" i="1" s="1"/>
  <c r="BC62" i="1"/>
  <c r="BB181" i="1"/>
  <c r="BC181" i="1" s="1"/>
  <c r="AV174" i="1"/>
  <c r="BB174" i="1" s="1"/>
  <c r="BC174" i="1" s="1"/>
  <c r="BD174" i="1" s="1"/>
  <c r="AZ170" i="1"/>
  <c r="BA170" i="1" s="1"/>
  <c r="BB170" i="1"/>
  <c r="BC170" i="1" s="1"/>
  <c r="N168" i="1"/>
  <c r="AM168" i="1"/>
  <c r="AM157" i="1"/>
  <c r="AL151" i="1"/>
  <c r="BB151" i="1" s="1"/>
  <c r="BC151" i="1" s="1"/>
  <c r="AM151" i="1"/>
  <c r="N172" i="1"/>
  <c r="AZ172" i="1" s="1"/>
  <c r="BA172" i="1" s="1"/>
  <c r="AM172" i="1"/>
  <c r="N167" i="1"/>
  <c r="AZ167" i="1" s="1"/>
  <c r="BA167" i="1" s="1"/>
  <c r="AM167" i="1"/>
  <c r="BB156" i="1"/>
  <c r="BC156" i="1" s="1"/>
  <c r="N200" i="1"/>
  <c r="AZ200" i="1" s="1"/>
  <c r="BA200" i="1" s="1"/>
  <c r="AM200" i="1"/>
  <c r="N198" i="1"/>
  <c r="AZ198" i="1" s="1"/>
  <c r="BA198" i="1" s="1"/>
  <c r="AM198" i="1"/>
  <c r="N196" i="1"/>
  <c r="AZ196" i="1" s="1"/>
  <c r="BA196" i="1" s="1"/>
  <c r="BD196" i="1" s="1"/>
  <c r="AM196" i="1"/>
  <c r="N194" i="1"/>
  <c r="AZ194" i="1" s="1"/>
  <c r="BA194" i="1" s="1"/>
  <c r="AM194" i="1"/>
  <c r="N192" i="1"/>
  <c r="AZ192" i="1" s="1"/>
  <c r="BA192" i="1" s="1"/>
  <c r="AM192" i="1"/>
  <c r="N190" i="1"/>
  <c r="AZ190" i="1" s="1"/>
  <c r="BA190" i="1" s="1"/>
  <c r="AM190" i="1"/>
  <c r="N188" i="1"/>
  <c r="AZ188" i="1" s="1"/>
  <c r="BA188" i="1" s="1"/>
  <c r="AM188" i="1"/>
  <c r="N186" i="1"/>
  <c r="AZ186" i="1" s="1"/>
  <c r="BA186" i="1" s="1"/>
  <c r="AM186" i="1"/>
  <c r="N184" i="1"/>
  <c r="AZ184" i="1" s="1"/>
  <c r="BA184" i="1" s="1"/>
  <c r="AM184" i="1"/>
  <c r="AZ183" i="1"/>
  <c r="BA183" i="1" s="1"/>
  <c r="BB183" i="1"/>
  <c r="BC183" i="1" s="1"/>
  <c r="BB177" i="1"/>
  <c r="BC177" i="1" s="1"/>
  <c r="N171" i="1"/>
  <c r="AZ171" i="1" s="1"/>
  <c r="BA171" i="1" s="1"/>
  <c r="AM171" i="1"/>
  <c r="AZ165" i="1"/>
  <c r="BA165" i="1" s="1"/>
  <c r="BB165" i="1"/>
  <c r="BC165" i="1" s="1"/>
  <c r="AV160" i="1"/>
  <c r="BB160" i="1" s="1"/>
  <c r="BC160" i="1" s="1"/>
  <c r="BD160" i="1" s="1"/>
  <c r="BB155" i="1"/>
  <c r="BC155" i="1" s="1"/>
  <c r="BD155" i="1" s="1"/>
  <c r="BB199" i="1"/>
  <c r="BC199" i="1" s="1"/>
  <c r="AZ193" i="1"/>
  <c r="BA193" i="1" s="1"/>
  <c r="AZ191" i="1"/>
  <c r="BA191" i="1" s="1"/>
  <c r="BB191" i="1"/>
  <c r="BC191" i="1" s="1"/>
  <c r="AZ189" i="1"/>
  <c r="BA189" i="1" s="1"/>
  <c r="AZ187" i="1"/>
  <c r="BA187" i="1" s="1"/>
  <c r="BB187" i="1"/>
  <c r="BC187" i="1" s="1"/>
  <c r="BB186" i="1"/>
  <c r="BC186" i="1" s="1"/>
  <c r="AZ185" i="1"/>
  <c r="BA185" i="1" s="1"/>
  <c r="BB185" i="1"/>
  <c r="BC185" i="1" s="1"/>
  <c r="N181" i="1"/>
  <c r="AZ181" i="1" s="1"/>
  <c r="BA181" i="1" s="1"/>
  <c r="AM181" i="1"/>
  <c r="N156" i="1"/>
  <c r="AZ156" i="1" s="1"/>
  <c r="BA156" i="1" s="1"/>
  <c r="BD156" i="1" s="1"/>
  <c r="AM156" i="1"/>
  <c r="N148" i="1"/>
  <c r="AZ148" i="1" s="1"/>
  <c r="BA148" i="1" s="1"/>
  <c r="AM148" i="1"/>
  <c r="N131" i="1"/>
  <c r="AZ131" i="1" s="1"/>
  <c r="BA131" i="1" s="1"/>
  <c r="BD131" i="1" s="1"/>
  <c r="AM131" i="1"/>
  <c r="AM191" i="1"/>
  <c r="AM189" i="1"/>
  <c r="AM187" i="1"/>
  <c r="AM185" i="1"/>
  <c r="AV182" i="1"/>
  <c r="BB182" i="1" s="1"/>
  <c r="BC182" i="1" s="1"/>
  <c r="AZ179" i="1"/>
  <c r="BA179" i="1" s="1"/>
  <c r="BB179" i="1"/>
  <c r="BC179" i="1" s="1"/>
  <c r="AV168" i="1"/>
  <c r="BB168" i="1" s="1"/>
  <c r="BC168" i="1" s="1"/>
  <c r="N162" i="1"/>
  <c r="AZ162" i="1" s="1"/>
  <c r="BA162" i="1" s="1"/>
  <c r="AM162" i="1"/>
  <c r="AM182" i="1"/>
  <c r="AM178" i="1"/>
  <c r="AM174" i="1"/>
  <c r="AM170" i="1"/>
  <c r="AM166" i="1"/>
  <c r="AM160" i="1"/>
  <c r="AM152" i="1"/>
  <c r="AZ135" i="1"/>
  <c r="BD120" i="1"/>
  <c r="AZ118" i="1"/>
  <c r="BB118" i="1"/>
  <c r="BC118" i="1" s="1"/>
  <c r="N115" i="1"/>
  <c r="AM115" i="1"/>
  <c r="AL107" i="1"/>
  <c r="BB107" i="1" s="1"/>
  <c r="BC107" i="1" s="1"/>
  <c r="AM107" i="1"/>
  <c r="N104" i="1"/>
  <c r="AZ104" i="1" s="1"/>
  <c r="BA104" i="1" s="1"/>
  <c r="AM104" i="1"/>
  <c r="BB86" i="1"/>
  <c r="BC86" i="1" s="1"/>
  <c r="AL135" i="1"/>
  <c r="BB135" i="1" s="1"/>
  <c r="BC135" i="1" s="1"/>
  <c r="AM135" i="1"/>
  <c r="BB127" i="1"/>
  <c r="BC127" i="1" s="1"/>
  <c r="BB124" i="1"/>
  <c r="BC124" i="1" s="1"/>
  <c r="N105" i="1"/>
  <c r="AZ105" i="1" s="1"/>
  <c r="BA105" i="1" s="1"/>
  <c r="AM105" i="1"/>
  <c r="BB32" i="1"/>
  <c r="BC32" i="1" s="1"/>
  <c r="AM158" i="1"/>
  <c r="AM150" i="1"/>
  <c r="BB145" i="1"/>
  <c r="BC145" i="1" s="1"/>
  <c r="BB140" i="1"/>
  <c r="BC140" i="1" s="1"/>
  <c r="AZ117" i="1"/>
  <c r="BA117" i="1" s="1"/>
  <c r="BB117" i="1"/>
  <c r="BC117" i="1" s="1"/>
  <c r="N108" i="1"/>
  <c r="AZ108" i="1" s="1"/>
  <c r="BA108" i="1" s="1"/>
  <c r="BD108" i="1" s="1"/>
  <c r="AM108" i="1"/>
  <c r="AZ168" i="1"/>
  <c r="BA168" i="1" s="1"/>
  <c r="AM161" i="1"/>
  <c r="AM153" i="1"/>
  <c r="AM144" i="1"/>
  <c r="N144" i="1"/>
  <c r="AZ144" i="1" s="1"/>
  <c r="AM139" i="1"/>
  <c r="N139" i="1"/>
  <c r="AZ139" i="1" s="1"/>
  <c r="AM109" i="1"/>
  <c r="N109" i="1"/>
  <c r="AZ109" i="1" s="1"/>
  <c r="BA109" i="1" s="1"/>
  <c r="AZ50" i="1"/>
  <c r="BA50" i="1" s="1"/>
  <c r="BB50" i="1"/>
  <c r="BC50" i="1" s="1"/>
  <c r="AZ159" i="1"/>
  <c r="BA159" i="1" s="1"/>
  <c r="AZ151" i="1"/>
  <c r="BA151" i="1" s="1"/>
  <c r="AL132" i="1"/>
  <c r="BB132" i="1" s="1"/>
  <c r="AM132" i="1"/>
  <c r="N127" i="1"/>
  <c r="AZ127" i="1" s="1"/>
  <c r="AM127" i="1"/>
  <c r="N124" i="1"/>
  <c r="AZ124" i="1" s="1"/>
  <c r="BA124" i="1" s="1"/>
  <c r="BD124" i="1" s="1"/>
  <c r="AM124" i="1"/>
  <c r="AM41" i="1"/>
  <c r="AL41" i="1"/>
  <c r="BB41" i="1" s="1"/>
  <c r="BC100" i="1"/>
  <c r="BD100" i="1" s="1"/>
  <c r="AZ157" i="1"/>
  <c r="BA157" i="1" s="1"/>
  <c r="AV146" i="1"/>
  <c r="AZ146" i="1" s="1"/>
  <c r="AM142" i="1"/>
  <c r="N142" i="1"/>
  <c r="AZ142" i="1" s="1"/>
  <c r="BA142" i="1" s="1"/>
  <c r="AZ73" i="1"/>
  <c r="BA73" i="1" s="1"/>
  <c r="N68" i="1"/>
  <c r="AZ68" i="1" s="1"/>
  <c r="AM68" i="1"/>
  <c r="AZ63" i="1"/>
  <c r="BA62" i="1"/>
  <c r="AM118" i="1"/>
  <c r="AZ106" i="1"/>
  <c r="BA106" i="1" s="1"/>
  <c r="BD106" i="1" s="1"/>
  <c r="BB87" i="1"/>
  <c r="BC87" i="1" s="1"/>
  <c r="AV83" i="1"/>
  <c r="AZ80" i="1"/>
  <c r="BB81" i="1"/>
  <c r="BC81" i="1" s="1"/>
  <c r="AZ74" i="1"/>
  <c r="BA74" i="1" s="1"/>
  <c r="BB73" i="1"/>
  <c r="BB71" i="1"/>
  <c r="BC71" i="1" s="1"/>
  <c r="AM62" i="1"/>
  <c r="BB121" i="1"/>
  <c r="BC121" i="1" s="1"/>
  <c r="AZ96" i="1"/>
  <c r="BA96" i="1" s="1"/>
  <c r="AZ91" i="1"/>
  <c r="BA91" i="1" s="1"/>
  <c r="AZ89" i="1"/>
  <c r="BA89" i="1" s="1"/>
  <c r="AM87" i="1"/>
  <c r="AV86" i="1"/>
  <c r="AM85" i="1"/>
  <c r="AM73" i="1"/>
  <c r="N71" i="1"/>
  <c r="AZ71" i="1" s="1"/>
  <c r="BA71" i="1" s="1"/>
  <c r="AL70" i="1"/>
  <c r="BB70" i="1" s="1"/>
  <c r="BC70" i="1" s="1"/>
  <c r="AM67" i="1"/>
  <c r="BB61" i="1"/>
  <c r="BC61" i="1" s="1"/>
  <c r="BB51" i="1"/>
  <c r="BC51" i="1" s="1"/>
  <c r="AZ54" i="1"/>
  <c r="BA54" i="1" s="1"/>
  <c r="BB54" i="1"/>
  <c r="BC54" i="1" s="1"/>
  <c r="BB115" i="1"/>
  <c r="AV102" i="1"/>
  <c r="AZ101" i="1"/>
  <c r="AV92" i="1"/>
  <c r="AZ82" i="1"/>
  <c r="BA82" i="1" s="1"/>
  <c r="BD82" i="1" s="1"/>
  <c r="AV69" i="1"/>
  <c r="AZ51" i="1"/>
  <c r="BA51" i="1" s="1"/>
  <c r="AM57" i="1"/>
  <c r="N57" i="1"/>
  <c r="AZ57" i="1" s="1"/>
  <c r="BA57" i="1" s="1"/>
  <c r="BD57" i="1" s="1"/>
  <c r="BB104" i="1"/>
  <c r="BC104" i="1" s="1"/>
  <c r="AV99" i="1"/>
  <c r="AV77" i="1"/>
  <c r="AZ77" i="1" s="1"/>
  <c r="BA77" i="1" s="1"/>
  <c r="BD77" i="1" s="1"/>
  <c r="AM58" i="1"/>
  <c r="AL58" i="1"/>
  <c r="BB58" i="1" s="1"/>
  <c r="BB72" i="1"/>
  <c r="BC72" i="1" s="1"/>
  <c r="BB67" i="1"/>
  <c r="BC67" i="1" s="1"/>
  <c r="AZ46" i="1"/>
  <c r="AZ41" i="1"/>
  <c r="AM39" i="1"/>
  <c r="N39" i="1"/>
  <c r="AZ39" i="1" s="1"/>
  <c r="BA39" i="1" s="1"/>
  <c r="AM80" i="1"/>
  <c r="AM72" i="1"/>
  <c r="AM54" i="1"/>
  <c r="AM50" i="1"/>
  <c r="AM32" i="1"/>
  <c r="BB30" i="1"/>
  <c r="AM56" i="1"/>
  <c r="AM38" i="1"/>
  <c r="AM51" i="1"/>
  <c r="AM60" i="1"/>
  <c r="AM52" i="1"/>
  <c r="AM48" i="1"/>
  <c r="AM44" i="1"/>
  <c r="AM43" i="1"/>
  <c r="BD214" i="1" l="1"/>
  <c r="BD234" i="1"/>
  <c r="BD79" i="1"/>
  <c r="BD176" i="1"/>
  <c r="BD246" i="1"/>
  <c r="BD262" i="1"/>
  <c r="BB90" i="1"/>
  <c r="BD14" i="1"/>
  <c r="BD70" i="1"/>
  <c r="BD96" i="1"/>
  <c r="BD254" i="1"/>
  <c r="BD161" i="1"/>
  <c r="BD142" i="1"/>
  <c r="BD85" i="1"/>
  <c r="BD159" i="1"/>
  <c r="BD260" i="1"/>
  <c r="BB137" i="1"/>
  <c r="BC137" i="1" s="1"/>
  <c r="BD137" i="1" s="1"/>
  <c r="BD233" i="1"/>
  <c r="BD152" i="1"/>
  <c r="BB40" i="1"/>
  <c r="BC40" i="1" s="1"/>
  <c r="BD199" i="1"/>
  <c r="BD212" i="1"/>
  <c r="BD219" i="1"/>
  <c r="BD278" i="1"/>
  <c r="BD192" i="1"/>
  <c r="AZ18" i="1"/>
  <c r="BA18" i="1" s="1"/>
  <c r="BD18" i="1" s="1"/>
  <c r="BB97" i="1"/>
  <c r="BD180" i="1"/>
  <c r="BB83" i="1"/>
  <c r="BD53" i="1"/>
  <c r="BD52" i="1"/>
  <c r="BD62" i="1"/>
  <c r="BD157" i="1"/>
  <c r="BD191" i="1"/>
  <c r="BD258" i="1"/>
  <c r="BD250" i="1"/>
  <c r="BD43" i="1"/>
  <c r="BB238" i="1"/>
  <c r="BC238" i="1" s="1"/>
  <c r="BD164" i="1"/>
  <c r="AZ97" i="1"/>
  <c r="BA97" i="1" s="1"/>
  <c r="BD87" i="1"/>
  <c r="BD162" i="1"/>
  <c r="BD67" i="1"/>
  <c r="BD247" i="1"/>
  <c r="BD193" i="1"/>
  <c r="AZ88" i="1"/>
  <c r="BA88" i="1" s="1"/>
  <c r="BD171" i="1"/>
  <c r="BD265" i="1"/>
  <c r="BD227" i="1"/>
  <c r="BD151" i="1"/>
  <c r="BD122" i="1"/>
  <c r="BD76" i="1"/>
  <c r="BD39" i="1"/>
  <c r="BA32" i="1"/>
  <c r="AZ33" i="1"/>
  <c r="BA33" i="1" s="1"/>
  <c r="BD210" i="1"/>
  <c r="BA19" i="1"/>
  <c r="BD19" i="1" s="1"/>
  <c r="BD225" i="1"/>
  <c r="BD35" i="1"/>
  <c r="BD170" i="1"/>
  <c r="BD216" i="1"/>
  <c r="BD249" i="1"/>
  <c r="BD103" i="1"/>
  <c r="BD218" i="1"/>
  <c r="BD71" i="1"/>
  <c r="BD235" i="1"/>
  <c r="BD242" i="1"/>
  <c r="AZ31" i="1"/>
  <c r="BA31" i="1" s="1"/>
  <c r="BD181" i="1"/>
  <c r="AZ130" i="1"/>
  <c r="BA130" i="1" s="1"/>
  <c r="BD130" i="1" s="1"/>
  <c r="BD222" i="1"/>
  <c r="BD269" i="1"/>
  <c r="BD228" i="1"/>
  <c r="BD257" i="1"/>
  <c r="BD215" i="1"/>
  <c r="AZ123" i="1"/>
  <c r="BA123" i="1" s="1"/>
  <c r="BD107" i="1"/>
  <c r="AZ113" i="1"/>
  <c r="AZ114" i="1" s="1"/>
  <c r="AZ55" i="1"/>
  <c r="BA55" i="1" s="1"/>
  <c r="BD203" i="1"/>
  <c r="BD274" i="1"/>
  <c r="BD197" i="1"/>
  <c r="AZ40" i="1"/>
  <c r="BA40" i="1" s="1"/>
  <c r="BD40" i="1" s="1"/>
  <c r="BD158" i="1"/>
  <c r="AZ10" i="1"/>
  <c r="BA10" i="1" s="1"/>
  <c r="BD149" i="1"/>
  <c r="AZ61" i="1"/>
  <c r="BA61" i="1" s="1"/>
  <c r="BD61" i="1" s="1"/>
  <c r="BA60" i="1"/>
  <c r="BD60" i="1" s="1"/>
  <c r="BD188" i="1"/>
  <c r="BD49" i="1"/>
  <c r="AZ86" i="1"/>
  <c r="BA86" i="1" s="1"/>
  <c r="BD86" i="1" s="1"/>
  <c r="BD105" i="1"/>
  <c r="BD187" i="1"/>
  <c r="BB113" i="1"/>
  <c r="BD230" i="1"/>
  <c r="BD272" i="1"/>
  <c r="BA58" i="1"/>
  <c r="AZ59" i="1"/>
  <c r="BA59" i="1" s="1"/>
  <c r="BB55" i="1"/>
  <c r="BC55" i="1" s="1"/>
  <c r="BD55" i="1" s="1"/>
  <c r="BD104" i="1"/>
  <c r="BB141" i="1"/>
  <c r="BC141" i="1" s="1"/>
  <c r="BD32" i="1"/>
  <c r="BD198" i="1"/>
  <c r="BD112" i="1"/>
  <c r="BD169" i="1"/>
  <c r="BD201" i="1"/>
  <c r="BD238" i="1"/>
  <c r="BC9" i="1"/>
  <c r="BB10" i="1"/>
  <c r="BD248" i="1"/>
  <c r="AZ45" i="1"/>
  <c r="BA45" i="1" s="1"/>
  <c r="BD45" i="1" s="1"/>
  <c r="BD167" i="1"/>
  <c r="BD244" i="1"/>
  <c r="BC146" i="1"/>
  <c r="BD229" i="1"/>
  <c r="BD154" i="1"/>
  <c r="BD148" i="1"/>
  <c r="BD179" i="1"/>
  <c r="BD200" i="1"/>
  <c r="BD208" i="1"/>
  <c r="BD252" i="1"/>
  <c r="BA12" i="1"/>
  <c r="BD12" i="1" s="1"/>
  <c r="AZ13" i="1"/>
  <c r="BD9" i="1"/>
  <c r="BD54" i="1"/>
  <c r="BD239" i="1"/>
  <c r="BD150" i="1"/>
  <c r="AZ121" i="1"/>
  <c r="BA121" i="1" s="1"/>
  <c r="BD121" i="1" s="1"/>
  <c r="BD224" i="1"/>
  <c r="BD221" i="1"/>
  <c r="BB13" i="1"/>
  <c r="BB64" i="1"/>
  <c r="BC64" i="1" s="1"/>
  <c r="AZ115" i="1"/>
  <c r="BD194" i="1"/>
  <c r="BD173" i="1"/>
  <c r="BD211" i="1"/>
  <c r="BD217" i="1"/>
  <c r="BB123" i="1"/>
  <c r="BC123" i="1" s="1"/>
  <c r="BD72" i="1"/>
  <c r="BB33" i="1"/>
  <c r="BC33" i="1" s="1"/>
  <c r="BB119" i="1"/>
  <c r="BC119" i="1" s="1"/>
  <c r="BB69" i="1"/>
  <c r="BC69" i="1" s="1"/>
  <c r="BC132" i="1"/>
  <c r="BB133" i="1"/>
  <c r="BA139" i="1"/>
  <c r="BD139" i="1" s="1"/>
  <c r="AZ140" i="1"/>
  <c r="BA146" i="1"/>
  <c r="AZ147" i="1"/>
  <c r="BA147" i="1" s="1"/>
  <c r="BD147" i="1" s="1"/>
  <c r="BA127" i="1"/>
  <c r="BD127" i="1" s="1"/>
  <c r="AZ128" i="1"/>
  <c r="BA128" i="1" s="1"/>
  <c r="BD168" i="1"/>
  <c r="AZ75" i="1"/>
  <c r="BA75" i="1" s="1"/>
  <c r="AZ83" i="1"/>
  <c r="BD109" i="1"/>
  <c r="BD172" i="1"/>
  <c r="BD117" i="1"/>
  <c r="BB128" i="1"/>
  <c r="BC128" i="1" s="1"/>
  <c r="BD266" i="1"/>
  <c r="BD264" i="1"/>
  <c r="BD33" i="1"/>
  <c r="BA118" i="1"/>
  <c r="BD118" i="1" s="1"/>
  <c r="AZ119" i="1"/>
  <c r="BA119" i="1" s="1"/>
  <c r="BD119" i="1" s="1"/>
  <c r="BC58" i="1"/>
  <c r="BB59" i="1"/>
  <c r="BC59" i="1" s="1"/>
  <c r="BD59" i="1" s="1"/>
  <c r="BB88" i="1"/>
  <c r="AZ133" i="1"/>
  <c r="BA132" i="1"/>
  <c r="BD177" i="1"/>
  <c r="BD166" i="1"/>
  <c r="BD175" i="1"/>
  <c r="BD182" i="1"/>
  <c r="BD253" i="1"/>
  <c r="BB98" i="1"/>
  <c r="BC97" i="1"/>
  <c r="AZ47" i="1"/>
  <c r="BA47" i="1" s="1"/>
  <c r="BA46" i="1"/>
  <c r="BC41" i="1"/>
  <c r="BB42" i="1"/>
  <c r="BC42" i="1" s="1"/>
  <c r="BD184" i="1"/>
  <c r="BA135" i="1"/>
  <c r="BD135" i="1" s="1"/>
  <c r="AZ136" i="1"/>
  <c r="BA136" i="1" s="1"/>
  <c r="BD195" i="1"/>
  <c r="BD186" i="1"/>
  <c r="BD236" i="1"/>
  <c r="BA144" i="1"/>
  <c r="BD144" i="1" s="1"/>
  <c r="AZ145" i="1"/>
  <c r="BA145" i="1" s="1"/>
  <c r="BD145" i="1" s="1"/>
  <c r="BC113" i="1"/>
  <c r="BB114" i="1"/>
  <c r="BC114" i="1" s="1"/>
  <c r="BC30" i="1"/>
  <c r="BD30" i="1" s="1"/>
  <c r="BB31" i="1"/>
  <c r="BC31" i="1" s="1"/>
  <c r="BB74" i="1"/>
  <c r="BC73" i="1"/>
  <c r="BD73" i="1" s="1"/>
  <c r="BA41" i="1"/>
  <c r="BD41" i="1" s="1"/>
  <c r="AZ42" i="1"/>
  <c r="BA42" i="1" s="1"/>
  <c r="BB91" i="1"/>
  <c r="BC90" i="1"/>
  <c r="BD90" i="1" s="1"/>
  <c r="AZ102" i="1"/>
  <c r="BA102" i="1" s="1"/>
  <c r="BA101" i="1"/>
  <c r="BB65" i="1"/>
  <c r="AZ92" i="1"/>
  <c r="BA80" i="1"/>
  <c r="BD80" i="1" s="1"/>
  <c r="AZ81" i="1"/>
  <c r="BA81" i="1" s="1"/>
  <c r="BD81" i="1" s="1"/>
  <c r="BB125" i="1"/>
  <c r="BB136" i="1"/>
  <c r="BC136" i="1" s="1"/>
  <c r="BD189" i="1"/>
  <c r="BD183" i="1"/>
  <c r="BD205" i="1"/>
  <c r="BD213" i="1"/>
  <c r="BD255" i="1"/>
  <c r="BD226" i="1"/>
  <c r="BD245" i="1"/>
  <c r="BD51" i="1"/>
  <c r="BB116" i="1"/>
  <c r="BC116" i="1" s="1"/>
  <c r="BC115" i="1"/>
  <c r="BD190" i="1"/>
  <c r="AZ69" i="1"/>
  <c r="BA69" i="1" s="1"/>
  <c r="BD69" i="1" s="1"/>
  <c r="BA68" i="1"/>
  <c r="BD68" i="1" s="1"/>
  <c r="AZ64" i="1"/>
  <c r="BA63" i="1"/>
  <c r="BD63" i="1" s="1"/>
  <c r="BC101" i="1"/>
  <c r="BB102" i="1"/>
  <c r="BC102" i="1" s="1"/>
  <c r="BD50" i="1"/>
  <c r="AZ125" i="1"/>
  <c r="BA115" i="1"/>
  <c r="AZ116" i="1"/>
  <c r="BA116" i="1" s="1"/>
  <c r="BD185" i="1"/>
  <c r="BD165" i="1"/>
  <c r="BC46" i="1"/>
  <c r="BB47" i="1"/>
  <c r="BC47" i="1" s="1"/>
  <c r="BD261" i="1"/>
  <c r="BD97" i="1" l="1"/>
  <c r="BD115" i="1"/>
  <c r="AZ98" i="1"/>
  <c r="BC83" i="1"/>
  <c r="BB84" i="1"/>
  <c r="BC84" i="1" s="1"/>
  <c r="BD58" i="1"/>
  <c r="BD42" i="1"/>
  <c r="AZ11" i="1"/>
  <c r="BA11" i="1" s="1"/>
  <c r="BD31" i="1"/>
  <c r="BD123" i="1"/>
  <c r="BD102" i="1"/>
  <c r="BD132" i="1"/>
  <c r="BD146" i="1"/>
  <c r="BD46" i="1"/>
  <c r="BC13" i="1"/>
  <c r="BB15" i="1"/>
  <c r="BC15" i="1" s="1"/>
  <c r="BA13" i="1"/>
  <c r="AZ15" i="1"/>
  <c r="BA15" i="1" s="1"/>
  <c r="BC10" i="1"/>
  <c r="BD10" i="1" s="1"/>
  <c r="BB11" i="1"/>
  <c r="BC11" i="1" s="1"/>
  <c r="BD101" i="1"/>
  <c r="AZ99" i="1"/>
  <c r="BA99" i="1" s="1"/>
  <c r="BA98" i="1"/>
  <c r="BD128" i="1"/>
  <c r="BD116" i="1"/>
  <c r="BD136" i="1"/>
  <c r="BD47" i="1"/>
  <c r="BA64" i="1"/>
  <c r="BD64" i="1" s="1"/>
  <c r="AZ65" i="1"/>
  <c r="BB126" i="1"/>
  <c r="BC126" i="1" s="1"/>
  <c r="BC125" i="1"/>
  <c r="BC91" i="1"/>
  <c r="BD91" i="1" s="1"/>
  <c r="BB92" i="1"/>
  <c r="BA125" i="1"/>
  <c r="AZ126" i="1"/>
  <c r="BA126" i="1" s="1"/>
  <c r="BB99" i="1"/>
  <c r="BC99" i="1" s="1"/>
  <c r="BC98" i="1"/>
  <c r="BA133" i="1"/>
  <c r="AZ134" i="1"/>
  <c r="BA134" i="1" s="1"/>
  <c r="BA83" i="1"/>
  <c r="BD83" i="1" s="1"/>
  <c r="AZ84" i="1"/>
  <c r="BA84" i="1" s="1"/>
  <c r="BD84" i="1" s="1"/>
  <c r="BA140" i="1"/>
  <c r="BD140" i="1" s="1"/>
  <c r="AZ141" i="1"/>
  <c r="BA141" i="1" s="1"/>
  <c r="BD141" i="1" s="1"/>
  <c r="BA92" i="1"/>
  <c r="AZ93" i="1"/>
  <c r="BC133" i="1"/>
  <c r="BB134" i="1"/>
  <c r="BC134" i="1" s="1"/>
  <c r="BC65" i="1"/>
  <c r="BB66" i="1"/>
  <c r="BC66" i="1" s="1"/>
  <c r="BC74" i="1"/>
  <c r="BD74" i="1" s="1"/>
  <c r="BB75" i="1"/>
  <c r="BC75" i="1" s="1"/>
  <c r="BD75" i="1" s="1"/>
  <c r="BC88" i="1"/>
  <c r="BD88" i="1" s="1"/>
  <c r="BB89" i="1"/>
  <c r="BC89" i="1" s="1"/>
  <c r="BD89" i="1" s="1"/>
  <c r="BA113" i="1"/>
  <c r="BD113" i="1" s="1"/>
  <c r="BA114" i="1"/>
  <c r="BD114" i="1" s="1"/>
  <c r="BD11" i="1" l="1"/>
  <c r="BD125" i="1"/>
  <c r="BD13" i="1"/>
  <c r="BD126" i="1"/>
  <c r="BD15" i="1"/>
  <c r="BC92" i="1"/>
  <c r="BB93" i="1"/>
  <c r="BD134" i="1"/>
  <c r="BD133" i="1"/>
  <c r="BD98" i="1"/>
  <c r="BA93" i="1"/>
  <c r="AZ94" i="1"/>
  <c r="BD99" i="1"/>
  <c r="BD92" i="1"/>
  <c r="BA65" i="1"/>
  <c r="BD65" i="1" s="1"/>
  <c r="AZ66" i="1"/>
  <c r="BA66" i="1" s="1"/>
  <c r="BD66" i="1" s="1"/>
  <c r="BA94" i="1" l="1"/>
  <c r="AZ95" i="1"/>
  <c r="BA95" i="1" s="1"/>
  <c r="BC93" i="1"/>
  <c r="BD93" i="1" s="1"/>
  <c r="BB94" i="1"/>
  <c r="BC94" i="1" l="1"/>
  <c r="BD94" i="1" s="1"/>
  <c r="BB95" i="1"/>
  <c r="BC95" i="1" s="1"/>
  <c r="BD95" i="1" s="1"/>
  <c r="AQ28" i="2" l="1"/>
  <c r="AS29" i="2"/>
  <c r="AQ29" i="2"/>
  <c r="AO29" i="2"/>
  <c r="AS28" i="2"/>
  <c r="AO28" i="2"/>
  <c r="AO27" i="2"/>
  <c r="AT28" i="2" l="1"/>
  <c r="AT29" i="2"/>
  <c r="AX29" i="2" s="1"/>
  <c r="AS17" i="2"/>
  <c r="AQ17" i="2"/>
  <c r="AO17" i="2"/>
  <c r="AT17" i="2" l="1"/>
  <c r="AO9" i="2"/>
  <c r="M9" i="2" l="1"/>
  <c r="N9" i="2" s="1"/>
  <c r="AX9" i="2" s="1"/>
  <c r="AY9" i="2" s="1"/>
  <c r="M11" i="2"/>
  <c r="M13" i="2"/>
  <c r="N13" i="2" s="1"/>
  <c r="M15" i="2"/>
  <c r="N15" i="2" s="1"/>
  <c r="M16" i="2"/>
  <c r="N16" i="2" s="1"/>
  <c r="M19" i="2"/>
  <c r="M20" i="2"/>
  <c r="M21" i="2"/>
  <c r="M22" i="2"/>
  <c r="M24" i="2"/>
  <c r="N24" i="2" s="1"/>
  <c r="M26" i="2"/>
  <c r="N26" i="2" s="1"/>
  <c r="M27" i="2"/>
  <c r="N27" i="2" s="1"/>
  <c r="M30" i="2"/>
  <c r="N30" i="2" s="1"/>
  <c r="M34" i="2"/>
  <c r="N34" i="2" s="1"/>
  <c r="M36" i="2"/>
  <c r="M39" i="2"/>
  <c r="M42" i="2"/>
  <c r="M44" i="2"/>
  <c r="N44" i="2" s="1"/>
  <c r="M45" i="2"/>
  <c r="N45" i="2" s="1"/>
  <c r="M46" i="2"/>
  <c r="N46" i="2" s="1"/>
  <c r="M47" i="2"/>
  <c r="N47" i="2" s="1"/>
  <c r="M48" i="2"/>
  <c r="N48" i="2" s="1"/>
  <c r="M49" i="2"/>
  <c r="M50" i="2"/>
  <c r="M51" i="2"/>
  <c r="M52" i="2"/>
  <c r="N52" i="2" s="1"/>
  <c r="M53" i="2"/>
  <c r="N53" i="2" s="1"/>
  <c r="M54" i="2"/>
  <c r="N54" i="2" s="1"/>
  <c r="M55" i="2"/>
  <c r="N55" i="2" s="1"/>
  <c r="M56" i="2"/>
  <c r="N56" i="2" s="1"/>
  <c r="M57" i="2"/>
  <c r="M58" i="2"/>
  <c r="M59" i="2"/>
  <c r="M60" i="2"/>
  <c r="N60" i="2" s="1"/>
  <c r="M61" i="2"/>
  <c r="N61" i="2" s="1"/>
  <c r="M62" i="2"/>
  <c r="N62" i="2" s="1"/>
  <c r="M63" i="2"/>
  <c r="N63" i="2" s="1"/>
  <c r="M64" i="2"/>
  <c r="N64" i="2" s="1"/>
  <c r="M65" i="2"/>
  <c r="M66" i="2"/>
  <c r="M67" i="2"/>
  <c r="M68" i="2"/>
  <c r="N68" i="2" s="1"/>
  <c r="M69" i="2"/>
  <c r="N69" i="2" s="1"/>
  <c r="M70" i="2"/>
  <c r="N70" i="2" s="1"/>
  <c r="M71" i="2"/>
  <c r="N71" i="2" s="1"/>
  <c r="M72" i="2"/>
  <c r="N72" i="2" s="1"/>
  <c r="M73" i="2"/>
  <c r="N73" i="2" s="1"/>
  <c r="M74" i="2"/>
  <c r="N74" i="2" s="1"/>
  <c r="M75" i="2"/>
  <c r="N75" i="2" s="1"/>
  <c r="M76" i="2"/>
  <c r="N76" i="2" s="1"/>
  <c r="M77" i="2"/>
  <c r="N77" i="2" s="1"/>
  <c r="M78" i="2"/>
  <c r="N78" i="2" s="1"/>
  <c r="M79" i="2"/>
  <c r="N79" i="2" s="1"/>
  <c r="M80" i="2"/>
  <c r="N80" i="2" s="1"/>
  <c r="M81" i="2"/>
  <c r="N81" i="2" s="1"/>
  <c r="M82" i="2"/>
  <c r="N82" i="2" s="1"/>
  <c r="M83" i="2"/>
  <c r="N83" i="2" s="1"/>
  <c r="M84" i="2"/>
  <c r="N84" i="2" s="1"/>
  <c r="M85" i="2"/>
  <c r="N85" i="2" s="1"/>
  <c r="M86" i="2"/>
  <c r="N86" i="2" s="1"/>
  <c r="M87" i="2"/>
  <c r="N87" i="2" s="1"/>
  <c r="M88" i="2"/>
  <c r="M89" i="2"/>
  <c r="M90" i="2"/>
  <c r="M91" i="2"/>
  <c r="M92" i="2"/>
  <c r="N92" i="2" s="1"/>
  <c r="M93" i="2"/>
  <c r="N93" i="2" s="1"/>
  <c r="M94" i="2"/>
  <c r="N94" i="2" s="1"/>
  <c r="M95" i="2"/>
  <c r="N95" i="2" s="1"/>
  <c r="M96" i="2"/>
  <c r="M97" i="2"/>
  <c r="M98" i="2"/>
  <c r="M99" i="2"/>
  <c r="M100" i="2"/>
  <c r="N100" i="2" s="1"/>
  <c r="M101" i="2"/>
  <c r="N101" i="2" s="1"/>
  <c r="M102" i="2"/>
  <c r="N102" i="2" s="1"/>
  <c r="M103" i="2"/>
  <c r="N103" i="2" s="1"/>
  <c r="M104" i="2"/>
  <c r="M105" i="2"/>
  <c r="M106" i="2"/>
  <c r="M107" i="2"/>
  <c r="M108" i="2"/>
  <c r="N108" i="2" s="1"/>
  <c r="M109" i="2"/>
  <c r="N109" i="2" s="1"/>
  <c r="M110" i="2"/>
  <c r="N110" i="2" s="1"/>
  <c r="M111" i="2"/>
  <c r="N111" i="2" s="1"/>
  <c r="M112" i="2"/>
  <c r="M113" i="2"/>
  <c r="M114" i="2"/>
  <c r="M115" i="2"/>
  <c r="M116" i="2"/>
  <c r="N116" i="2" s="1"/>
  <c r="M117" i="2"/>
  <c r="N117" i="2" s="1"/>
  <c r="M118" i="2"/>
  <c r="N118" i="2" s="1"/>
  <c r="M119" i="2"/>
  <c r="N119" i="2" s="1"/>
  <c r="M120" i="2"/>
  <c r="M121" i="2"/>
  <c r="M122" i="2"/>
  <c r="M123" i="2"/>
  <c r="M124" i="2"/>
  <c r="N124" i="2" s="1"/>
  <c r="M125" i="2"/>
  <c r="N125" i="2" s="1"/>
  <c r="M126" i="2"/>
  <c r="N126" i="2" s="1"/>
  <c r="M127" i="2"/>
  <c r="N127" i="2" s="1"/>
  <c r="M128" i="2"/>
  <c r="M129" i="2"/>
  <c r="M130" i="2"/>
  <c r="M131" i="2"/>
  <c r="M132" i="2"/>
  <c r="N132" i="2" s="1"/>
  <c r="M133" i="2"/>
  <c r="N133" i="2" s="1"/>
  <c r="M134" i="2"/>
  <c r="N134" i="2" s="1"/>
  <c r="M135" i="2"/>
  <c r="N135" i="2" s="1"/>
  <c r="M136" i="2"/>
  <c r="M137" i="2"/>
  <c r="M138" i="2"/>
  <c r="M139" i="2"/>
  <c r="M140" i="2"/>
  <c r="N140" i="2" s="1"/>
  <c r="M141" i="2"/>
  <c r="N141" i="2" s="1"/>
  <c r="M142" i="2"/>
  <c r="N142" i="2" s="1"/>
  <c r="M143" i="2"/>
  <c r="N143" i="2" s="1"/>
  <c r="M144" i="2"/>
  <c r="M145" i="2"/>
  <c r="M146" i="2"/>
  <c r="M147" i="2"/>
  <c r="M148" i="2"/>
  <c r="N148" i="2" s="1"/>
  <c r="M149" i="2"/>
  <c r="N149" i="2" s="1"/>
  <c r="M150" i="2"/>
  <c r="N150" i="2" s="1"/>
  <c r="M151" i="2"/>
  <c r="N151" i="2" s="1"/>
  <c r="M152" i="2"/>
  <c r="M153" i="2"/>
  <c r="M154" i="2"/>
  <c r="M155" i="2"/>
  <c r="M156" i="2"/>
  <c r="N156" i="2" s="1"/>
  <c r="M157" i="2"/>
  <c r="N157" i="2" s="1"/>
  <c r="M158" i="2"/>
  <c r="N158" i="2" s="1"/>
  <c r="M159" i="2"/>
  <c r="N159" i="2" s="1"/>
  <c r="M160" i="2"/>
  <c r="M161" i="2"/>
  <c r="M162" i="2"/>
  <c r="M163" i="2"/>
  <c r="M164" i="2"/>
  <c r="N164" i="2" s="1"/>
  <c r="M165" i="2"/>
  <c r="N165" i="2" s="1"/>
  <c r="M166" i="2"/>
  <c r="N166" i="2" s="1"/>
  <c r="M167" i="2"/>
  <c r="N167" i="2" s="1"/>
  <c r="M168" i="2"/>
  <c r="M169" i="2"/>
  <c r="M170" i="2"/>
  <c r="M171" i="2"/>
  <c r="M172" i="2"/>
  <c r="N172" i="2" s="1"/>
  <c r="M173" i="2"/>
  <c r="N173" i="2" s="1"/>
  <c r="M174" i="2"/>
  <c r="N174" i="2" s="1"/>
  <c r="M175" i="2"/>
  <c r="N175" i="2" s="1"/>
  <c r="M176" i="2"/>
  <c r="M177" i="2"/>
  <c r="M178" i="2"/>
  <c r="M179" i="2"/>
  <c r="M180" i="2"/>
  <c r="N180" i="2" s="1"/>
  <c r="M181" i="2"/>
  <c r="N181" i="2" s="1"/>
  <c r="M182" i="2"/>
  <c r="N182" i="2" s="1"/>
  <c r="M183" i="2"/>
  <c r="N183" i="2" s="1"/>
  <c r="M184" i="2"/>
  <c r="M185" i="2"/>
  <c r="M186" i="2"/>
  <c r="M187" i="2"/>
  <c r="M188" i="2"/>
  <c r="N188" i="2" s="1"/>
  <c r="M189" i="2"/>
  <c r="N189" i="2" s="1"/>
  <c r="M190" i="2"/>
  <c r="N190" i="2" s="1"/>
  <c r="M191" i="2"/>
  <c r="N191" i="2" s="1"/>
  <c r="M192" i="2"/>
  <c r="M193" i="2"/>
  <c r="M194" i="2"/>
  <c r="M195" i="2"/>
  <c r="M196" i="2"/>
  <c r="N196" i="2" s="1"/>
  <c r="M197" i="2"/>
  <c r="N197" i="2" s="1"/>
  <c r="M198" i="2"/>
  <c r="N198" i="2" s="1"/>
  <c r="M199" i="2"/>
  <c r="N199" i="2" s="1"/>
  <c r="M200" i="2"/>
  <c r="M201" i="2"/>
  <c r="M202" i="2"/>
  <c r="M203" i="2"/>
  <c r="M204" i="2"/>
  <c r="N204" i="2" s="1"/>
  <c r="M205" i="2"/>
  <c r="N205" i="2" s="1"/>
  <c r="M206" i="2"/>
  <c r="N206" i="2" s="1"/>
  <c r="M207" i="2"/>
  <c r="N207" i="2" s="1"/>
  <c r="M208" i="2"/>
  <c r="M209" i="2"/>
  <c r="M210" i="2"/>
  <c r="M211" i="2"/>
  <c r="M212" i="2"/>
  <c r="N212" i="2" s="1"/>
  <c r="M213" i="2"/>
  <c r="N213" i="2" s="1"/>
  <c r="M214" i="2"/>
  <c r="N214" i="2" s="1"/>
  <c r="M215" i="2"/>
  <c r="N215" i="2" s="1"/>
  <c r="M216" i="2"/>
  <c r="M217" i="2"/>
  <c r="M218" i="2"/>
  <c r="M219" i="2"/>
  <c r="M220" i="2"/>
  <c r="N220" i="2" s="1"/>
  <c r="M221" i="2"/>
  <c r="N221" i="2" s="1"/>
  <c r="M222" i="2"/>
  <c r="N222" i="2" s="1"/>
  <c r="M223" i="2"/>
  <c r="N223" i="2" s="1"/>
  <c r="M224" i="2"/>
  <c r="M225" i="2"/>
  <c r="M226" i="2"/>
  <c r="M227" i="2"/>
  <c r="M228" i="2"/>
  <c r="N228" i="2" s="1"/>
  <c r="M229" i="2"/>
  <c r="N229" i="2" s="1"/>
  <c r="M230" i="2"/>
  <c r="N230" i="2" s="1"/>
  <c r="M231" i="2"/>
  <c r="N231" i="2" s="1"/>
  <c r="M232" i="2"/>
  <c r="M233" i="2"/>
  <c r="M234" i="2"/>
  <c r="M235" i="2"/>
  <c r="M236" i="2"/>
  <c r="N236" i="2" s="1"/>
  <c r="M237" i="2"/>
  <c r="N237" i="2" s="1"/>
  <c r="M238" i="2"/>
  <c r="N238" i="2" s="1"/>
  <c r="M239" i="2"/>
  <c r="N239" i="2" s="1"/>
  <c r="M240" i="2"/>
  <c r="M241" i="2"/>
  <c r="M242" i="2"/>
  <c r="M243" i="2"/>
  <c r="M244" i="2"/>
  <c r="N244" i="2" s="1"/>
  <c r="M245" i="2"/>
  <c r="N245" i="2" s="1"/>
  <c r="N243" i="2" l="1"/>
  <c r="N235" i="2"/>
  <c r="N227" i="2"/>
  <c r="N219" i="2"/>
  <c r="N211" i="2"/>
  <c r="N203" i="2"/>
  <c r="N195" i="2"/>
  <c r="N187" i="2"/>
  <c r="N179" i="2"/>
  <c r="N171" i="2"/>
  <c r="N163" i="2"/>
  <c r="N155" i="2"/>
  <c r="N147" i="2"/>
  <c r="N139" i="2"/>
  <c r="N131" i="2"/>
  <c r="N123" i="2"/>
  <c r="N115" i="2"/>
  <c r="N107" i="2"/>
  <c r="N99" i="2"/>
  <c r="N91" i="2"/>
  <c r="N242" i="2"/>
  <c r="N234" i="2"/>
  <c r="N226" i="2"/>
  <c r="N218" i="2"/>
  <c r="N210" i="2"/>
  <c r="N202" i="2"/>
  <c r="N194" i="2"/>
  <c r="N186" i="2"/>
  <c r="N178" i="2"/>
  <c r="N170" i="2"/>
  <c r="N162" i="2"/>
  <c r="N154" i="2"/>
  <c r="N146" i="2"/>
  <c r="N138" i="2"/>
  <c r="N130" i="2"/>
  <c r="N122" i="2"/>
  <c r="N114" i="2"/>
  <c r="N106" i="2"/>
  <c r="N98" i="2"/>
  <c r="N90" i="2"/>
  <c r="N241" i="2"/>
  <c r="N233" i="2"/>
  <c r="N225" i="2"/>
  <c r="N217" i="2"/>
  <c r="N209" i="2"/>
  <c r="N201" i="2"/>
  <c r="N193" i="2"/>
  <c r="N185" i="2"/>
  <c r="N177" i="2"/>
  <c r="N169" i="2"/>
  <c r="N161" i="2"/>
  <c r="N153" i="2"/>
  <c r="N145" i="2"/>
  <c r="N137" i="2"/>
  <c r="N129" i="2"/>
  <c r="N121" i="2"/>
  <c r="N113" i="2"/>
  <c r="N105" i="2"/>
  <c r="N97" i="2"/>
  <c r="N89" i="2"/>
  <c r="N240" i="2"/>
  <c r="N232" i="2"/>
  <c r="N224" i="2"/>
  <c r="N216" i="2"/>
  <c r="N208" i="2"/>
  <c r="N200" i="2"/>
  <c r="N192" i="2"/>
  <c r="N184" i="2"/>
  <c r="N176" i="2"/>
  <c r="N168" i="2"/>
  <c r="N160" i="2"/>
  <c r="N152" i="2"/>
  <c r="N144" i="2"/>
  <c r="N136" i="2"/>
  <c r="N128" i="2"/>
  <c r="N120" i="2"/>
  <c r="N112" i="2"/>
  <c r="N104" i="2"/>
  <c r="N96" i="2"/>
  <c r="N88" i="2"/>
  <c r="N19" i="2"/>
  <c r="N67" i="2"/>
  <c r="N59" i="2"/>
  <c r="N51" i="2"/>
  <c r="N42" i="2"/>
  <c r="N22" i="2"/>
  <c r="N11" i="2"/>
  <c r="N66" i="2"/>
  <c r="N58" i="2"/>
  <c r="N50" i="2"/>
  <c r="N39" i="2"/>
  <c r="N21" i="2"/>
  <c r="N65" i="2"/>
  <c r="N57" i="2"/>
  <c r="N49" i="2"/>
  <c r="N36" i="2"/>
  <c r="N20" i="2"/>
  <c r="AS25" i="2" l="1"/>
  <c r="AQ25" i="2"/>
  <c r="AO25" i="2"/>
  <c r="AS24" i="2"/>
  <c r="AQ24" i="2"/>
  <c r="AO24" i="2"/>
  <c r="AH24" i="2"/>
  <c r="AI24" i="2" s="1"/>
  <c r="AJ24" i="2" l="1"/>
  <c r="AZ24" i="2" s="1"/>
  <c r="BA24" i="2" s="1"/>
  <c r="AK24" i="2"/>
  <c r="AT25" i="2"/>
  <c r="AT24" i="2"/>
  <c r="AZ25" i="2" l="1"/>
  <c r="BA25" i="2" s="1"/>
  <c r="AX24" i="2"/>
  <c r="AY24" i="2" l="1"/>
  <c r="BB24" i="2" s="1"/>
  <c r="AX25" i="2"/>
  <c r="AY25" i="2" s="1"/>
  <c r="BB25" i="2" s="1"/>
  <c r="AU57" i="8" l="1"/>
  <c r="AS57" i="8"/>
  <c r="AQ57" i="8"/>
  <c r="AU56" i="8"/>
  <c r="AS56" i="8"/>
  <c r="AQ56" i="8"/>
  <c r="AK56" i="8"/>
  <c r="AL56" i="8" s="1"/>
  <c r="M56" i="8"/>
  <c r="AM56" i="8" s="1"/>
  <c r="AV56" i="8" l="1"/>
  <c r="AV57" i="8"/>
  <c r="N56" i="8"/>
  <c r="AZ56" i="8" s="1"/>
  <c r="BB56" i="8"/>
  <c r="BC56" i="8" s="1"/>
  <c r="BA56" i="8" l="1"/>
  <c r="BD56" i="8" s="1"/>
  <c r="AZ57" i="8"/>
  <c r="BA57" i="8" s="1"/>
  <c r="BB57" i="8"/>
  <c r="BC57" i="8" s="1"/>
  <c r="BD57" i="8" l="1"/>
  <c r="AS23" i="2"/>
  <c r="AQ23" i="2"/>
  <c r="AO23" i="2"/>
  <c r="AS22" i="2"/>
  <c r="AQ22" i="2"/>
  <c r="AO22" i="2"/>
  <c r="AH22" i="2"/>
  <c r="AI22" i="2" s="1"/>
  <c r="D22" i="2"/>
  <c r="C22" i="2"/>
  <c r="AS21" i="2"/>
  <c r="AQ21" i="2"/>
  <c r="AO21" i="2"/>
  <c r="AH21" i="2"/>
  <c r="AI21" i="2" s="1"/>
  <c r="AK21" i="2" s="1"/>
  <c r="D21" i="2"/>
  <c r="C21" i="2"/>
  <c r="AT23" i="2" l="1"/>
  <c r="AJ22" i="2"/>
  <c r="AK22" i="2"/>
  <c r="AT22" i="2"/>
  <c r="AX22" i="2"/>
  <c r="AZ22" i="2"/>
  <c r="BA22" i="2" s="1"/>
  <c r="AT21" i="2"/>
  <c r="AX21" i="2" s="1"/>
  <c r="AY21" i="2" s="1"/>
  <c r="AJ21" i="2"/>
  <c r="AZ21" i="2" s="1"/>
  <c r="BA21" i="2" s="1"/>
  <c r="AZ23" i="2" l="1"/>
  <c r="BA23" i="2" s="1"/>
  <c r="AY22" i="2"/>
  <c r="BB22" i="2" s="1"/>
  <c r="AX23" i="2"/>
  <c r="AY23" i="2" s="1"/>
  <c r="BB21" i="2"/>
  <c r="BB23" i="2" l="1"/>
  <c r="AO36" i="2" l="1"/>
  <c r="AQ36" i="2"/>
  <c r="AS36" i="2"/>
  <c r="AO37" i="2"/>
  <c r="AQ37" i="2"/>
  <c r="AS37" i="2"/>
  <c r="AO38" i="2"/>
  <c r="AQ38" i="2"/>
  <c r="AS38" i="2"/>
  <c r="AH36" i="2"/>
  <c r="AI36" i="2" s="1"/>
  <c r="AJ36" i="2" l="1"/>
  <c r="AK36" i="2"/>
  <c r="AT37" i="2"/>
  <c r="AT36" i="2"/>
  <c r="AT38" i="2"/>
  <c r="C26" i="2" l="1"/>
  <c r="D26" i="2"/>
  <c r="AH30" i="2"/>
  <c r="AI30" i="2" s="1"/>
  <c r="AO30" i="2"/>
  <c r="AQ30" i="2"/>
  <c r="AS30" i="2"/>
  <c r="AH27" i="2"/>
  <c r="AI27" i="2" s="1"/>
  <c r="AK27" i="2" s="1"/>
  <c r="AQ27" i="2"/>
  <c r="AS27" i="2"/>
  <c r="AH26" i="2"/>
  <c r="AI26" i="2" s="1"/>
  <c r="AO26" i="2"/>
  <c r="AQ26" i="2"/>
  <c r="AS26" i="2"/>
  <c r="AJ30" i="2" l="1"/>
  <c r="AZ30" i="2" s="1"/>
  <c r="AZ31" i="2" s="1"/>
  <c r="AZ32" i="2" s="1"/>
  <c r="AZ33" i="2" s="1"/>
  <c r="AK30" i="2"/>
  <c r="AJ26" i="2"/>
  <c r="AZ26" i="2" s="1"/>
  <c r="BA26" i="2" s="1"/>
  <c r="AK26" i="2"/>
  <c r="AT26" i="2"/>
  <c r="AX26" i="2" s="1"/>
  <c r="AY26" i="2" s="1"/>
  <c r="AT30" i="2"/>
  <c r="AX30" i="2" s="1"/>
  <c r="AX32" i="2" s="1"/>
  <c r="AX33" i="2" s="1"/>
  <c r="AT27" i="2"/>
  <c r="AX27" i="2" s="1"/>
  <c r="AX28" i="2" s="1"/>
  <c r="AJ27" i="2"/>
  <c r="AZ27" i="2" s="1"/>
  <c r="AZ28" i="2" s="1"/>
  <c r="AZ29" i="2" s="1"/>
  <c r="BA31" i="2" l="1"/>
  <c r="AY32" i="2"/>
  <c r="AY33" i="2"/>
  <c r="AX31" i="2"/>
  <c r="AY31" i="2" s="1"/>
  <c r="BB31" i="2" s="1"/>
  <c r="BA30" i="2"/>
  <c r="AY27" i="2"/>
  <c r="AY30" i="2"/>
  <c r="BB26" i="2"/>
  <c r="BA32" i="2" l="1"/>
  <c r="BB32" i="2" s="1"/>
  <c r="BA33" i="2"/>
  <c r="BB33" i="2" s="1"/>
  <c r="BB30" i="2"/>
  <c r="BA27" i="2"/>
  <c r="BB27" i="2" s="1"/>
  <c r="AY28" i="2"/>
  <c r="AS20" i="2"/>
  <c r="AQ20" i="2"/>
  <c r="AO20" i="2"/>
  <c r="AH20" i="2"/>
  <c r="AI20" i="2" s="1"/>
  <c r="AS19" i="2"/>
  <c r="AQ19" i="2"/>
  <c r="AO19" i="2"/>
  <c r="AH19" i="2"/>
  <c r="AI19" i="2" s="1"/>
  <c r="D19" i="2"/>
  <c r="C19" i="2"/>
  <c r="AY29" i="2" l="1"/>
  <c r="BA28" i="2"/>
  <c r="BB28" i="2" s="1"/>
  <c r="AJ20" i="2"/>
  <c r="AZ20" i="2" s="1"/>
  <c r="BA20" i="2" s="1"/>
  <c r="AK20" i="2"/>
  <c r="AJ19" i="2"/>
  <c r="AZ19" i="2" s="1"/>
  <c r="BA19" i="2" s="1"/>
  <c r="AK19" i="2"/>
  <c r="AT19" i="2"/>
  <c r="AT20" i="2"/>
  <c r="AX20" i="2" s="1"/>
  <c r="AY20" i="2" s="1"/>
  <c r="BA29" i="2" l="1"/>
  <c r="BB29" i="2" s="1"/>
  <c r="AX19" i="2"/>
  <c r="AY19" i="2" s="1"/>
  <c r="BB19" i="2" s="1"/>
  <c r="BB20" i="2"/>
  <c r="AS40" i="2" l="1"/>
  <c r="AS41" i="2"/>
  <c r="AQ41" i="2"/>
  <c r="AQ40" i="2"/>
  <c r="AT40" i="2" l="1"/>
  <c r="AT41" i="2"/>
  <c r="AO14" i="2" l="1"/>
  <c r="AQ14" i="2"/>
  <c r="AS14" i="2"/>
  <c r="C15" i="2"/>
  <c r="D15" i="2"/>
  <c r="AH15" i="2"/>
  <c r="AI15" i="2" s="1"/>
  <c r="AK15" i="2" s="1"/>
  <c r="AO15" i="2"/>
  <c r="AQ15" i="2"/>
  <c r="AS15" i="2"/>
  <c r="C16" i="2"/>
  <c r="D16" i="2"/>
  <c r="AH16" i="2"/>
  <c r="AI16" i="2" s="1"/>
  <c r="AO16" i="2"/>
  <c r="AQ16" i="2"/>
  <c r="AS16" i="2"/>
  <c r="AO18" i="2"/>
  <c r="AQ18" i="2"/>
  <c r="AS18" i="2"/>
  <c r="C34" i="2"/>
  <c r="D34" i="2"/>
  <c r="AH34" i="2"/>
  <c r="AI34" i="2" s="1"/>
  <c r="AO34" i="2"/>
  <c r="AQ34" i="2"/>
  <c r="AS34" i="2"/>
  <c r="AO35" i="2"/>
  <c r="AQ35" i="2"/>
  <c r="AS35" i="2"/>
  <c r="C39" i="2"/>
  <c r="D39" i="2"/>
  <c r="AH39" i="2"/>
  <c r="AI39" i="2" s="1"/>
  <c r="AO39" i="2"/>
  <c r="AQ39" i="2"/>
  <c r="AS39" i="2"/>
  <c r="AO40" i="2"/>
  <c r="AO41" i="2"/>
  <c r="C42" i="2"/>
  <c r="D42" i="2"/>
  <c r="AH42" i="2"/>
  <c r="AI42" i="2" s="1"/>
  <c r="AO42" i="2"/>
  <c r="AQ42" i="2"/>
  <c r="AS42" i="2"/>
  <c r="AO43" i="2"/>
  <c r="AQ43" i="2"/>
  <c r="AS43" i="2"/>
  <c r="C44" i="2"/>
  <c r="D44" i="2"/>
  <c r="AH44" i="2"/>
  <c r="AI44" i="2" s="1"/>
  <c r="AO44" i="2"/>
  <c r="AQ44" i="2"/>
  <c r="AS44" i="2"/>
  <c r="C45" i="2"/>
  <c r="D45" i="2"/>
  <c r="AH45" i="2"/>
  <c r="AI45" i="2" s="1"/>
  <c r="AO45" i="2"/>
  <c r="AQ45" i="2"/>
  <c r="AS45" i="2"/>
  <c r="C46" i="2"/>
  <c r="D46" i="2"/>
  <c r="AH46" i="2"/>
  <c r="AI46" i="2" s="1"/>
  <c r="AO46" i="2"/>
  <c r="AQ46" i="2"/>
  <c r="AS46" i="2"/>
  <c r="C47" i="2"/>
  <c r="D47" i="2"/>
  <c r="AH47" i="2"/>
  <c r="AI47" i="2" s="1"/>
  <c r="AO47" i="2"/>
  <c r="AQ47" i="2"/>
  <c r="AS47" i="2"/>
  <c r="C48" i="2"/>
  <c r="D48" i="2"/>
  <c r="AH48" i="2"/>
  <c r="AI48" i="2" s="1"/>
  <c r="AO48" i="2"/>
  <c r="AQ48" i="2"/>
  <c r="AS48" i="2"/>
  <c r="C49" i="2"/>
  <c r="D49" i="2"/>
  <c r="AH49" i="2"/>
  <c r="AI49" i="2" s="1"/>
  <c r="AO49" i="2"/>
  <c r="AQ49" i="2"/>
  <c r="AS49" i="2"/>
  <c r="C50" i="2"/>
  <c r="D50" i="2"/>
  <c r="AH50" i="2"/>
  <c r="AI50" i="2" s="1"/>
  <c r="AO50" i="2"/>
  <c r="AQ50" i="2"/>
  <c r="AS50" i="2"/>
  <c r="C51" i="2"/>
  <c r="D51" i="2"/>
  <c r="AH51" i="2"/>
  <c r="AI51" i="2" s="1"/>
  <c r="AO51" i="2"/>
  <c r="AQ51" i="2"/>
  <c r="AS51" i="2"/>
  <c r="C52" i="2"/>
  <c r="D52" i="2"/>
  <c r="AH52" i="2"/>
  <c r="AI52" i="2" s="1"/>
  <c r="AO52" i="2"/>
  <c r="AQ52" i="2"/>
  <c r="AS52" i="2"/>
  <c r="C53" i="2"/>
  <c r="D53" i="2"/>
  <c r="AH53" i="2"/>
  <c r="AI53" i="2" s="1"/>
  <c r="AO53" i="2"/>
  <c r="AQ53" i="2"/>
  <c r="AS53" i="2"/>
  <c r="C54" i="2"/>
  <c r="D54" i="2"/>
  <c r="AH54" i="2"/>
  <c r="AI54" i="2" s="1"/>
  <c r="AO54" i="2"/>
  <c r="AQ54" i="2"/>
  <c r="AS54" i="2"/>
  <c r="C55" i="2"/>
  <c r="D55" i="2"/>
  <c r="AH55" i="2"/>
  <c r="AI55" i="2" s="1"/>
  <c r="AO55" i="2"/>
  <c r="AQ55" i="2"/>
  <c r="AS55" i="2"/>
  <c r="C56" i="2"/>
  <c r="D56" i="2"/>
  <c r="AH56" i="2"/>
  <c r="AI56" i="2" s="1"/>
  <c r="AK56" i="2" s="1"/>
  <c r="AO56" i="2"/>
  <c r="AQ56" i="2"/>
  <c r="AS56" i="2"/>
  <c r="C57" i="2"/>
  <c r="D57" i="2"/>
  <c r="AH57" i="2"/>
  <c r="AI57" i="2" s="1"/>
  <c r="AO57" i="2"/>
  <c r="AQ57" i="2"/>
  <c r="AS57" i="2"/>
  <c r="C58" i="2"/>
  <c r="D58" i="2"/>
  <c r="AH58" i="2"/>
  <c r="AI58" i="2" s="1"/>
  <c r="AO58" i="2"/>
  <c r="AQ58" i="2"/>
  <c r="AS58" i="2"/>
  <c r="C59" i="2"/>
  <c r="D59" i="2"/>
  <c r="AH59" i="2"/>
  <c r="AI59" i="2" s="1"/>
  <c r="AO59" i="2"/>
  <c r="AQ59" i="2"/>
  <c r="AS59" i="2"/>
  <c r="C60" i="2"/>
  <c r="D60" i="2"/>
  <c r="AH60" i="2"/>
  <c r="AI60" i="2" s="1"/>
  <c r="AO60" i="2"/>
  <c r="AQ60" i="2"/>
  <c r="AS60" i="2"/>
  <c r="C61" i="2"/>
  <c r="D61" i="2"/>
  <c r="AH61" i="2"/>
  <c r="AI61" i="2" s="1"/>
  <c r="AO61" i="2"/>
  <c r="AQ61" i="2"/>
  <c r="AS61" i="2"/>
  <c r="C62" i="2"/>
  <c r="D62" i="2"/>
  <c r="AH62" i="2"/>
  <c r="AI62" i="2" s="1"/>
  <c r="AO62" i="2"/>
  <c r="AQ62" i="2"/>
  <c r="AS62" i="2"/>
  <c r="C63" i="2"/>
  <c r="D63" i="2"/>
  <c r="AH63" i="2"/>
  <c r="AI63" i="2" s="1"/>
  <c r="AK63" i="2" s="1"/>
  <c r="AO63" i="2"/>
  <c r="AQ63" i="2"/>
  <c r="AS63" i="2"/>
  <c r="C64" i="2"/>
  <c r="D64" i="2"/>
  <c r="AH64" i="2"/>
  <c r="AI64" i="2" s="1"/>
  <c r="AO64" i="2"/>
  <c r="AQ64" i="2"/>
  <c r="AS64" i="2"/>
  <c r="C65" i="2"/>
  <c r="D65" i="2"/>
  <c r="AH65" i="2"/>
  <c r="AI65" i="2" s="1"/>
  <c r="AO65" i="2"/>
  <c r="AQ65" i="2"/>
  <c r="AS65" i="2"/>
  <c r="C66" i="2"/>
  <c r="D66" i="2"/>
  <c r="AH66" i="2"/>
  <c r="AI66" i="2" s="1"/>
  <c r="AO66" i="2"/>
  <c r="AQ66" i="2"/>
  <c r="AS66" i="2"/>
  <c r="C67" i="2"/>
  <c r="D67" i="2"/>
  <c r="AH67" i="2"/>
  <c r="AI67" i="2" s="1"/>
  <c r="AO67" i="2"/>
  <c r="AQ67" i="2"/>
  <c r="AS67" i="2"/>
  <c r="C68" i="2"/>
  <c r="D68" i="2"/>
  <c r="AH68" i="2"/>
  <c r="AI68" i="2" s="1"/>
  <c r="AO68" i="2"/>
  <c r="AQ68" i="2"/>
  <c r="AS68" i="2"/>
  <c r="C69" i="2"/>
  <c r="D69" i="2"/>
  <c r="AH69" i="2"/>
  <c r="AI69" i="2" s="1"/>
  <c r="AO69" i="2"/>
  <c r="AQ69" i="2"/>
  <c r="AS69" i="2"/>
  <c r="C70" i="2"/>
  <c r="D70" i="2"/>
  <c r="AH70" i="2"/>
  <c r="AI70" i="2" s="1"/>
  <c r="AO70" i="2"/>
  <c r="AQ70" i="2"/>
  <c r="AS70" i="2"/>
  <c r="C71" i="2"/>
  <c r="D71" i="2"/>
  <c r="AH71" i="2"/>
  <c r="AI71" i="2" s="1"/>
  <c r="AK71" i="2" s="1"/>
  <c r="AO71" i="2"/>
  <c r="AQ71" i="2"/>
  <c r="AS71" i="2"/>
  <c r="C72" i="2"/>
  <c r="D72" i="2"/>
  <c r="AH72" i="2"/>
  <c r="AI72" i="2" s="1"/>
  <c r="AK72" i="2" s="1"/>
  <c r="AO72" i="2"/>
  <c r="AQ72" i="2"/>
  <c r="AS72" i="2"/>
  <c r="C73" i="2"/>
  <c r="D73" i="2"/>
  <c r="AH73" i="2"/>
  <c r="AI73" i="2" s="1"/>
  <c r="AO73" i="2"/>
  <c r="AQ73" i="2"/>
  <c r="AS73" i="2"/>
  <c r="C74" i="2"/>
  <c r="D74" i="2"/>
  <c r="AH74" i="2"/>
  <c r="AI74" i="2" s="1"/>
  <c r="AO74" i="2"/>
  <c r="AQ74" i="2"/>
  <c r="AS74" i="2"/>
  <c r="C75" i="2"/>
  <c r="D75" i="2"/>
  <c r="AH75" i="2"/>
  <c r="AI75" i="2" s="1"/>
  <c r="AO75" i="2"/>
  <c r="AQ75" i="2"/>
  <c r="AS75" i="2"/>
  <c r="C76" i="2"/>
  <c r="D76" i="2"/>
  <c r="AH76" i="2"/>
  <c r="AI76" i="2" s="1"/>
  <c r="AO76" i="2"/>
  <c r="AQ76" i="2"/>
  <c r="AS76" i="2"/>
  <c r="C77" i="2"/>
  <c r="D77" i="2"/>
  <c r="AH77" i="2"/>
  <c r="AI77" i="2" s="1"/>
  <c r="AO77" i="2"/>
  <c r="AQ77" i="2"/>
  <c r="AS77" i="2"/>
  <c r="C78" i="2"/>
  <c r="D78" i="2"/>
  <c r="AH78" i="2"/>
  <c r="AI78" i="2" s="1"/>
  <c r="AO78" i="2"/>
  <c r="AQ78" i="2"/>
  <c r="AS78" i="2"/>
  <c r="C79" i="2"/>
  <c r="D79" i="2"/>
  <c r="AH79" i="2"/>
  <c r="AI79" i="2" s="1"/>
  <c r="AO79" i="2"/>
  <c r="AQ79" i="2"/>
  <c r="AS79" i="2"/>
  <c r="C80" i="2"/>
  <c r="D80" i="2"/>
  <c r="AH80" i="2"/>
  <c r="AI80" i="2" s="1"/>
  <c r="AK80" i="2" s="1"/>
  <c r="AO80" i="2"/>
  <c r="AQ80" i="2"/>
  <c r="AS80" i="2"/>
  <c r="C81" i="2"/>
  <c r="D81" i="2"/>
  <c r="AH81" i="2"/>
  <c r="AI81" i="2" s="1"/>
  <c r="AO81" i="2"/>
  <c r="AQ81" i="2"/>
  <c r="AS81" i="2"/>
  <c r="C82" i="2"/>
  <c r="D82" i="2"/>
  <c r="AH82" i="2"/>
  <c r="AI82" i="2" s="1"/>
  <c r="AO82" i="2"/>
  <c r="AQ82" i="2"/>
  <c r="AS82" i="2"/>
  <c r="C83" i="2"/>
  <c r="D83" i="2"/>
  <c r="AH83" i="2"/>
  <c r="AI83" i="2" s="1"/>
  <c r="AO83" i="2"/>
  <c r="AQ83" i="2"/>
  <c r="AS83" i="2"/>
  <c r="C84" i="2"/>
  <c r="D84" i="2"/>
  <c r="AH84" i="2"/>
  <c r="AI84" i="2" s="1"/>
  <c r="AO84" i="2"/>
  <c r="AQ84" i="2"/>
  <c r="AS84" i="2"/>
  <c r="C85" i="2"/>
  <c r="D85" i="2"/>
  <c r="AH85" i="2"/>
  <c r="AI85" i="2" s="1"/>
  <c r="AO85" i="2"/>
  <c r="AQ85" i="2"/>
  <c r="AS85" i="2"/>
  <c r="C86" i="2"/>
  <c r="D86" i="2"/>
  <c r="AH86" i="2"/>
  <c r="AI86" i="2" s="1"/>
  <c r="AO86" i="2"/>
  <c r="AQ86" i="2"/>
  <c r="AS86" i="2"/>
  <c r="C87" i="2"/>
  <c r="D87" i="2"/>
  <c r="AH87" i="2"/>
  <c r="AI87" i="2" s="1"/>
  <c r="AO87" i="2"/>
  <c r="AQ87" i="2"/>
  <c r="AS87" i="2"/>
  <c r="C88" i="2"/>
  <c r="D88" i="2"/>
  <c r="AH88" i="2"/>
  <c r="AI88" i="2" s="1"/>
  <c r="AK88" i="2" s="1"/>
  <c r="AO88" i="2"/>
  <c r="AQ88" i="2"/>
  <c r="AS88" i="2"/>
  <c r="C89" i="2"/>
  <c r="D89" i="2"/>
  <c r="AH89" i="2"/>
  <c r="AI89" i="2" s="1"/>
  <c r="AK89" i="2" s="1"/>
  <c r="AO89" i="2"/>
  <c r="AQ89" i="2"/>
  <c r="AS89" i="2"/>
  <c r="C90" i="2"/>
  <c r="D90" i="2"/>
  <c r="AH90" i="2"/>
  <c r="AI90" i="2" s="1"/>
  <c r="AO90" i="2"/>
  <c r="AQ90" i="2"/>
  <c r="AS90" i="2"/>
  <c r="C91" i="2"/>
  <c r="D91" i="2"/>
  <c r="AH91" i="2"/>
  <c r="AI91" i="2" s="1"/>
  <c r="AO91" i="2"/>
  <c r="AQ91" i="2"/>
  <c r="AS91" i="2"/>
  <c r="C92" i="2"/>
  <c r="D92" i="2"/>
  <c r="AH92" i="2"/>
  <c r="AI92" i="2" s="1"/>
  <c r="AO92" i="2"/>
  <c r="AQ92" i="2"/>
  <c r="AS92" i="2"/>
  <c r="C93" i="2"/>
  <c r="D93" i="2"/>
  <c r="AH93" i="2"/>
  <c r="AI93" i="2" s="1"/>
  <c r="AO93" i="2"/>
  <c r="AQ93" i="2"/>
  <c r="AS93" i="2"/>
  <c r="C94" i="2"/>
  <c r="D94" i="2"/>
  <c r="AH94" i="2"/>
  <c r="AI94" i="2" s="1"/>
  <c r="AO94" i="2"/>
  <c r="AQ94" i="2"/>
  <c r="AS94" i="2"/>
  <c r="C95" i="2"/>
  <c r="D95" i="2"/>
  <c r="AH95" i="2"/>
  <c r="AI95" i="2" s="1"/>
  <c r="AO95" i="2"/>
  <c r="AQ95" i="2"/>
  <c r="AS95" i="2"/>
  <c r="C96" i="2"/>
  <c r="D96" i="2"/>
  <c r="AH96" i="2"/>
  <c r="AI96" i="2" s="1"/>
  <c r="AO96" i="2"/>
  <c r="AQ96" i="2"/>
  <c r="AS96" i="2"/>
  <c r="C97" i="2"/>
  <c r="D97" i="2"/>
  <c r="AH97" i="2"/>
  <c r="AI97" i="2" s="1"/>
  <c r="AK97" i="2" s="1"/>
  <c r="AO97" i="2"/>
  <c r="AQ97" i="2"/>
  <c r="AS97" i="2"/>
  <c r="C98" i="2"/>
  <c r="D98" i="2"/>
  <c r="AH98" i="2"/>
  <c r="AI98" i="2" s="1"/>
  <c r="AO98" i="2"/>
  <c r="AQ98" i="2"/>
  <c r="AS98" i="2"/>
  <c r="C99" i="2"/>
  <c r="D99" i="2"/>
  <c r="AH99" i="2"/>
  <c r="AI99" i="2" s="1"/>
  <c r="AK99" i="2" s="1"/>
  <c r="AO99" i="2"/>
  <c r="AQ99" i="2"/>
  <c r="AS99" i="2"/>
  <c r="C100" i="2"/>
  <c r="D100" i="2"/>
  <c r="AH100" i="2"/>
  <c r="AI100" i="2" s="1"/>
  <c r="AO100" i="2"/>
  <c r="AQ100" i="2"/>
  <c r="AS100" i="2"/>
  <c r="C101" i="2"/>
  <c r="D101" i="2"/>
  <c r="AH101" i="2"/>
  <c r="AI101" i="2" s="1"/>
  <c r="AO101" i="2"/>
  <c r="AQ101" i="2"/>
  <c r="AS101" i="2"/>
  <c r="C102" i="2"/>
  <c r="D102" i="2"/>
  <c r="AH102" i="2"/>
  <c r="AI102" i="2" s="1"/>
  <c r="AO102" i="2"/>
  <c r="AQ102" i="2"/>
  <c r="AS102" i="2"/>
  <c r="C103" i="2"/>
  <c r="D103" i="2"/>
  <c r="AH103" i="2"/>
  <c r="AI103" i="2" s="1"/>
  <c r="AK103" i="2" s="1"/>
  <c r="AO103" i="2"/>
  <c r="AQ103" i="2"/>
  <c r="AS103" i="2"/>
  <c r="C104" i="2"/>
  <c r="D104" i="2"/>
  <c r="AH104" i="2"/>
  <c r="AI104" i="2" s="1"/>
  <c r="AO104" i="2"/>
  <c r="AQ104" i="2"/>
  <c r="AS104" i="2"/>
  <c r="C105" i="2"/>
  <c r="D105" i="2"/>
  <c r="AH105" i="2"/>
  <c r="AI105" i="2" s="1"/>
  <c r="AK105" i="2" s="1"/>
  <c r="AO105" i="2"/>
  <c r="AQ105" i="2"/>
  <c r="AS105" i="2"/>
  <c r="C106" i="2"/>
  <c r="D106" i="2"/>
  <c r="AH106" i="2"/>
  <c r="AI106" i="2" s="1"/>
  <c r="AO106" i="2"/>
  <c r="AQ106" i="2"/>
  <c r="AS106" i="2"/>
  <c r="C107" i="2"/>
  <c r="D107" i="2"/>
  <c r="AH107" i="2"/>
  <c r="AI107" i="2" s="1"/>
  <c r="AO107" i="2"/>
  <c r="AQ107" i="2"/>
  <c r="AS107" i="2"/>
  <c r="C108" i="2"/>
  <c r="D108" i="2"/>
  <c r="AH108" i="2"/>
  <c r="AI108" i="2" s="1"/>
  <c r="AO108" i="2"/>
  <c r="AQ108" i="2"/>
  <c r="AS108" i="2"/>
  <c r="C109" i="2"/>
  <c r="D109" i="2"/>
  <c r="AH109" i="2"/>
  <c r="AI109" i="2" s="1"/>
  <c r="AO109" i="2"/>
  <c r="AQ109" i="2"/>
  <c r="AS109" i="2"/>
  <c r="C110" i="2"/>
  <c r="D110" i="2"/>
  <c r="AH110" i="2"/>
  <c r="AI110" i="2" s="1"/>
  <c r="AO110" i="2"/>
  <c r="AQ110" i="2"/>
  <c r="AS110" i="2"/>
  <c r="C111" i="2"/>
  <c r="D111" i="2"/>
  <c r="AH111" i="2"/>
  <c r="AI111" i="2" s="1"/>
  <c r="AK111" i="2" s="1"/>
  <c r="AO111" i="2"/>
  <c r="AQ111" i="2"/>
  <c r="AS111" i="2"/>
  <c r="C112" i="2"/>
  <c r="D112" i="2"/>
  <c r="AH112" i="2"/>
  <c r="AI112" i="2" s="1"/>
  <c r="AK112" i="2" s="1"/>
  <c r="AO112" i="2"/>
  <c r="AQ112" i="2"/>
  <c r="AS112" i="2"/>
  <c r="C113" i="2"/>
  <c r="D113" i="2"/>
  <c r="AH113" i="2"/>
  <c r="AI113" i="2" s="1"/>
  <c r="AO113" i="2"/>
  <c r="AQ113" i="2"/>
  <c r="AS113" i="2"/>
  <c r="C114" i="2"/>
  <c r="D114" i="2"/>
  <c r="AH114" i="2"/>
  <c r="AI114" i="2" s="1"/>
  <c r="AO114" i="2"/>
  <c r="AQ114" i="2"/>
  <c r="AS114" i="2"/>
  <c r="C115" i="2"/>
  <c r="D115" i="2"/>
  <c r="AH115" i="2"/>
  <c r="AI115" i="2" s="1"/>
  <c r="AO115" i="2"/>
  <c r="AQ115" i="2"/>
  <c r="AS115" i="2"/>
  <c r="C116" i="2"/>
  <c r="D116" i="2"/>
  <c r="AH116" i="2"/>
  <c r="AI116" i="2" s="1"/>
  <c r="AO116" i="2"/>
  <c r="AQ116" i="2"/>
  <c r="AS116" i="2"/>
  <c r="C117" i="2"/>
  <c r="D117" i="2"/>
  <c r="AH117" i="2"/>
  <c r="AI117" i="2" s="1"/>
  <c r="AK117" i="2" s="1"/>
  <c r="AO117" i="2"/>
  <c r="AQ117" i="2"/>
  <c r="AS117" i="2"/>
  <c r="C118" i="2"/>
  <c r="D118" i="2"/>
  <c r="AH118" i="2"/>
  <c r="AI118" i="2" s="1"/>
  <c r="AO118" i="2"/>
  <c r="AQ118" i="2"/>
  <c r="AS118" i="2"/>
  <c r="C119" i="2"/>
  <c r="D119" i="2"/>
  <c r="AH119" i="2"/>
  <c r="AI119" i="2" s="1"/>
  <c r="AK119" i="2" s="1"/>
  <c r="AO119" i="2"/>
  <c r="AQ119" i="2"/>
  <c r="AS119" i="2"/>
  <c r="C120" i="2"/>
  <c r="D120" i="2"/>
  <c r="AH120" i="2"/>
  <c r="AI120" i="2" s="1"/>
  <c r="AO120" i="2"/>
  <c r="AQ120" i="2"/>
  <c r="AS120" i="2"/>
  <c r="C121" i="2"/>
  <c r="D121" i="2"/>
  <c r="AH121" i="2"/>
  <c r="AI121" i="2" s="1"/>
  <c r="AK121" i="2" s="1"/>
  <c r="AO121" i="2"/>
  <c r="AQ121" i="2"/>
  <c r="AS121" i="2"/>
  <c r="C122" i="2"/>
  <c r="D122" i="2"/>
  <c r="AH122" i="2"/>
  <c r="AI122" i="2" s="1"/>
  <c r="AO122" i="2"/>
  <c r="AQ122" i="2"/>
  <c r="AS122" i="2"/>
  <c r="C123" i="2"/>
  <c r="D123" i="2"/>
  <c r="AH123" i="2"/>
  <c r="AI123" i="2" s="1"/>
  <c r="AO123" i="2"/>
  <c r="AQ123" i="2"/>
  <c r="AS123" i="2"/>
  <c r="C124" i="2"/>
  <c r="D124" i="2"/>
  <c r="AH124" i="2"/>
  <c r="AI124" i="2" s="1"/>
  <c r="AO124" i="2"/>
  <c r="AQ124" i="2"/>
  <c r="AS124" i="2"/>
  <c r="C125" i="2"/>
  <c r="D125" i="2"/>
  <c r="AH125" i="2"/>
  <c r="AI125" i="2" s="1"/>
  <c r="AO125" i="2"/>
  <c r="AQ125" i="2"/>
  <c r="AS125" i="2"/>
  <c r="C126" i="2"/>
  <c r="D126" i="2"/>
  <c r="AH126" i="2"/>
  <c r="AI126" i="2" s="1"/>
  <c r="AO126" i="2"/>
  <c r="AQ126" i="2"/>
  <c r="AS126" i="2"/>
  <c r="C127" i="2"/>
  <c r="D127" i="2"/>
  <c r="AH127" i="2"/>
  <c r="AI127" i="2" s="1"/>
  <c r="AK127" i="2" s="1"/>
  <c r="AO127" i="2"/>
  <c r="AQ127" i="2"/>
  <c r="AS127" i="2"/>
  <c r="C128" i="2"/>
  <c r="D128" i="2"/>
  <c r="AH128" i="2"/>
  <c r="AI128" i="2" s="1"/>
  <c r="AO128" i="2"/>
  <c r="AQ128" i="2"/>
  <c r="AS128" i="2"/>
  <c r="C129" i="2"/>
  <c r="D129" i="2"/>
  <c r="AH129" i="2"/>
  <c r="AI129" i="2" s="1"/>
  <c r="AK129" i="2" s="1"/>
  <c r="AO129" i="2"/>
  <c r="AQ129" i="2"/>
  <c r="AS129" i="2"/>
  <c r="C130" i="2"/>
  <c r="D130" i="2"/>
  <c r="AH130" i="2"/>
  <c r="AI130" i="2" s="1"/>
  <c r="AO130" i="2"/>
  <c r="AQ130" i="2"/>
  <c r="AS130" i="2"/>
  <c r="C131" i="2"/>
  <c r="D131" i="2"/>
  <c r="AH131" i="2"/>
  <c r="AI131" i="2" s="1"/>
  <c r="AK131" i="2" s="1"/>
  <c r="AO131" i="2"/>
  <c r="AQ131" i="2"/>
  <c r="AS131" i="2"/>
  <c r="C132" i="2"/>
  <c r="D132" i="2"/>
  <c r="AH132" i="2"/>
  <c r="AI132" i="2" s="1"/>
  <c r="AO132" i="2"/>
  <c r="AQ132" i="2"/>
  <c r="AS132" i="2"/>
  <c r="C133" i="2"/>
  <c r="D133" i="2"/>
  <c r="AH133" i="2"/>
  <c r="AI133" i="2" s="1"/>
  <c r="AO133" i="2"/>
  <c r="AQ133" i="2"/>
  <c r="AS133" i="2"/>
  <c r="C134" i="2"/>
  <c r="D134" i="2"/>
  <c r="AH134" i="2"/>
  <c r="AI134" i="2" s="1"/>
  <c r="AO134" i="2"/>
  <c r="AQ134" i="2"/>
  <c r="AS134" i="2"/>
  <c r="C135" i="2"/>
  <c r="D135" i="2"/>
  <c r="AH135" i="2"/>
  <c r="AI135" i="2" s="1"/>
  <c r="AO135" i="2"/>
  <c r="AQ135" i="2"/>
  <c r="AS135" i="2"/>
  <c r="C136" i="2"/>
  <c r="D136" i="2"/>
  <c r="AH136" i="2"/>
  <c r="AI136" i="2" s="1"/>
  <c r="AK136" i="2" s="1"/>
  <c r="AO136" i="2"/>
  <c r="AQ136" i="2"/>
  <c r="AS136" i="2"/>
  <c r="C137" i="2"/>
  <c r="D137" i="2"/>
  <c r="AH137" i="2"/>
  <c r="AI137" i="2" s="1"/>
  <c r="AK137" i="2" s="1"/>
  <c r="AO137" i="2"/>
  <c r="AQ137" i="2"/>
  <c r="AS137" i="2"/>
  <c r="C138" i="2"/>
  <c r="D138" i="2"/>
  <c r="AH138" i="2"/>
  <c r="AI138" i="2" s="1"/>
  <c r="AO138" i="2"/>
  <c r="AQ138" i="2"/>
  <c r="AS138" i="2"/>
  <c r="C139" i="2"/>
  <c r="D139" i="2"/>
  <c r="AH139" i="2"/>
  <c r="AI139" i="2" s="1"/>
  <c r="AO139" i="2"/>
  <c r="AQ139" i="2"/>
  <c r="AS139" i="2"/>
  <c r="C140" i="2"/>
  <c r="D140" i="2"/>
  <c r="AH140" i="2"/>
  <c r="AI140" i="2" s="1"/>
  <c r="AO140" i="2"/>
  <c r="AQ140" i="2"/>
  <c r="AS140" i="2"/>
  <c r="C141" i="2"/>
  <c r="D141" i="2"/>
  <c r="AH141" i="2"/>
  <c r="AI141" i="2" s="1"/>
  <c r="AO141" i="2"/>
  <c r="AQ141" i="2"/>
  <c r="AS141" i="2"/>
  <c r="C142" i="2"/>
  <c r="D142" i="2"/>
  <c r="AH142" i="2"/>
  <c r="AI142" i="2" s="1"/>
  <c r="AO142" i="2"/>
  <c r="AQ142" i="2"/>
  <c r="AS142" i="2"/>
  <c r="C143" i="2"/>
  <c r="D143" i="2"/>
  <c r="AH143" i="2"/>
  <c r="AI143" i="2" s="1"/>
  <c r="AO143" i="2"/>
  <c r="AQ143" i="2"/>
  <c r="AS143" i="2"/>
  <c r="C144" i="2"/>
  <c r="D144" i="2"/>
  <c r="AH144" i="2"/>
  <c r="AI144" i="2" s="1"/>
  <c r="AO144" i="2"/>
  <c r="AQ144" i="2"/>
  <c r="AS144" i="2"/>
  <c r="C145" i="2"/>
  <c r="D145" i="2"/>
  <c r="AH145" i="2"/>
  <c r="AI145" i="2" s="1"/>
  <c r="AO145" i="2"/>
  <c r="AQ145" i="2"/>
  <c r="AS145" i="2"/>
  <c r="C146" i="2"/>
  <c r="D146" i="2"/>
  <c r="AH146" i="2"/>
  <c r="AI146" i="2" s="1"/>
  <c r="AO146" i="2"/>
  <c r="AQ146" i="2"/>
  <c r="AS146" i="2"/>
  <c r="C147" i="2"/>
  <c r="D147" i="2"/>
  <c r="AH147" i="2"/>
  <c r="AI147" i="2" s="1"/>
  <c r="AK147" i="2" s="1"/>
  <c r="AO147" i="2"/>
  <c r="AQ147" i="2"/>
  <c r="AS147" i="2"/>
  <c r="C148" i="2"/>
  <c r="D148" i="2"/>
  <c r="AH148" i="2"/>
  <c r="AI148" i="2" s="1"/>
  <c r="AO148" i="2"/>
  <c r="AQ148" i="2"/>
  <c r="AS148" i="2"/>
  <c r="C149" i="2"/>
  <c r="D149" i="2"/>
  <c r="AH149" i="2"/>
  <c r="AI149" i="2" s="1"/>
  <c r="AO149" i="2"/>
  <c r="AQ149" i="2"/>
  <c r="AS149" i="2"/>
  <c r="C150" i="2"/>
  <c r="D150" i="2"/>
  <c r="AH150" i="2"/>
  <c r="AI150" i="2" s="1"/>
  <c r="AO150" i="2"/>
  <c r="AQ150" i="2"/>
  <c r="AS150" i="2"/>
  <c r="C151" i="2"/>
  <c r="D151" i="2"/>
  <c r="AH151" i="2"/>
  <c r="AI151" i="2" s="1"/>
  <c r="AO151" i="2"/>
  <c r="AQ151" i="2"/>
  <c r="AS151" i="2"/>
  <c r="C152" i="2"/>
  <c r="D152" i="2"/>
  <c r="AH152" i="2"/>
  <c r="AI152" i="2" s="1"/>
  <c r="AO152" i="2"/>
  <c r="AQ152" i="2"/>
  <c r="AS152" i="2"/>
  <c r="C153" i="2"/>
  <c r="D153" i="2"/>
  <c r="AH153" i="2"/>
  <c r="AI153" i="2" s="1"/>
  <c r="AO153" i="2"/>
  <c r="AQ153" i="2"/>
  <c r="AS153" i="2"/>
  <c r="C154" i="2"/>
  <c r="D154" i="2"/>
  <c r="AH154" i="2"/>
  <c r="AI154" i="2" s="1"/>
  <c r="AO154" i="2"/>
  <c r="AQ154" i="2"/>
  <c r="AS154" i="2"/>
  <c r="C155" i="2"/>
  <c r="D155" i="2"/>
  <c r="AH155" i="2"/>
  <c r="AI155" i="2" s="1"/>
  <c r="AK155" i="2" s="1"/>
  <c r="AO155" i="2"/>
  <c r="AQ155" i="2"/>
  <c r="AS155" i="2"/>
  <c r="C156" i="2"/>
  <c r="D156" i="2"/>
  <c r="AH156" i="2"/>
  <c r="AI156" i="2" s="1"/>
  <c r="AO156" i="2"/>
  <c r="AQ156" i="2"/>
  <c r="AS156" i="2"/>
  <c r="C157" i="2"/>
  <c r="D157" i="2"/>
  <c r="AH157" i="2"/>
  <c r="AI157" i="2" s="1"/>
  <c r="AO157" i="2"/>
  <c r="AQ157" i="2"/>
  <c r="AS157" i="2"/>
  <c r="C158" i="2"/>
  <c r="D158" i="2"/>
  <c r="AH158" i="2"/>
  <c r="AI158" i="2" s="1"/>
  <c r="AO158" i="2"/>
  <c r="AQ158" i="2"/>
  <c r="AS158" i="2"/>
  <c r="C159" i="2"/>
  <c r="D159" i="2"/>
  <c r="AH159" i="2"/>
  <c r="AI159" i="2" s="1"/>
  <c r="AO159" i="2"/>
  <c r="AQ159" i="2"/>
  <c r="AS159" i="2"/>
  <c r="C160" i="2"/>
  <c r="D160" i="2"/>
  <c r="AH160" i="2"/>
  <c r="AI160" i="2" s="1"/>
  <c r="AO160" i="2"/>
  <c r="AQ160" i="2"/>
  <c r="AS160" i="2"/>
  <c r="C161" i="2"/>
  <c r="D161" i="2"/>
  <c r="AH161" i="2"/>
  <c r="AI161" i="2" s="1"/>
  <c r="AO161" i="2"/>
  <c r="AQ161" i="2"/>
  <c r="AS161" i="2"/>
  <c r="C162" i="2"/>
  <c r="D162" i="2"/>
  <c r="AH162" i="2"/>
  <c r="AI162" i="2" s="1"/>
  <c r="AK162" i="2" s="1"/>
  <c r="AO162" i="2"/>
  <c r="AQ162" i="2"/>
  <c r="AS162" i="2"/>
  <c r="C163" i="2"/>
  <c r="D163" i="2"/>
  <c r="AH163" i="2"/>
  <c r="AI163" i="2" s="1"/>
  <c r="AK163" i="2" s="1"/>
  <c r="AO163" i="2"/>
  <c r="AQ163" i="2"/>
  <c r="AS163" i="2"/>
  <c r="C164" i="2"/>
  <c r="D164" i="2"/>
  <c r="AH164" i="2"/>
  <c r="AI164" i="2" s="1"/>
  <c r="AO164" i="2"/>
  <c r="AQ164" i="2"/>
  <c r="AS164" i="2"/>
  <c r="C165" i="2"/>
  <c r="D165" i="2"/>
  <c r="AH165" i="2"/>
  <c r="AI165" i="2" s="1"/>
  <c r="AO165" i="2"/>
  <c r="AQ165" i="2"/>
  <c r="AS165" i="2"/>
  <c r="C166" i="2"/>
  <c r="D166" i="2"/>
  <c r="AH166" i="2"/>
  <c r="AI166" i="2" s="1"/>
  <c r="AO166" i="2"/>
  <c r="AQ166" i="2"/>
  <c r="AS166" i="2"/>
  <c r="C167" i="2"/>
  <c r="D167" i="2"/>
  <c r="AH167" i="2"/>
  <c r="AI167" i="2" s="1"/>
  <c r="AO167" i="2"/>
  <c r="AQ167" i="2"/>
  <c r="AS167" i="2"/>
  <c r="C168" i="2"/>
  <c r="D168" i="2"/>
  <c r="AH168" i="2"/>
  <c r="AI168" i="2" s="1"/>
  <c r="AO168" i="2"/>
  <c r="AQ168" i="2"/>
  <c r="AS168" i="2"/>
  <c r="C169" i="2"/>
  <c r="D169" i="2"/>
  <c r="AH169" i="2"/>
  <c r="AI169" i="2" s="1"/>
  <c r="AO169" i="2"/>
  <c r="AQ169" i="2"/>
  <c r="AS169" i="2"/>
  <c r="C170" i="2"/>
  <c r="D170" i="2"/>
  <c r="AH170" i="2"/>
  <c r="AI170" i="2" s="1"/>
  <c r="AO170" i="2"/>
  <c r="AQ170" i="2"/>
  <c r="AS170" i="2"/>
  <c r="C171" i="2"/>
  <c r="D171" i="2"/>
  <c r="AH171" i="2"/>
  <c r="AI171" i="2" s="1"/>
  <c r="AK171" i="2" s="1"/>
  <c r="AO171" i="2"/>
  <c r="AQ171" i="2"/>
  <c r="AS171" i="2"/>
  <c r="C172" i="2"/>
  <c r="D172" i="2"/>
  <c r="AH172" i="2"/>
  <c r="AI172" i="2" s="1"/>
  <c r="AO172" i="2"/>
  <c r="AQ172" i="2"/>
  <c r="AS172" i="2"/>
  <c r="C173" i="2"/>
  <c r="D173" i="2"/>
  <c r="AH173" i="2"/>
  <c r="AI173" i="2" s="1"/>
  <c r="AO173" i="2"/>
  <c r="AQ173" i="2"/>
  <c r="AS173" i="2"/>
  <c r="C174" i="2"/>
  <c r="D174" i="2"/>
  <c r="AH174" i="2"/>
  <c r="AI174" i="2" s="1"/>
  <c r="AO174" i="2"/>
  <c r="AQ174" i="2"/>
  <c r="AS174" i="2"/>
  <c r="C175" i="2"/>
  <c r="D175" i="2"/>
  <c r="AH175" i="2"/>
  <c r="AI175" i="2" s="1"/>
  <c r="AO175" i="2"/>
  <c r="AQ175" i="2"/>
  <c r="AS175" i="2"/>
  <c r="C176" i="2"/>
  <c r="D176" i="2"/>
  <c r="AH176" i="2"/>
  <c r="AI176" i="2" s="1"/>
  <c r="AO176" i="2"/>
  <c r="AQ176" i="2"/>
  <c r="AS176" i="2"/>
  <c r="C177" i="2"/>
  <c r="D177" i="2"/>
  <c r="AH177" i="2"/>
  <c r="AI177" i="2" s="1"/>
  <c r="AO177" i="2"/>
  <c r="AQ177" i="2"/>
  <c r="AS177" i="2"/>
  <c r="C178" i="2"/>
  <c r="D178" i="2"/>
  <c r="AH178" i="2"/>
  <c r="AI178" i="2" s="1"/>
  <c r="AO178" i="2"/>
  <c r="AQ178" i="2"/>
  <c r="AS178" i="2"/>
  <c r="C179" i="2"/>
  <c r="D179" i="2"/>
  <c r="AH179" i="2"/>
  <c r="AI179" i="2" s="1"/>
  <c r="AO179" i="2"/>
  <c r="AQ179" i="2"/>
  <c r="AS179" i="2"/>
  <c r="C180" i="2"/>
  <c r="D180" i="2"/>
  <c r="AH180" i="2"/>
  <c r="AI180" i="2" s="1"/>
  <c r="AO180" i="2"/>
  <c r="AQ180" i="2"/>
  <c r="AS180" i="2"/>
  <c r="C181" i="2"/>
  <c r="D181" i="2"/>
  <c r="AH181" i="2"/>
  <c r="AI181" i="2" s="1"/>
  <c r="AO181" i="2"/>
  <c r="AQ181" i="2"/>
  <c r="AS181" i="2"/>
  <c r="C182" i="2"/>
  <c r="D182" i="2"/>
  <c r="AH182" i="2"/>
  <c r="AI182" i="2" s="1"/>
  <c r="AK182" i="2" s="1"/>
  <c r="AO182" i="2"/>
  <c r="AQ182" i="2"/>
  <c r="AS182" i="2"/>
  <c r="C183" i="2"/>
  <c r="D183" i="2"/>
  <c r="AH183" i="2"/>
  <c r="AI183" i="2" s="1"/>
  <c r="AO183" i="2"/>
  <c r="AQ183" i="2"/>
  <c r="AS183" i="2"/>
  <c r="C184" i="2"/>
  <c r="D184" i="2"/>
  <c r="AH184" i="2"/>
  <c r="AI184" i="2" s="1"/>
  <c r="AO184" i="2"/>
  <c r="AQ184" i="2"/>
  <c r="AS184" i="2"/>
  <c r="C185" i="2"/>
  <c r="D185" i="2"/>
  <c r="AH185" i="2"/>
  <c r="AI185" i="2" s="1"/>
  <c r="AO185" i="2"/>
  <c r="AQ185" i="2"/>
  <c r="AS185" i="2"/>
  <c r="C186" i="2"/>
  <c r="D186" i="2"/>
  <c r="AH186" i="2"/>
  <c r="AI186" i="2" s="1"/>
  <c r="AO186" i="2"/>
  <c r="AQ186" i="2"/>
  <c r="AS186" i="2"/>
  <c r="C187" i="2"/>
  <c r="D187" i="2"/>
  <c r="AH187" i="2"/>
  <c r="AI187" i="2" s="1"/>
  <c r="AO187" i="2"/>
  <c r="AQ187" i="2"/>
  <c r="AS187" i="2"/>
  <c r="C188" i="2"/>
  <c r="D188" i="2"/>
  <c r="AH188" i="2"/>
  <c r="AI188" i="2" s="1"/>
  <c r="AO188" i="2"/>
  <c r="AQ188" i="2"/>
  <c r="AS188" i="2"/>
  <c r="C189" i="2"/>
  <c r="D189" i="2"/>
  <c r="AH189" i="2"/>
  <c r="AI189" i="2" s="1"/>
  <c r="AO189" i="2"/>
  <c r="AQ189" i="2"/>
  <c r="AS189" i="2"/>
  <c r="C190" i="2"/>
  <c r="D190" i="2"/>
  <c r="AH190" i="2"/>
  <c r="AI190" i="2" s="1"/>
  <c r="AO190" i="2"/>
  <c r="AQ190" i="2"/>
  <c r="AS190" i="2"/>
  <c r="C191" i="2"/>
  <c r="D191" i="2"/>
  <c r="AH191" i="2"/>
  <c r="AI191" i="2" s="1"/>
  <c r="AO191" i="2"/>
  <c r="AQ191" i="2"/>
  <c r="AS191" i="2"/>
  <c r="C192" i="2"/>
  <c r="D192" i="2"/>
  <c r="AH192" i="2"/>
  <c r="AI192" i="2" s="1"/>
  <c r="AK192" i="2" s="1"/>
  <c r="AO192" i="2"/>
  <c r="AQ192" i="2"/>
  <c r="AS192" i="2"/>
  <c r="C193" i="2"/>
  <c r="D193" i="2"/>
  <c r="AH193" i="2"/>
  <c r="AI193" i="2" s="1"/>
  <c r="AO193" i="2"/>
  <c r="AQ193" i="2"/>
  <c r="AS193" i="2"/>
  <c r="C194" i="2"/>
  <c r="D194" i="2"/>
  <c r="AH194" i="2"/>
  <c r="AI194" i="2" s="1"/>
  <c r="AO194" i="2"/>
  <c r="AQ194" i="2"/>
  <c r="AS194" i="2"/>
  <c r="C195" i="2"/>
  <c r="D195" i="2"/>
  <c r="AH195" i="2"/>
  <c r="AI195" i="2" s="1"/>
  <c r="AO195" i="2"/>
  <c r="AQ195" i="2"/>
  <c r="AS195" i="2"/>
  <c r="C196" i="2"/>
  <c r="D196" i="2"/>
  <c r="AH196" i="2"/>
  <c r="AI196" i="2" s="1"/>
  <c r="AO196" i="2"/>
  <c r="AQ196" i="2"/>
  <c r="AS196" i="2"/>
  <c r="C197" i="2"/>
  <c r="D197" i="2"/>
  <c r="AH197" i="2"/>
  <c r="AI197" i="2" s="1"/>
  <c r="AO197" i="2"/>
  <c r="AQ197" i="2"/>
  <c r="AS197" i="2"/>
  <c r="C198" i="2"/>
  <c r="D198" i="2"/>
  <c r="AH198" i="2"/>
  <c r="AI198" i="2" s="1"/>
  <c r="AO198" i="2"/>
  <c r="AQ198" i="2"/>
  <c r="AS198" i="2"/>
  <c r="C199" i="2"/>
  <c r="D199" i="2"/>
  <c r="AH199" i="2"/>
  <c r="AI199" i="2" s="1"/>
  <c r="AO199" i="2"/>
  <c r="AQ199" i="2"/>
  <c r="AS199" i="2"/>
  <c r="C200" i="2"/>
  <c r="D200" i="2"/>
  <c r="AH200" i="2"/>
  <c r="AI200" i="2" s="1"/>
  <c r="AO200" i="2"/>
  <c r="AQ200" i="2"/>
  <c r="AS200" i="2"/>
  <c r="C201" i="2"/>
  <c r="D201" i="2"/>
  <c r="AH201" i="2"/>
  <c r="AI201" i="2" s="1"/>
  <c r="AO201" i="2"/>
  <c r="AQ201" i="2"/>
  <c r="AS201" i="2"/>
  <c r="C202" i="2"/>
  <c r="D202" i="2"/>
  <c r="AH202" i="2"/>
  <c r="AI202" i="2" s="1"/>
  <c r="AO202" i="2"/>
  <c r="AQ202" i="2"/>
  <c r="AS202" i="2"/>
  <c r="C203" i="2"/>
  <c r="D203" i="2"/>
  <c r="AH203" i="2"/>
  <c r="AI203" i="2" s="1"/>
  <c r="AO203" i="2"/>
  <c r="AQ203" i="2"/>
  <c r="AS203" i="2"/>
  <c r="C204" i="2"/>
  <c r="D204" i="2"/>
  <c r="AH204" i="2"/>
  <c r="AI204" i="2" s="1"/>
  <c r="AO204" i="2"/>
  <c r="AQ204" i="2"/>
  <c r="AS204" i="2"/>
  <c r="C205" i="2"/>
  <c r="D205" i="2"/>
  <c r="AH205" i="2"/>
  <c r="AI205" i="2" s="1"/>
  <c r="AK205" i="2" s="1"/>
  <c r="AO205" i="2"/>
  <c r="AQ205" i="2"/>
  <c r="AS205" i="2"/>
  <c r="C206" i="2"/>
  <c r="D206" i="2"/>
  <c r="AH206" i="2"/>
  <c r="AI206" i="2" s="1"/>
  <c r="AO206" i="2"/>
  <c r="AQ206" i="2"/>
  <c r="AS206" i="2"/>
  <c r="C207" i="2"/>
  <c r="D207" i="2"/>
  <c r="AH207" i="2"/>
  <c r="AI207" i="2" s="1"/>
  <c r="AK207" i="2" s="1"/>
  <c r="AO207" i="2"/>
  <c r="AQ207" i="2"/>
  <c r="AS207" i="2"/>
  <c r="C208" i="2"/>
  <c r="D208" i="2"/>
  <c r="AH208" i="2"/>
  <c r="AI208" i="2" s="1"/>
  <c r="AO208" i="2"/>
  <c r="AQ208" i="2"/>
  <c r="AS208" i="2"/>
  <c r="C209" i="2"/>
  <c r="D209" i="2"/>
  <c r="AH209" i="2"/>
  <c r="AI209" i="2" s="1"/>
  <c r="AO209" i="2"/>
  <c r="AQ209" i="2"/>
  <c r="AS209" i="2"/>
  <c r="C210" i="2"/>
  <c r="D210" i="2"/>
  <c r="AH210" i="2"/>
  <c r="AI210" i="2" s="1"/>
  <c r="AK210" i="2" s="1"/>
  <c r="AO210" i="2"/>
  <c r="AQ210" i="2"/>
  <c r="AS210" i="2"/>
  <c r="C211" i="2"/>
  <c r="D211" i="2"/>
  <c r="AH211" i="2"/>
  <c r="AI211" i="2" s="1"/>
  <c r="AO211" i="2"/>
  <c r="AQ211" i="2"/>
  <c r="AS211" i="2"/>
  <c r="C212" i="2"/>
  <c r="D212" i="2"/>
  <c r="AH212" i="2"/>
  <c r="AI212" i="2" s="1"/>
  <c r="AO212" i="2"/>
  <c r="AQ212" i="2"/>
  <c r="AS212" i="2"/>
  <c r="C213" i="2"/>
  <c r="D213" i="2"/>
  <c r="AH213" i="2"/>
  <c r="AI213" i="2" s="1"/>
  <c r="AK213" i="2" s="1"/>
  <c r="AO213" i="2"/>
  <c r="AQ213" i="2"/>
  <c r="AS213" i="2"/>
  <c r="C214" i="2"/>
  <c r="D214" i="2"/>
  <c r="AH214" i="2"/>
  <c r="AI214" i="2" s="1"/>
  <c r="AO214" i="2"/>
  <c r="AQ214" i="2"/>
  <c r="AS214" i="2"/>
  <c r="C215" i="2"/>
  <c r="D215" i="2"/>
  <c r="AH215" i="2"/>
  <c r="AI215" i="2" s="1"/>
  <c r="AK215" i="2" s="1"/>
  <c r="AO215" i="2"/>
  <c r="AQ215" i="2"/>
  <c r="AS215" i="2"/>
  <c r="C216" i="2"/>
  <c r="D216" i="2"/>
  <c r="AH216" i="2"/>
  <c r="AI216" i="2" s="1"/>
  <c r="AO216" i="2"/>
  <c r="AQ216" i="2"/>
  <c r="AS216" i="2"/>
  <c r="C217" i="2"/>
  <c r="D217" i="2"/>
  <c r="AH217" i="2"/>
  <c r="AI217" i="2" s="1"/>
  <c r="AO217" i="2"/>
  <c r="AQ217" i="2"/>
  <c r="AS217" i="2"/>
  <c r="C218" i="2"/>
  <c r="D218" i="2"/>
  <c r="AH218" i="2"/>
  <c r="AI218" i="2" s="1"/>
  <c r="AK218" i="2" s="1"/>
  <c r="AO218" i="2"/>
  <c r="AQ218" i="2"/>
  <c r="AS218" i="2"/>
  <c r="C219" i="2"/>
  <c r="D219" i="2"/>
  <c r="AH219" i="2"/>
  <c r="AI219" i="2" s="1"/>
  <c r="AO219" i="2"/>
  <c r="AQ219" i="2"/>
  <c r="AS219" i="2"/>
  <c r="C220" i="2"/>
  <c r="D220" i="2"/>
  <c r="AH220" i="2"/>
  <c r="AI220" i="2" s="1"/>
  <c r="AK220" i="2" s="1"/>
  <c r="AO220" i="2"/>
  <c r="AQ220" i="2"/>
  <c r="AS220" i="2"/>
  <c r="C221" i="2"/>
  <c r="D221" i="2"/>
  <c r="AH221" i="2"/>
  <c r="AI221" i="2" s="1"/>
  <c r="AK221" i="2" s="1"/>
  <c r="AO221" i="2"/>
  <c r="AQ221" i="2"/>
  <c r="AS221" i="2"/>
  <c r="C222" i="2"/>
  <c r="D222" i="2"/>
  <c r="AH222" i="2"/>
  <c r="AI222" i="2" s="1"/>
  <c r="AO222" i="2"/>
  <c r="AQ222" i="2"/>
  <c r="AS222" i="2"/>
  <c r="C223" i="2"/>
  <c r="D223" i="2"/>
  <c r="AH223" i="2"/>
  <c r="AI223" i="2" s="1"/>
  <c r="AK223" i="2" s="1"/>
  <c r="AO223" i="2"/>
  <c r="AQ223" i="2"/>
  <c r="AS223" i="2"/>
  <c r="C224" i="2"/>
  <c r="D224" i="2"/>
  <c r="AH224" i="2"/>
  <c r="AI224" i="2" s="1"/>
  <c r="AO224" i="2"/>
  <c r="AQ224" i="2"/>
  <c r="AS224" i="2"/>
  <c r="C225" i="2"/>
  <c r="D225" i="2"/>
  <c r="AH225" i="2"/>
  <c r="AI225" i="2" s="1"/>
  <c r="AO225" i="2"/>
  <c r="AQ225" i="2"/>
  <c r="AS225" i="2"/>
  <c r="C226" i="2"/>
  <c r="D226" i="2"/>
  <c r="AH226" i="2"/>
  <c r="AI226" i="2" s="1"/>
  <c r="AK226" i="2" s="1"/>
  <c r="AO226" i="2"/>
  <c r="AQ226" i="2"/>
  <c r="AS226" i="2"/>
  <c r="C227" i="2"/>
  <c r="D227" i="2"/>
  <c r="AH227" i="2"/>
  <c r="AI227" i="2" s="1"/>
  <c r="AO227" i="2"/>
  <c r="AQ227" i="2"/>
  <c r="AS227" i="2"/>
  <c r="C228" i="2"/>
  <c r="D228" i="2"/>
  <c r="AH228" i="2"/>
  <c r="AI228" i="2" s="1"/>
  <c r="AO228" i="2"/>
  <c r="AQ228" i="2"/>
  <c r="AS228" i="2"/>
  <c r="C229" i="2"/>
  <c r="D229" i="2"/>
  <c r="AH229" i="2"/>
  <c r="AI229" i="2" s="1"/>
  <c r="AK229" i="2" s="1"/>
  <c r="AO229" i="2"/>
  <c r="AQ229" i="2"/>
  <c r="AS229" i="2"/>
  <c r="C230" i="2"/>
  <c r="D230" i="2"/>
  <c r="AH230" i="2"/>
  <c r="AI230" i="2" s="1"/>
  <c r="AK230" i="2" s="1"/>
  <c r="AO230" i="2"/>
  <c r="AQ230" i="2"/>
  <c r="AS230" i="2"/>
  <c r="C231" i="2"/>
  <c r="D231" i="2"/>
  <c r="AH231" i="2"/>
  <c r="AI231" i="2" s="1"/>
  <c r="AK231" i="2" s="1"/>
  <c r="AO231" i="2"/>
  <c r="AQ231" i="2"/>
  <c r="AS231" i="2"/>
  <c r="C232" i="2"/>
  <c r="D232" i="2"/>
  <c r="AH232" i="2"/>
  <c r="AI232" i="2" s="1"/>
  <c r="AO232" i="2"/>
  <c r="AQ232" i="2"/>
  <c r="AS232" i="2"/>
  <c r="C233" i="2"/>
  <c r="D233" i="2"/>
  <c r="AH233" i="2"/>
  <c r="AI233" i="2" s="1"/>
  <c r="AO233" i="2"/>
  <c r="AQ233" i="2"/>
  <c r="AS233" i="2"/>
  <c r="C234" i="2"/>
  <c r="D234" i="2"/>
  <c r="AH234" i="2"/>
  <c r="AI234" i="2" s="1"/>
  <c r="AK234" i="2" s="1"/>
  <c r="AO234" i="2"/>
  <c r="AQ234" i="2"/>
  <c r="AS234" i="2"/>
  <c r="C235" i="2"/>
  <c r="D235" i="2"/>
  <c r="AH235" i="2"/>
  <c r="AI235" i="2" s="1"/>
  <c r="AO235" i="2"/>
  <c r="AQ235" i="2"/>
  <c r="AS235" i="2"/>
  <c r="C236" i="2"/>
  <c r="D236" i="2"/>
  <c r="AH236" i="2"/>
  <c r="AI236" i="2" s="1"/>
  <c r="AO236" i="2"/>
  <c r="AQ236" i="2"/>
  <c r="AS236" i="2"/>
  <c r="C237" i="2"/>
  <c r="D237" i="2"/>
  <c r="AH237" i="2"/>
  <c r="AI237" i="2" s="1"/>
  <c r="AK237" i="2" s="1"/>
  <c r="AO237" i="2"/>
  <c r="AQ237" i="2"/>
  <c r="AS237" i="2"/>
  <c r="C238" i="2"/>
  <c r="D238" i="2"/>
  <c r="AH238" i="2"/>
  <c r="AI238" i="2" s="1"/>
  <c r="AO238" i="2"/>
  <c r="AQ238" i="2"/>
  <c r="AS238" i="2"/>
  <c r="C239" i="2"/>
  <c r="D239" i="2"/>
  <c r="AH239" i="2"/>
  <c r="AI239" i="2" s="1"/>
  <c r="AK239" i="2" s="1"/>
  <c r="AO239" i="2"/>
  <c r="AQ239" i="2"/>
  <c r="AS239" i="2"/>
  <c r="C240" i="2"/>
  <c r="D240" i="2"/>
  <c r="AH240" i="2"/>
  <c r="AI240" i="2" s="1"/>
  <c r="AO240" i="2"/>
  <c r="AQ240" i="2"/>
  <c r="AS240" i="2"/>
  <c r="C241" i="2"/>
  <c r="D241" i="2"/>
  <c r="AH241" i="2"/>
  <c r="AI241" i="2" s="1"/>
  <c r="AO241" i="2"/>
  <c r="AQ241" i="2"/>
  <c r="AS241" i="2"/>
  <c r="C242" i="2"/>
  <c r="D242" i="2"/>
  <c r="AH242" i="2"/>
  <c r="AI242" i="2" s="1"/>
  <c r="AK242" i="2" s="1"/>
  <c r="AO242" i="2"/>
  <c r="AQ242" i="2"/>
  <c r="AS242" i="2"/>
  <c r="C243" i="2"/>
  <c r="D243" i="2"/>
  <c r="AH243" i="2"/>
  <c r="AI243" i="2" s="1"/>
  <c r="AO243" i="2"/>
  <c r="AQ243" i="2"/>
  <c r="AS243" i="2"/>
  <c r="C244" i="2"/>
  <c r="D244" i="2"/>
  <c r="AH244" i="2"/>
  <c r="AI244" i="2" s="1"/>
  <c r="AO244" i="2"/>
  <c r="AQ244" i="2"/>
  <c r="AS244" i="2"/>
  <c r="C245" i="2"/>
  <c r="D245" i="2"/>
  <c r="AH245" i="2"/>
  <c r="AI245" i="2" s="1"/>
  <c r="AK245" i="2" s="1"/>
  <c r="AO245" i="2"/>
  <c r="AQ245" i="2"/>
  <c r="AS245" i="2"/>
  <c r="AS12" i="2"/>
  <c r="AQ12" i="2"/>
  <c r="AO12" i="2"/>
  <c r="AS11" i="2"/>
  <c r="AQ11" i="2"/>
  <c r="AO11" i="2"/>
  <c r="AH11" i="2"/>
  <c r="AI11" i="2" s="1"/>
  <c r="AK11" i="2" s="1"/>
  <c r="D13" i="2"/>
  <c r="C13" i="2"/>
  <c r="C11" i="2"/>
  <c r="D9" i="2"/>
  <c r="C9" i="2"/>
  <c r="AU24" i="1"/>
  <c r="AS24" i="1"/>
  <c r="AQ24" i="1"/>
  <c r="AJ199" i="2" l="1"/>
  <c r="AK199" i="2"/>
  <c r="AJ244" i="2"/>
  <c r="AK244" i="2"/>
  <c r="AJ224" i="2"/>
  <c r="AK224" i="2"/>
  <c r="AJ216" i="2"/>
  <c r="AK216" i="2"/>
  <c r="AJ208" i="2"/>
  <c r="AK208" i="2"/>
  <c r="AJ200" i="2"/>
  <c r="AK200" i="2"/>
  <c r="AJ196" i="2"/>
  <c r="AK196" i="2"/>
  <c r="AJ188" i="2"/>
  <c r="AK188" i="2"/>
  <c r="AJ180" i="2"/>
  <c r="AK180" i="2"/>
  <c r="AJ168" i="2"/>
  <c r="AK168" i="2"/>
  <c r="AJ160" i="2"/>
  <c r="AK160" i="2"/>
  <c r="AJ152" i="2"/>
  <c r="AK152" i="2"/>
  <c r="AJ144" i="2"/>
  <c r="AK144" i="2"/>
  <c r="AJ140" i="2"/>
  <c r="AK140" i="2"/>
  <c r="AJ132" i="2"/>
  <c r="AK132" i="2"/>
  <c r="AJ124" i="2"/>
  <c r="AK124" i="2"/>
  <c r="AJ120" i="2"/>
  <c r="AK120" i="2"/>
  <c r="AJ116" i="2"/>
  <c r="AK116" i="2"/>
  <c r="AJ108" i="2"/>
  <c r="AK108" i="2"/>
  <c r="AJ104" i="2"/>
  <c r="AK104" i="2"/>
  <c r="AJ100" i="2"/>
  <c r="AK100" i="2"/>
  <c r="AJ96" i="2"/>
  <c r="AK96" i="2"/>
  <c r="AJ92" i="2"/>
  <c r="AK92" i="2"/>
  <c r="AJ211" i="2"/>
  <c r="AK211" i="2"/>
  <c r="AJ240" i="2"/>
  <c r="AK240" i="2"/>
  <c r="AJ228" i="2"/>
  <c r="AK228" i="2"/>
  <c r="AJ212" i="2"/>
  <c r="AK212" i="2"/>
  <c r="AJ204" i="2"/>
  <c r="AK204" i="2"/>
  <c r="AJ184" i="2"/>
  <c r="AK184" i="2"/>
  <c r="AJ176" i="2"/>
  <c r="AK176" i="2"/>
  <c r="AJ172" i="2"/>
  <c r="AK172" i="2"/>
  <c r="AJ164" i="2"/>
  <c r="AK164" i="2"/>
  <c r="AJ156" i="2"/>
  <c r="AK156" i="2"/>
  <c r="AJ148" i="2"/>
  <c r="AK148" i="2"/>
  <c r="AJ128" i="2"/>
  <c r="AK128" i="2"/>
  <c r="AJ227" i="2"/>
  <c r="AK227" i="2"/>
  <c r="AJ241" i="2"/>
  <c r="AK241" i="2"/>
  <c r="AJ233" i="2"/>
  <c r="AK233" i="2"/>
  <c r="AJ217" i="2"/>
  <c r="AK217" i="2"/>
  <c r="AJ209" i="2"/>
  <c r="AK209" i="2"/>
  <c r="AJ201" i="2"/>
  <c r="AK201" i="2"/>
  <c r="AJ193" i="2"/>
  <c r="AK193" i="2"/>
  <c r="AJ181" i="2"/>
  <c r="AK181" i="2"/>
  <c r="AJ173" i="2"/>
  <c r="AK173" i="2"/>
  <c r="AJ165" i="2"/>
  <c r="AK165" i="2"/>
  <c r="AJ157" i="2"/>
  <c r="AK157" i="2"/>
  <c r="AJ149" i="2"/>
  <c r="AK149" i="2"/>
  <c r="AJ133" i="2"/>
  <c r="AK133" i="2"/>
  <c r="AJ113" i="2"/>
  <c r="AK113" i="2"/>
  <c r="AJ109" i="2"/>
  <c r="AK109" i="2"/>
  <c r="AJ101" i="2"/>
  <c r="AK101" i="2"/>
  <c r="AJ93" i="2"/>
  <c r="AK93" i="2"/>
  <c r="AJ236" i="2"/>
  <c r="AK236" i="2"/>
  <c r="AJ225" i="2"/>
  <c r="AK225" i="2"/>
  <c r="AJ197" i="2"/>
  <c r="AK197" i="2"/>
  <c r="AJ189" i="2"/>
  <c r="AK189" i="2"/>
  <c r="AJ185" i="2"/>
  <c r="AK185" i="2"/>
  <c r="AJ177" i="2"/>
  <c r="AK177" i="2"/>
  <c r="AJ169" i="2"/>
  <c r="AK169" i="2"/>
  <c r="AJ161" i="2"/>
  <c r="AK161" i="2"/>
  <c r="AJ153" i="2"/>
  <c r="AK153" i="2"/>
  <c r="AJ145" i="2"/>
  <c r="AK145" i="2"/>
  <c r="AJ141" i="2"/>
  <c r="AK141" i="2"/>
  <c r="AJ125" i="2"/>
  <c r="AK125" i="2"/>
  <c r="AJ235" i="2"/>
  <c r="AK235" i="2"/>
  <c r="AJ219" i="2"/>
  <c r="AK219" i="2"/>
  <c r="AJ214" i="2"/>
  <c r="AK214" i="2"/>
  <c r="AJ206" i="2"/>
  <c r="AK206" i="2"/>
  <c r="AJ198" i="2"/>
  <c r="AK198" i="2"/>
  <c r="AJ190" i="2"/>
  <c r="AK190" i="2"/>
  <c r="AJ186" i="2"/>
  <c r="AK186" i="2"/>
  <c r="AJ170" i="2"/>
  <c r="AK170" i="2"/>
  <c r="AJ158" i="2"/>
  <c r="AK158" i="2"/>
  <c r="AJ154" i="2"/>
  <c r="AK154" i="2"/>
  <c r="AJ146" i="2"/>
  <c r="AK146" i="2"/>
  <c r="AJ142" i="2"/>
  <c r="AK142" i="2"/>
  <c r="AJ138" i="2"/>
  <c r="AK138" i="2"/>
  <c r="AJ134" i="2"/>
  <c r="AK134" i="2"/>
  <c r="AJ130" i="2"/>
  <c r="AK130" i="2"/>
  <c r="AJ126" i="2"/>
  <c r="AK126" i="2"/>
  <c r="AJ122" i="2"/>
  <c r="AK122" i="2"/>
  <c r="AJ118" i="2"/>
  <c r="AK118" i="2"/>
  <c r="AJ114" i="2"/>
  <c r="AK114" i="2"/>
  <c r="AJ110" i="2"/>
  <c r="AK110" i="2"/>
  <c r="AJ106" i="2"/>
  <c r="AK106" i="2"/>
  <c r="AJ102" i="2"/>
  <c r="AK102" i="2"/>
  <c r="AJ98" i="2"/>
  <c r="AK98" i="2"/>
  <c r="AJ94" i="2"/>
  <c r="AK94" i="2"/>
  <c r="AJ90" i="2"/>
  <c r="AK90" i="2"/>
  <c r="AJ243" i="2"/>
  <c r="AK243" i="2"/>
  <c r="AJ195" i="2"/>
  <c r="AK195" i="2"/>
  <c r="AJ232" i="2"/>
  <c r="AK232" i="2"/>
  <c r="AJ238" i="2"/>
  <c r="AK238" i="2"/>
  <c r="AJ222" i="2"/>
  <c r="AK222" i="2"/>
  <c r="AJ202" i="2"/>
  <c r="AK202" i="2"/>
  <c r="AJ194" i="2"/>
  <c r="AK194" i="2"/>
  <c r="AJ178" i="2"/>
  <c r="AK178" i="2"/>
  <c r="AJ174" i="2"/>
  <c r="AK174" i="2"/>
  <c r="AJ166" i="2"/>
  <c r="AK166" i="2"/>
  <c r="AJ150" i="2"/>
  <c r="AK150" i="2"/>
  <c r="AJ203" i="2"/>
  <c r="AK203" i="2"/>
  <c r="AJ191" i="2"/>
  <c r="AK191" i="2"/>
  <c r="AJ187" i="2"/>
  <c r="AK187" i="2"/>
  <c r="AJ183" i="2"/>
  <c r="AK183" i="2"/>
  <c r="AJ179" i="2"/>
  <c r="AK179" i="2"/>
  <c r="AJ175" i="2"/>
  <c r="AK175" i="2"/>
  <c r="AJ167" i="2"/>
  <c r="AK167" i="2"/>
  <c r="AJ159" i="2"/>
  <c r="AK159" i="2"/>
  <c r="AJ151" i="2"/>
  <c r="AK151" i="2"/>
  <c r="AJ143" i="2"/>
  <c r="AK143" i="2"/>
  <c r="AJ139" i="2"/>
  <c r="AK139" i="2"/>
  <c r="AJ135" i="2"/>
  <c r="AK135" i="2"/>
  <c r="AJ123" i="2"/>
  <c r="AK123" i="2"/>
  <c r="AJ115" i="2"/>
  <c r="AK115" i="2"/>
  <c r="AJ107" i="2"/>
  <c r="AK107" i="2"/>
  <c r="AJ95" i="2"/>
  <c r="AK95" i="2"/>
  <c r="AJ91" i="2"/>
  <c r="AK91" i="2"/>
  <c r="AT18" i="2"/>
  <c r="AJ87" i="2"/>
  <c r="AK87" i="2"/>
  <c r="AJ84" i="2"/>
  <c r="AK84" i="2"/>
  <c r="AJ76" i="2"/>
  <c r="AK76" i="2"/>
  <c r="AJ68" i="2"/>
  <c r="AK68" i="2"/>
  <c r="AJ64" i="2"/>
  <c r="AK64" i="2"/>
  <c r="AJ60" i="2"/>
  <c r="AK60" i="2"/>
  <c r="AJ52" i="2"/>
  <c r="AK52" i="2"/>
  <c r="AJ48" i="2"/>
  <c r="AK48" i="2"/>
  <c r="AJ44" i="2"/>
  <c r="AZ44" i="2" s="1"/>
  <c r="BA44" i="2" s="1"/>
  <c r="AK44" i="2"/>
  <c r="AJ42" i="2"/>
  <c r="AZ42" i="2" s="1"/>
  <c r="BA42" i="2" s="1"/>
  <c r="AK42" i="2"/>
  <c r="AJ39" i="2"/>
  <c r="AZ39" i="2" s="1"/>
  <c r="AZ40" i="2" s="1"/>
  <c r="AZ41" i="2" s="1"/>
  <c r="BA41" i="2" s="1"/>
  <c r="AK39" i="2"/>
  <c r="AJ85" i="2"/>
  <c r="AK85" i="2"/>
  <c r="AJ81" i="2"/>
  <c r="AK81" i="2"/>
  <c r="AJ77" i="2"/>
  <c r="AK77" i="2"/>
  <c r="AJ73" i="2"/>
  <c r="AK73" i="2"/>
  <c r="AJ69" i="2"/>
  <c r="AK69" i="2"/>
  <c r="AJ65" i="2"/>
  <c r="AK65" i="2"/>
  <c r="AJ61" i="2"/>
  <c r="AK61" i="2"/>
  <c r="AJ57" i="2"/>
  <c r="AK57" i="2"/>
  <c r="AJ53" i="2"/>
  <c r="AK53" i="2"/>
  <c r="AJ49" i="2"/>
  <c r="AK49" i="2"/>
  <c r="AJ45" i="2"/>
  <c r="AK45" i="2"/>
  <c r="AJ34" i="2"/>
  <c r="AZ34" i="2" s="1"/>
  <c r="BA34" i="2" s="1"/>
  <c r="AK34" i="2"/>
  <c r="AJ16" i="2"/>
  <c r="AZ16" i="2" s="1"/>
  <c r="BA16" i="2" s="1"/>
  <c r="AK16" i="2"/>
  <c r="AJ86" i="2"/>
  <c r="AK86" i="2"/>
  <c r="AJ82" i="2"/>
  <c r="AK82" i="2"/>
  <c r="AJ78" i="2"/>
  <c r="AK78" i="2"/>
  <c r="AJ74" i="2"/>
  <c r="AK74" i="2"/>
  <c r="AJ70" i="2"/>
  <c r="AK70" i="2"/>
  <c r="AJ66" i="2"/>
  <c r="AK66" i="2"/>
  <c r="AJ62" i="2"/>
  <c r="AK62" i="2"/>
  <c r="AJ58" i="2"/>
  <c r="AK58" i="2"/>
  <c r="AJ54" i="2"/>
  <c r="AK54" i="2"/>
  <c r="AJ50" i="2"/>
  <c r="AK50" i="2"/>
  <c r="AJ46" i="2"/>
  <c r="AK46" i="2"/>
  <c r="AJ83" i="2"/>
  <c r="AK83" i="2"/>
  <c r="AJ79" i="2"/>
  <c r="AK79" i="2"/>
  <c r="AJ75" i="2"/>
  <c r="AK75" i="2"/>
  <c r="AJ67" i="2"/>
  <c r="AK67" i="2"/>
  <c r="AJ59" i="2"/>
  <c r="AK59" i="2"/>
  <c r="AJ55" i="2"/>
  <c r="AK55" i="2"/>
  <c r="AJ51" i="2"/>
  <c r="AK51" i="2"/>
  <c r="AJ47" i="2"/>
  <c r="AK47" i="2"/>
  <c r="AT210" i="2"/>
  <c r="AX175" i="2"/>
  <c r="AY175" i="2" s="1"/>
  <c r="AT212" i="2"/>
  <c r="AZ212" i="2" s="1"/>
  <c r="BA212" i="2" s="1"/>
  <c r="AT53" i="2"/>
  <c r="AT214" i="2"/>
  <c r="AZ214" i="2" s="1"/>
  <c r="BA214" i="2" s="1"/>
  <c r="AX192" i="2"/>
  <c r="AY192" i="2" s="1"/>
  <c r="AX162" i="2"/>
  <c r="AY162" i="2" s="1"/>
  <c r="AT155" i="2"/>
  <c r="AT106" i="2"/>
  <c r="AZ106" i="2" s="1"/>
  <c r="BA106" i="2" s="1"/>
  <c r="AT117" i="2"/>
  <c r="AT223" i="2"/>
  <c r="AX198" i="2"/>
  <c r="AY198" i="2" s="1"/>
  <c r="AX49" i="2"/>
  <c r="AY49" i="2" s="1"/>
  <c r="AX65" i="2"/>
  <c r="AY65" i="2" s="1"/>
  <c r="AX61" i="2"/>
  <c r="AY61" i="2" s="1"/>
  <c r="AT45" i="2"/>
  <c r="AT206" i="2"/>
  <c r="AT198" i="2"/>
  <c r="AZ198" i="2" s="1"/>
  <c r="BA198" i="2" s="1"/>
  <c r="AX228" i="2"/>
  <c r="AY228" i="2" s="1"/>
  <c r="AX80" i="2"/>
  <c r="AY80" i="2" s="1"/>
  <c r="AX160" i="2"/>
  <c r="AY160" i="2" s="1"/>
  <c r="AT230" i="2"/>
  <c r="AT194" i="2"/>
  <c r="AT69" i="2"/>
  <c r="AT224" i="2"/>
  <c r="AT207" i="2"/>
  <c r="AT164" i="2"/>
  <c r="AT129" i="2"/>
  <c r="AT103" i="2"/>
  <c r="AX100" i="2"/>
  <c r="AY100" i="2" s="1"/>
  <c r="AT95" i="2"/>
  <c r="AT70" i="2"/>
  <c r="AT54" i="2"/>
  <c r="AT149" i="2"/>
  <c r="AZ149" i="2" s="1"/>
  <c r="BA149" i="2" s="1"/>
  <c r="AT122" i="2"/>
  <c r="AZ122" i="2" s="1"/>
  <c r="BA122" i="2" s="1"/>
  <c r="AX139" i="2"/>
  <c r="AY139" i="2" s="1"/>
  <c r="AT228" i="2"/>
  <c r="AZ228" i="2" s="1"/>
  <c r="BA228" i="2" s="1"/>
  <c r="AT136" i="2"/>
  <c r="AT243" i="2"/>
  <c r="AZ243" i="2" s="1"/>
  <c r="BA243" i="2" s="1"/>
  <c r="AT235" i="2"/>
  <c r="AT196" i="2"/>
  <c r="AZ196" i="2" s="1"/>
  <c r="BA196" i="2" s="1"/>
  <c r="AT60" i="2"/>
  <c r="AX241" i="2"/>
  <c r="AY241" i="2" s="1"/>
  <c r="AX223" i="2"/>
  <c r="AY223" i="2" s="1"/>
  <c r="AT171" i="2"/>
  <c r="AT163" i="2"/>
  <c r="AX129" i="2"/>
  <c r="AY129" i="2" s="1"/>
  <c r="AT124" i="2"/>
  <c r="AX123" i="2"/>
  <c r="AY123" i="2" s="1"/>
  <c r="AT105" i="2"/>
  <c r="AT97" i="2"/>
  <c r="AT89" i="2"/>
  <c r="AT71" i="2"/>
  <c r="AX225" i="2"/>
  <c r="AY225" i="2" s="1"/>
  <c r="AX131" i="2"/>
  <c r="AY131" i="2" s="1"/>
  <c r="AX112" i="2"/>
  <c r="AY112" i="2" s="1"/>
  <c r="AX242" i="2"/>
  <c r="AY242" i="2" s="1"/>
  <c r="AX234" i="2"/>
  <c r="AY234" i="2" s="1"/>
  <c r="AT138" i="2"/>
  <c r="AZ138" i="2" s="1"/>
  <c r="BA138" i="2" s="1"/>
  <c r="AX72" i="2"/>
  <c r="AY72" i="2" s="1"/>
  <c r="AT65" i="2"/>
  <c r="AZ65" i="2" s="1"/>
  <c r="BA65" i="2" s="1"/>
  <c r="AX62" i="2"/>
  <c r="AY62" i="2" s="1"/>
  <c r="AT55" i="2"/>
  <c r="AX171" i="2"/>
  <c r="AY171" i="2" s="1"/>
  <c r="AX165" i="2"/>
  <c r="AY165" i="2" s="1"/>
  <c r="AX124" i="2"/>
  <c r="AY124" i="2" s="1"/>
  <c r="AX89" i="2"/>
  <c r="AY89" i="2" s="1"/>
  <c r="AT241" i="2"/>
  <c r="AT213" i="2"/>
  <c r="AX118" i="2"/>
  <c r="AY118" i="2" s="1"/>
  <c r="AT101" i="2"/>
  <c r="AZ101" i="2" s="1"/>
  <c r="BA101" i="2" s="1"/>
  <c r="AT76" i="2"/>
  <c r="AX84" i="2"/>
  <c r="AY84" i="2" s="1"/>
  <c r="AT68" i="2"/>
  <c r="AT67" i="2"/>
  <c r="AJ220" i="2"/>
  <c r="AZ224" i="2"/>
  <c r="BA224" i="2" s="1"/>
  <c r="AX185" i="2"/>
  <c r="AY185" i="2" s="1"/>
  <c r="AX138" i="2"/>
  <c r="AY138" i="2" s="1"/>
  <c r="AX99" i="2"/>
  <c r="AY99" i="2" s="1"/>
  <c r="AX226" i="2"/>
  <c r="AY226" i="2" s="1"/>
  <c r="AT203" i="2"/>
  <c r="AZ203" i="2" s="1"/>
  <c r="BA203" i="2" s="1"/>
  <c r="AT193" i="2"/>
  <c r="AZ193" i="2" s="1"/>
  <c r="BA193" i="2" s="1"/>
  <c r="AX187" i="2"/>
  <c r="AY187" i="2" s="1"/>
  <c r="AT161" i="2"/>
  <c r="AT135" i="2"/>
  <c r="AZ135" i="2" s="1"/>
  <c r="BA135" i="2" s="1"/>
  <c r="AT85" i="2"/>
  <c r="AZ85" i="2" s="1"/>
  <c r="BA85" i="2" s="1"/>
  <c r="AT73" i="2"/>
  <c r="AX179" i="2"/>
  <c r="AY179" i="2" s="1"/>
  <c r="AT175" i="2"/>
  <c r="AX108" i="2"/>
  <c r="AY108" i="2" s="1"/>
  <c r="AX105" i="2"/>
  <c r="AY105" i="2" s="1"/>
  <c r="AT225" i="2"/>
  <c r="AZ225" i="2" s="1"/>
  <c r="BA225" i="2" s="1"/>
  <c r="AT222" i="2"/>
  <c r="AZ222" i="2" s="1"/>
  <c r="BA222" i="2" s="1"/>
  <c r="AT216" i="2"/>
  <c r="AT208" i="2"/>
  <c r="AZ208" i="2" s="1"/>
  <c r="BA208" i="2" s="1"/>
  <c r="AT199" i="2"/>
  <c r="AZ199" i="2" s="1"/>
  <c r="BA199" i="2" s="1"/>
  <c r="AT185" i="2"/>
  <c r="AT165" i="2"/>
  <c r="AZ165" i="2" s="1"/>
  <c r="BA165" i="2" s="1"/>
  <c r="AX137" i="2"/>
  <c r="AY137" i="2" s="1"/>
  <c r="AT125" i="2"/>
  <c r="AX121" i="2"/>
  <c r="AY121" i="2" s="1"/>
  <c r="AT57" i="2"/>
  <c r="AZ57" i="2" s="1"/>
  <c r="BA57" i="2" s="1"/>
  <c r="AX167" i="2"/>
  <c r="AY167" i="2" s="1"/>
  <c r="AX166" i="2"/>
  <c r="AY166" i="2" s="1"/>
  <c r="AX88" i="2"/>
  <c r="AY88" i="2" s="1"/>
  <c r="AT226" i="2"/>
  <c r="AT218" i="2"/>
  <c r="AT144" i="2"/>
  <c r="AZ144" i="2" s="1"/>
  <c r="BA144" i="2" s="1"/>
  <c r="AT66" i="2"/>
  <c r="AX76" i="2"/>
  <c r="AY76" i="2" s="1"/>
  <c r="AX221" i="2"/>
  <c r="AY221" i="2" s="1"/>
  <c r="AT217" i="2"/>
  <c r="AZ217" i="2" s="1"/>
  <c r="BA217" i="2" s="1"/>
  <c r="AT209" i="2"/>
  <c r="AX189" i="2"/>
  <c r="AY189" i="2" s="1"/>
  <c r="AJ121" i="2"/>
  <c r="AX86" i="2"/>
  <c r="AY86" i="2" s="1"/>
  <c r="AT74" i="2"/>
  <c r="AT44" i="2"/>
  <c r="AT195" i="2"/>
  <c r="AT141" i="2"/>
  <c r="AZ141" i="2" s="1"/>
  <c r="BA141" i="2" s="1"/>
  <c r="AT139" i="2"/>
  <c r="AZ139" i="2" s="1"/>
  <c r="BA139" i="2" s="1"/>
  <c r="AT137" i="2"/>
  <c r="AT179" i="2"/>
  <c r="AZ179" i="2" s="1"/>
  <c r="BA179" i="2" s="1"/>
  <c r="AX176" i="2"/>
  <c r="AY176" i="2" s="1"/>
  <c r="AT169" i="2"/>
  <c r="AZ169" i="2" s="1"/>
  <c r="BA169" i="2" s="1"/>
  <c r="AT147" i="2"/>
  <c r="AT114" i="2"/>
  <c r="AZ114" i="2" s="1"/>
  <c r="BA114" i="2" s="1"/>
  <c r="AT82" i="2"/>
  <c r="AT81" i="2"/>
  <c r="AT52" i="2"/>
  <c r="AT49" i="2"/>
  <c r="AT47" i="2"/>
  <c r="AT46" i="2"/>
  <c r="AT238" i="2"/>
  <c r="AZ238" i="2" s="1"/>
  <c r="BA238" i="2" s="1"/>
  <c r="AX215" i="2"/>
  <c r="AY215" i="2" s="1"/>
  <c r="AX193" i="2"/>
  <c r="AY193" i="2" s="1"/>
  <c r="AT240" i="2"/>
  <c r="AZ240" i="2" s="1"/>
  <c r="BA240" i="2" s="1"/>
  <c r="AX212" i="2"/>
  <c r="AY212" i="2" s="1"/>
  <c r="AX210" i="2"/>
  <c r="AY210" i="2" s="1"/>
  <c r="AX209" i="2"/>
  <c r="AY209" i="2" s="1"/>
  <c r="AT182" i="2"/>
  <c r="AT181" i="2"/>
  <c r="AZ181" i="2" s="1"/>
  <c r="BA181" i="2" s="1"/>
  <c r="AT170" i="2"/>
  <c r="AT116" i="2"/>
  <c r="AZ116" i="2" s="1"/>
  <c r="BA116" i="2" s="1"/>
  <c r="AT110" i="2"/>
  <c r="AT91" i="2"/>
  <c r="AZ91" i="2" s="1"/>
  <c r="BA91" i="2" s="1"/>
  <c r="AT87" i="2"/>
  <c r="AT83" i="2"/>
  <c r="AZ83" i="2" s="1"/>
  <c r="BA83" i="2" s="1"/>
  <c r="AX73" i="2"/>
  <c r="AY73" i="2" s="1"/>
  <c r="AT244" i="2"/>
  <c r="AZ244" i="2" s="1"/>
  <c r="BA244" i="2" s="1"/>
  <c r="AT234" i="2"/>
  <c r="AT242" i="2"/>
  <c r="AX238" i="2"/>
  <c r="AY238" i="2" s="1"/>
  <c r="AX218" i="2"/>
  <c r="AY218" i="2" s="1"/>
  <c r="AT202" i="2"/>
  <c r="AZ202" i="2" s="1"/>
  <c r="BA202" i="2" s="1"/>
  <c r="AX197" i="2"/>
  <c r="AY197" i="2" s="1"/>
  <c r="AT190" i="2"/>
  <c r="AZ190" i="2" s="1"/>
  <c r="BA190" i="2" s="1"/>
  <c r="AX178" i="2"/>
  <c r="AY178" i="2" s="1"/>
  <c r="AT174" i="2"/>
  <c r="AZ174" i="2" s="1"/>
  <c r="BA174" i="2" s="1"/>
  <c r="AT153" i="2"/>
  <c r="AZ153" i="2" s="1"/>
  <c r="BA153" i="2" s="1"/>
  <c r="AT151" i="2"/>
  <c r="AZ151" i="2" s="1"/>
  <c r="BA151" i="2" s="1"/>
  <c r="AX144" i="2"/>
  <c r="AY144" i="2" s="1"/>
  <c r="AT127" i="2"/>
  <c r="AT123" i="2"/>
  <c r="AZ123" i="2" s="1"/>
  <c r="BA123" i="2" s="1"/>
  <c r="AT119" i="2"/>
  <c r="AT112" i="2"/>
  <c r="AT100" i="2"/>
  <c r="AZ100" i="2" s="1"/>
  <c r="BA100" i="2" s="1"/>
  <c r="AT88" i="2"/>
  <c r="AX87" i="2"/>
  <c r="AY87" i="2" s="1"/>
  <c r="AT84" i="2"/>
  <c r="AT168" i="2"/>
  <c r="AZ168" i="2" s="1"/>
  <c r="BA168" i="2" s="1"/>
  <c r="AT245" i="2"/>
  <c r="AX153" i="2"/>
  <c r="AY153" i="2" s="1"/>
  <c r="AX85" i="2"/>
  <c r="AY85" i="2" s="1"/>
  <c r="AX81" i="2"/>
  <c r="AY81" i="2" s="1"/>
  <c r="AT231" i="2"/>
  <c r="AX236" i="2"/>
  <c r="AY236" i="2" s="1"/>
  <c r="AX203" i="2"/>
  <c r="AY203" i="2" s="1"/>
  <c r="AT189" i="2"/>
  <c r="AZ189" i="2" s="1"/>
  <c r="BA189" i="2" s="1"/>
  <c r="AT188" i="2"/>
  <c r="AX155" i="2"/>
  <c r="AY155" i="2" s="1"/>
  <c r="AT134" i="2"/>
  <c r="AZ134" i="2" s="1"/>
  <c r="BA134" i="2" s="1"/>
  <c r="AT132" i="2"/>
  <c r="AZ132" i="2" s="1"/>
  <c r="BA132" i="2" s="1"/>
  <c r="AT130" i="2"/>
  <c r="AZ130" i="2" s="1"/>
  <c r="BA130" i="2" s="1"/>
  <c r="AX120" i="2"/>
  <c r="AY120" i="2" s="1"/>
  <c r="AX115" i="2"/>
  <c r="AY115" i="2" s="1"/>
  <c r="AX113" i="2"/>
  <c r="AY113" i="2" s="1"/>
  <c r="AX109" i="2"/>
  <c r="AY109" i="2" s="1"/>
  <c r="AT77" i="2"/>
  <c r="AT61" i="2"/>
  <c r="AX54" i="2"/>
  <c r="AY54" i="2" s="1"/>
  <c r="AV24" i="1"/>
  <c r="AT43" i="2"/>
  <c r="AT35" i="2"/>
  <c r="AT34" i="2"/>
  <c r="AX34" i="2" s="1"/>
  <c r="AY34" i="2" s="1"/>
  <c r="AJ230" i="2"/>
  <c r="AJ192" i="2"/>
  <c r="AX240" i="2"/>
  <c r="AY240" i="2" s="1"/>
  <c r="AX149" i="2"/>
  <c r="AY149" i="2" s="1"/>
  <c r="AX208" i="2"/>
  <c r="AY208" i="2" s="1"/>
  <c r="AT205" i="2"/>
  <c r="AT204" i="2"/>
  <c r="AX181" i="2"/>
  <c r="AY181" i="2" s="1"/>
  <c r="AX163" i="2"/>
  <c r="AY163" i="2" s="1"/>
  <c r="AT113" i="2"/>
  <c r="AZ113" i="2" s="1"/>
  <c r="BA113" i="2" s="1"/>
  <c r="AX235" i="2"/>
  <c r="AY235" i="2" s="1"/>
  <c r="AT229" i="2"/>
  <c r="AX229" i="2"/>
  <c r="AY229" i="2" s="1"/>
  <c r="AX233" i="2"/>
  <c r="AY233" i="2" s="1"/>
  <c r="AX232" i="2"/>
  <c r="AY232" i="2" s="1"/>
  <c r="AX231" i="2"/>
  <c r="AY231" i="2" s="1"/>
  <c r="AT221" i="2"/>
  <c r="AT220" i="2"/>
  <c r="AZ220" i="2" s="1"/>
  <c r="BA220" i="2" s="1"/>
  <c r="AT219" i="2"/>
  <c r="AZ219" i="2" s="1"/>
  <c r="BA219" i="2" s="1"/>
  <c r="AT158" i="2"/>
  <c r="AZ158" i="2" s="1"/>
  <c r="BA158" i="2" s="1"/>
  <c r="AT156" i="2"/>
  <c r="AZ156" i="2" s="1"/>
  <c r="BA156" i="2" s="1"/>
  <c r="AT92" i="2"/>
  <c r="AZ92" i="2" s="1"/>
  <c r="BA92" i="2" s="1"/>
  <c r="AX173" i="2"/>
  <c r="AY173" i="2" s="1"/>
  <c r="AT201" i="2"/>
  <c r="AZ201" i="2" s="1"/>
  <c r="BA201" i="2" s="1"/>
  <c r="AJ127" i="2"/>
  <c r="AX116" i="2"/>
  <c r="AY116" i="2" s="1"/>
  <c r="AX110" i="2"/>
  <c r="AY110" i="2" s="1"/>
  <c r="AT215" i="2"/>
  <c r="AX216" i="2"/>
  <c r="AY216" i="2" s="1"/>
  <c r="AX204" i="2"/>
  <c r="AY204" i="2" s="1"/>
  <c r="AT197" i="2"/>
  <c r="AZ197" i="2" s="1"/>
  <c r="BA197" i="2" s="1"/>
  <c r="AX147" i="2"/>
  <c r="AY147" i="2" s="1"/>
  <c r="AT140" i="2"/>
  <c r="AZ140" i="2" s="1"/>
  <c r="BA140" i="2" s="1"/>
  <c r="AX130" i="2"/>
  <c r="AY130" i="2" s="1"/>
  <c r="AT239" i="2"/>
  <c r="AT200" i="2"/>
  <c r="AZ200" i="2" s="1"/>
  <c r="BA200" i="2" s="1"/>
  <c r="AX184" i="2"/>
  <c r="AY184" i="2" s="1"/>
  <c r="AZ241" i="2"/>
  <c r="BA241" i="2" s="1"/>
  <c r="AT237" i="2"/>
  <c r="AT236" i="2"/>
  <c r="AZ236" i="2" s="1"/>
  <c r="BA236" i="2" s="1"/>
  <c r="AT233" i="2"/>
  <c r="AZ233" i="2" s="1"/>
  <c r="BA233" i="2" s="1"/>
  <c r="AT232" i="2"/>
  <c r="AT227" i="2"/>
  <c r="AX213" i="2"/>
  <c r="AY213" i="2" s="1"/>
  <c r="AT186" i="2"/>
  <c r="AZ186" i="2" s="1"/>
  <c r="BA186" i="2" s="1"/>
  <c r="AT172" i="2"/>
  <c r="AZ172" i="2" s="1"/>
  <c r="BA172" i="2" s="1"/>
  <c r="AJ147" i="2"/>
  <c r="AX142" i="2"/>
  <c r="AY142" i="2" s="1"/>
  <c r="AX202" i="2"/>
  <c r="AY202" i="2" s="1"/>
  <c r="AT187" i="2"/>
  <c r="AZ187" i="2" s="1"/>
  <c r="BA187" i="2" s="1"/>
  <c r="AT176" i="2"/>
  <c r="AZ176" i="2" s="1"/>
  <c r="BA176" i="2" s="1"/>
  <c r="AX157" i="2"/>
  <c r="AY157" i="2" s="1"/>
  <c r="AX145" i="2"/>
  <c r="AY145" i="2" s="1"/>
  <c r="AX191" i="2"/>
  <c r="AY191" i="2" s="1"/>
  <c r="AX182" i="2"/>
  <c r="AY182" i="2" s="1"/>
  <c r="AT178" i="2"/>
  <c r="AZ178" i="2" s="1"/>
  <c r="BA178" i="2" s="1"/>
  <c r="AT177" i="2"/>
  <c r="AZ177" i="2" s="1"/>
  <c r="BA177" i="2" s="1"/>
  <c r="AX152" i="2"/>
  <c r="AY152" i="2" s="1"/>
  <c r="AX133" i="2"/>
  <c r="AY133" i="2" s="1"/>
  <c r="AT98" i="2"/>
  <c r="AZ98" i="2" s="1"/>
  <c r="BA98" i="2" s="1"/>
  <c r="AX90" i="2"/>
  <c r="AY90" i="2" s="1"/>
  <c r="AX82" i="2"/>
  <c r="AY82" i="2" s="1"/>
  <c r="AX57" i="2"/>
  <c r="AY57" i="2" s="1"/>
  <c r="AX122" i="2"/>
  <c r="AY122" i="2" s="1"/>
  <c r="AT58" i="2"/>
  <c r="AT50" i="2"/>
  <c r="AT42" i="2"/>
  <c r="AT39" i="2"/>
  <c r="AT126" i="2"/>
  <c r="AT121" i="2"/>
  <c r="AZ121" i="2" s="1"/>
  <c r="BA121" i="2" s="1"/>
  <c r="AT108" i="2"/>
  <c r="AZ108" i="2" s="1"/>
  <c r="BA108" i="2" s="1"/>
  <c r="AT99" i="2"/>
  <c r="AT86" i="2"/>
  <c r="AT166" i="2"/>
  <c r="AZ166" i="2" s="1"/>
  <c r="BA166" i="2" s="1"/>
  <c r="AX158" i="2"/>
  <c r="AY158" i="2" s="1"/>
  <c r="AT157" i="2"/>
  <c r="AZ157" i="2" s="1"/>
  <c r="BA157" i="2" s="1"/>
  <c r="AT152" i="2"/>
  <c r="AT145" i="2"/>
  <c r="AZ145" i="2" s="1"/>
  <c r="BA145" i="2" s="1"/>
  <c r="AX140" i="2"/>
  <c r="AY140" i="2" s="1"/>
  <c r="AX136" i="2"/>
  <c r="AY136" i="2" s="1"/>
  <c r="AT133" i="2"/>
  <c r="AT96" i="2"/>
  <c r="AZ96" i="2" s="1"/>
  <c r="BA96" i="2" s="1"/>
  <c r="AT93" i="2"/>
  <c r="AT90" i="2"/>
  <c r="AZ90" i="2" s="1"/>
  <c r="BA90" i="2" s="1"/>
  <c r="AT72" i="2"/>
  <c r="AX68" i="2"/>
  <c r="AY68" i="2" s="1"/>
  <c r="AT64" i="2"/>
  <c r="AT63" i="2"/>
  <c r="AT62" i="2"/>
  <c r="AT59" i="2"/>
  <c r="AT51" i="2"/>
  <c r="AT94" i="2"/>
  <c r="AT79" i="2"/>
  <c r="AT78" i="2"/>
  <c r="AT56" i="2"/>
  <c r="AT48" i="2"/>
  <c r="AX141" i="2"/>
  <c r="AY141" i="2" s="1"/>
  <c r="AX239" i="2"/>
  <c r="AY239" i="2" s="1"/>
  <c r="AX220" i="2"/>
  <c r="AY220" i="2" s="1"/>
  <c r="AX207" i="2"/>
  <c r="AY207" i="2" s="1"/>
  <c r="AX200" i="2"/>
  <c r="AY200" i="2" s="1"/>
  <c r="AZ195" i="2"/>
  <c r="BA195" i="2" s="1"/>
  <c r="AT192" i="2"/>
  <c r="AT191" i="2"/>
  <c r="AZ191" i="2" s="1"/>
  <c r="BA191" i="2" s="1"/>
  <c r="AT184" i="2"/>
  <c r="AZ184" i="2" s="1"/>
  <c r="BA184" i="2" s="1"/>
  <c r="AT183" i="2"/>
  <c r="AT159" i="2"/>
  <c r="AT150" i="2"/>
  <c r="AT118" i="2"/>
  <c r="AZ118" i="2" s="1"/>
  <c r="BA118" i="2" s="1"/>
  <c r="AT111" i="2"/>
  <c r="AX107" i="2"/>
  <c r="AY107" i="2" s="1"/>
  <c r="AX97" i="2"/>
  <c r="AY97" i="2" s="1"/>
  <c r="AT80" i="2"/>
  <c r="AX48" i="2"/>
  <c r="AY48" i="2" s="1"/>
  <c r="AX224" i="2"/>
  <c r="AY224" i="2" s="1"/>
  <c r="AX217" i="2"/>
  <c r="AY217" i="2" s="1"/>
  <c r="AT211" i="2"/>
  <c r="AX195" i="2"/>
  <c r="AY195" i="2" s="1"/>
  <c r="AX194" i="2"/>
  <c r="AY194" i="2" s="1"/>
  <c r="AX186" i="2"/>
  <c r="AY186" i="2" s="1"/>
  <c r="AT180" i="2"/>
  <c r="AZ180" i="2" s="1"/>
  <c r="BA180" i="2" s="1"/>
  <c r="AT148" i="2"/>
  <c r="AZ148" i="2" s="1"/>
  <c r="BA148" i="2" s="1"/>
  <c r="AX134" i="2"/>
  <c r="AY134" i="2" s="1"/>
  <c r="AT109" i="2"/>
  <c r="AZ109" i="2" s="1"/>
  <c r="BA109" i="2" s="1"/>
  <c r="AT75" i="2"/>
  <c r="AX64" i="2"/>
  <c r="AY64" i="2" s="1"/>
  <c r="AT16" i="2"/>
  <c r="AX16" i="2" s="1"/>
  <c r="AX17" i="2" s="1"/>
  <c r="AT15" i="2"/>
  <c r="AX15" i="2" s="1"/>
  <c r="AY15" i="2" s="1"/>
  <c r="AT14" i="2"/>
  <c r="AJ237" i="2"/>
  <c r="AX245" i="2"/>
  <c r="AY245" i="2" s="1"/>
  <c r="AX244" i="2"/>
  <c r="AY244" i="2" s="1"/>
  <c r="AJ226" i="2"/>
  <c r="AJ223" i="2"/>
  <c r="AZ223" i="2" s="1"/>
  <c r="BA223" i="2" s="1"/>
  <c r="AJ213" i="2"/>
  <c r="AX211" i="2"/>
  <c r="AY211" i="2" s="1"/>
  <c r="AJ205" i="2"/>
  <c r="AJ245" i="2"/>
  <c r="AX243" i="2"/>
  <c r="AY243" i="2" s="1"/>
  <c r="AJ234" i="2"/>
  <c r="AJ231" i="2"/>
  <c r="AJ221" i="2"/>
  <c r="AX219" i="2"/>
  <c r="AY219" i="2" s="1"/>
  <c r="AJ215" i="2"/>
  <c r="AJ242" i="2"/>
  <c r="AZ242" i="2" s="1"/>
  <c r="BA242" i="2" s="1"/>
  <c r="AJ210" i="2"/>
  <c r="AZ210" i="2" s="1"/>
  <c r="BA210" i="2" s="1"/>
  <c r="AJ163" i="2"/>
  <c r="AJ218" i="2"/>
  <c r="AJ239" i="2"/>
  <c r="AJ229" i="2"/>
  <c r="AX227" i="2"/>
  <c r="AY227" i="2" s="1"/>
  <c r="AJ207" i="2"/>
  <c r="AZ207" i="2" s="1"/>
  <c r="BA207" i="2" s="1"/>
  <c r="AX164" i="2"/>
  <c r="AY164" i="2" s="1"/>
  <c r="AJ137" i="2"/>
  <c r="AJ136" i="2"/>
  <c r="AX230" i="2"/>
  <c r="AY230" i="2" s="1"/>
  <c r="AX222" i="2"/>
  <c r="AY222" i="2" s="1"/>
  <c r="AX214" i="2"/>
  <c r="AY214" i="2" s="1"/>
  <c r="AX206" i="2"/>
  <c r="AY206" i="2" s="1"/>
  <c r="AX201" i="2"/>
  <c r="AY201" i="2" s="1"/>
  <c r="AX159" i="2"/>
  <c r="AY159" i="2" s="1"/>
  <c r="AX205" i="2"/>
  <c r="AY205" i="2" s="1"/>
  <c r="AX199" i="2"/>
  <c r="AY199" i="2" s="1"/>
  <c r="AX183" i="2"/>
  <c r="AY183" i="2" s="1"/>
  <c r="AX170" i="2"/>
  <c r="AY170" i="2" s="1"/>
  <c r="AX237" i="2"/>
  <c r="AY237" i="2" s="1"/>
  <c r="AT173" i="2"/>
  <c r="AT167" i="2"/>
  <c r="AZ167" i="2" s="1"/>
  <c r="BA167" i="2" s="1"/>
  <c r="AX126" i="2"/>
  <c r="AY126" i="2" s="1"/>
  <c r="AX156" i="2"/>
  <c r="AY156" i="2" s="1"/>
  <c r="AZ235" i="2"/>
  <c r="BA235" i="2" s="1"/>
  <c r="AX190" i="2"/>
  <c r="AY190" i="2" s="1"/>
  <c r="AZ185" i="2"/>
  <c r="BA185" i="2" s="1"/>
  <c r="AJ171" i="2"/>
  <c r="AX169" i="2"/>
  <c r="AY169" i="2" s="1"/>
  <c r="AX196" i="2"/>
  <c r="AY196" i="2" s="1"/>
  <c r="AX174" i="2"/>
  <c r="AY174" i="2" s="1"/>
  <c r="AX168" i="2"/>
  <c r="AY168" i="2" s="1"/>
  <c r="AJ162" i="2"/>
  <c r="AJ155" i="2"/>
  <c r="AX188" i="2"/>
  <c r="AY188" i="2" s="1"/>
  <c r="AJ182" i="2"/>
  <c r="AX180" i="2"/>
  <c r="AY180" i="2" s="1"/>
  <c r="AX172" i="2"/>
  <c r="AY172" i="2" s="1"/>
  <c r="AX146" i="2"/>
  <c r="AY146" i="2" s="1"/>
  <c r="AT142" i="2"/>
  <c r="AZ142" i="2" s="1"/>
  <c r="BA142" i="2" s="1"/>
  <c r="AT131" i="2"/>
  <c r="AJ56" i="2"/>
  <c r="AT160" i="2"/>
  <c r="AZ160" i="2" s="1"/>
  <c r="BA160" i="2" s="1"/>
  <c r="AT154" i="2"/>
  <c r="AZ154" i="2" s="1"/>
  <c r="BA154" i="2" s="1"/>
  <c r="AX143" i="2"/>
  <c r="AY143" i="2" s="1"/>
  <c r="AJ131" i="2"/>
  <c r="AX101" i="2"/>
  <c r="AY101" i="2" s="1"/>
  <c r="AJ89" i="2"/>
  <c r="AZ175" i="2"/>
  <c r="BA175" i="2" s="1"/>
  <c r="BB175" i="2" s="1"/>
  <c r="AT162" i="2"/>
  <c r="AX161" i="2"/>
  <c r="AY161" i="2" s="1"/>
  <c r="AX151" i="2"/>
  <c r="AY151" i="2" s="1"/>
  <c r="AX150" i="2"/>
  <c r="AY150" i="2" s="1"/>
  <c r="AT146" i="2"/>
  <c r="AZ146" i="2" s="1"/>
  <c r="BA146" i="2" s="1"/>
  <c r="AX135" i="2"/>
  <c r="AY135" i="2" s="1"/>
  <c r="AZ124" i="2"/>
  <c r="BA124" i="2" s="1"/>
  <c r="AJ117" i="2"/>
  <c r="AZ117" i="2" s="1"/>
  <c r="BA117" i="2" s="1"/>
  <c r="AX177" i="2"/>
  <c r="AY177" i="2" s="1"/>
  <c r="AX148" i="2"/>
  <c r="AY148" i="2" s="1"/>
  <c r="AT143" i="2"/>
  <c r="AZ143" i="2" s="1"/>
  <c r="BA143" i="2" s="1"/>
  <c r="AX128" i="2"/>
  <c r="AY128" i="2" s="1"/>
  <c r="AX125" i="2"/>
  <c r="AY125" i="2" s="1"/>
  <c r="AJ112" i="2"/>
  <c r="AZ112" i="2" s="1"/>
  <c r="BA112" i="2" s="1"/>
  <c r="AJ111" i="2"/>
  <c r="AJ99" i="2"/>
  <c r="AJ129" i="2"/>
  <c r="AX154" i="2"/>
  <c r="AY154" i="2" s="1"/>
  <c r="AX132" i="2"/>
  <c r="AY132" i="2" s="1"/>
  <c r="AJ105" i="2"/>
  <c r="AJ97" i="2"/>
  <c r="AT128" i="2"/>
  <c r="AZ128" i="2" s="1"/>
  <c r="BA128" i="2" s="1"/>
  <c r="AX127" i="2"/>
  <c r="AY127" i="2" s="1"/>
  <c r="AX114" i="2"/>
  <c r="AY114" i="2" s="1"/>
  <c r="AT107" i="2"/>
  <c r="AZ107" i="2" s="1"/>
  <c r="BA107" i="2" s="1"/>
  <c r="AT104" i="2"/>
  <c r="AX96" i="2"/>
  <c r="AY96" i="2" s="1"/>
  <c r="AX93" i="2"/>
  <c r="AY93" i="2" s="1"/>
  <c r="AX71" i="2"/>
  <c r="AY71" i="2" s="1"/>
  <c r="AX106" i="2"/>
  <c r="AY106" i="2" s="1"/>
  <c r="AX102" i="2"/>
  <c r="AY102" i="2" s="1"/>
  <c r="AX95" i="2"/>
  <c r="AY95" i="2" s="1"/>
  <c r="AX92" i="2"/>
  <c r="AY92" i="2" s="1"/>
  <c r="AX91" i="2"/>
  <c r="AY91" i="2" s="1"/>
  <c r="AJ88" i="2"/>
  <c r="AX119" i="2"/>
  <c r="AY119" i="2" s="1"/>
  <c r="AJ72" i="2"/>
  <c r="AT120" i="2"/>
  <c r="AZ120" i="2" s="1"/>
  <c r="BA120" i="2" s="1"/>
  <c r="AJ119" i="2"/>
  <c r="AX103" i="2"/>
  <c r="AY103" i="2" s="1"/>
  <c r="AX98" i="2"/>
  <c r="AY98" i="2" s="1"/>
  <c r="AJ80" i="2"/>
  <c r="AX117" i="2"/>
  <c r="AY117" i="2" s="1"/>
  <c r="AX111" i="2"/>
  <c r="AY111" i="2" s="1"/>
  <c r="AJ103" i="2"/>
  <c r="AT115" i="2"/>
  <c r="AZ115" i="2" s="1"/>
  <c r="BA115" i="2" s="1"/>
  <c r="AX104" i="2"/>
  <c r="AY104" i="2" s="1"/>
  <c r="AT102" i="2"/>
  <c r="AZ102" i="2" s="1"/>
  <c r="BA102" i="2" s="1"/>
  <c r="AX94" i="2"/>
  <c r="AY94" i="2" s="1"/>
  <c r="AX53" i="2"/>
  <c r="AY53" i="2" s="1"/>
  <c r="AX78" i="2"/>
  <c r="AY78" i="2" s="1"/>
  <c r="AX74" i="2"/>
  <c r="AY74" i="2" s="1"/>
  <c r="AJ71" i="2"/>
  <c r="AX60" i="2"/>
  <c r="AY60" i="2" s="1"/>
  <c r="AJ15" i="2"/>
  <c r="AZ15" i="2" s="1"/>
  <c r="BA15" i="2" s="1"/>
  <c r="AX69" i="2"/>
  <c r="AY69" i="2" s="1"/>
  <c r="AX70" i="2"/>
  <c r="AY70" i="2" s="1"/>
  <c r="AX47" i="2"/>
  <c r="AY47" i="2" s="1"/>
  <c r="AX46" i="2"/>
  <c r="AY46" i="2" s="1"/>
  <c r="AX77" i="2"/>
  <c r="AY77" i="2" s="1"/>
  <c r="AX45" i="2"/>
  <c r="AY45" i="2" s="1"/>
  <c r="AX83" i="2"/>
  <c r="AY83" i="2" s="1"/>
  <c r="AX79" i="2"/>
  <c r="AY79" i="2" s="1"/>
  <c r="AX63" i="2"/>
  <c r="AY63" i="2" s="1"/>
  <c r="AX56" i="2"/>
  <c r="AY56" i="2" s="1"/>
  <c r="AX52" i="2"/>
  <c r="AY52" i="2" s="1"/>
  <c r="AX66" i="2"/>
  <c r="AY66" i="2" s="1"/>
  <c r="AJ63" i="2"/>
  <c r="AX55" i="2"/>
  <c r="AY55" i="2" s="1"/>
  <c r="AX75" i="2"/>
  <c r="AY75" i="2" s="1"/>
  <c r="AX67" i="2"/>
  <c r="AY67" i="2" s="1"/>
  <c r="AX59" i="2"/>
  <c r="AY59" i="2" s="1"/>
  <c r="AX51" i="2"/>
  <c r="AY51" i="2" s="1"/>
  <c r="AX58" i="2"/>
  <c r="AY58" i="2" s="1"/>
  <c r="AX50" i="2"/>
  <c r="AY50" i="2" s="1"/>
  <c r="AZ53" i="2"/>
  <c r="BA53" i="2" s="1"/>
  <c r="AJ11" i="2"/>
  <c r="AT12" i="2"/>
  <c r="AT11" i="2"/>
  <c r="AX11" i="2" s="1"/>
  <c r="AY11" i="2" s="1"/>
  <c r="AZ71" i="2" l="1"/>
  <c r="BA71" i="2" s="1"/>
  <c r="AZ86" i="2"/>
  <c r="BA86" i="2" s="1"/>
  <c r="AZ64" i="2"/>
  <c r="BA64" i="2" s="1"/>
  <c r="AZ82" i="2"/>
  <c r="BA82" i="2" s="1"/>
  <c r="AZ62" i="2"/>
  <c r="BA62" i="2" s="1"/>
  <c r="AZ55" i="2"/>
  <c r="BA55" i="2" s="1"/>
  <c r="BB55" i="2" s="1"/>
  <c r="AZ58" i="2"/>
  <c r="BA58" i="2" s="1"/>
  <c r="AZ79" i="2"/>
  <c r="BA79" i="2" s="1"/>
  <c r="BB130" i="2"/>
  <c r="AZ51" i="2"/>
  <c r="BA51" i="2" s="1"/>
  <c r="AZ61" i="2"/>
  <c r="BA61" i="2" s="1"/>
  <c r="AZ75" i="2"/>
  <c r="BA75" i="2" s="1"/>
  <c r="AZ48" i="2"/>
  <c r="BA48" i="2" s="1"/>
  <c r="BB189" i="2"/>
  <c r="AZ46" i="2"/>
  <c r="BA46" i="2" s="1"/>
  <c r="AZ74" i="2"/>
  <c r="BA74" i="2" s="1"/>
  <c r="AZ66" i="2"/>
  <c r="BA66" i="2" s="1"/>
  <c r="AZ126" i="2"/>
  <c r="BA126" i="2" s="1"/>
  <c r="AZ206" i="2"/>
  <c r="BA206" i="2" s="1"/>
  <c r="BB206" i="2" s="1"/>
  <c r="AZ161" i="2"/>
  <c r="BA161" i="2" s="1"/>
  <c r="AZ188" i="2"/>
  <c r="BA188" i="2" s="1"/>
  <c r="AZ216" i="2"/>
  <c r="BA216" i="2" s="1"/>
  <c r="BB216" i="2" s="1"/>
  <c r="AZ137" i="2"/>
  <c r="BA137" i="2" s="1"/>
  <c r="AZ78" i="2"/>
  <c r="BA78" i="2" s="1"/>
  <c r="BB115" i="2"/>
  <c r="BB160" i="2"/>
  <c r="AZ213" i="2"/>
  <c r="BA213" i="2" s="1"/>
  <c r="BB213" i="2" s="1"/>
  <c r="AZ104" i="2"/>
  <c r="BA104" i="2" s="1"/>
  <c r="AZ204" i="2"/>
  <c r="BA204" i="2" s="1"/>
  <c r="AZ47" i="2"/>
  <c r="BA47" i="2" s="1"/>
  <c r="BB47" i="2" s="1"/>
  <c r="AZ159" i="2"/>
  <c r="BA159" i="2" s="1"/>
  <c r="BB121" i="2"/>
  <c r="AZ87" i="2"/>
  <c r="BA87" i="2" s="1"/>
  <c r="AZ49" i="2"/>
  <c r="BA49" i="2" s="1"/>
  <c r="BB49" i="2" s="1"/>
  <c r="AZ81" i="2"/>
  <c r="BA81" i="2" s="1"/>
  <c r="BB81" i="2" s="1"/>
  <c r="AZ54" i="2"/>
  <c r="BA54" i="2" s="1"/>
  <c r="BB54" i="2" s="1"/>
  <c r="AZ231" i="2"/>
  <c r="BA231" i="2" s="1"/>
  <c r="AZ150" i="2"/>
  <c r="BA150" i="2" s="1"/>
  <c r="BB150" i="2" s="1"/>
  <c r="AZ230" i="2"/>
  <c r="BA230" i="2" s="1"/>
  <c r="AZ95" i="2"/>
  <c r="BA95" i="2" s="1"/>
  <c r="AZ194" i="2"/>
  <c r="BA194" i="2" s="1"/>
  <c r="AZ237" i="2"/>
  <c r="BA237" i="2" s="1"/>
  <c r="BB237" i="2" s="1"/>
  <c r="AZ183" i="2"/>
  <c r="BA183" i="2" s="1"/>
  <c r="BB183" i="2" s="1"/>
  <c r="AZ125" i="2"/>
  <c r="BA125" i="2" s="1"/>
  <c r="AZ152" i="2"/>
  <c r="BA152" i="2" s="1"/>
  <c r="BB152" i="2" s="1"/>
  <c r="AZ94" i="2"/>
  <c r="BA94" i="2" s="1"/>
  <c r="BB94" i="2" s="1"/>
  <c r="AZ84" i="2"/>
  <c r="BA84" i="2" s="1"/>
  <c r="AZ93" i="2"/>
  <c r="BA93" i="2" s="1"/>
  <c r="AZ52" i="2"/>
  <c r="BA52" i="2" s="1"/>
  <c r="AZ67" i="2"/>
  <c r="BA67" i="2" s="1"/>
  <c r="BB67" i="2" s="1"/>
  <c r="AZ164" i="2"/>
  <c r="BA164" i="2" s="1"/>
  <c r="BB164" i="2" s="1"/>
  <c r="AZ59" i="2"/>
  <c r="BA59" i="2" s="1"/>
  <c r="BB59" i="2" s="1"/>
  <c r="BB166" i="2"/>
  <c r="AZ50" i="2"/>
  <c r="BA50" i="2" s="1"/>
  <c r="BB50" i="2" s="1"/>
  <c r="AZ227" i="2"/>
  <c r="BA227" i="2" s="1"/>
  <c r="AZ110" i="2"/>
  <c r="BA110" i="2" s="1"/>
  <c r="AZ209" i="2"/>
  <c r="BA209" i="2" s="1"/>
  <c r="AZ68" i="2"/>
  <c r="BA68" i="2" s="1"/>
  <c r="BB68" i="2" s="1"/>
  <c r="AZ60" i="2"/>
  <c r="BA60" i="2" s="1"/>
  <c r="BB60" i="2" s="1"/>
  <c r="AZ173" i="2"/>
  <c r="BA173" i="2" s="1"/>
  <c r="AZ133" i="2"/>
  <c r="BA133" i="2" s="1"/>
  <c r="AZ232" i="2"/>
  <c r="BA232" i="2" s="1"/>
  <c r="BB232" i="2" s="1"/>
  <c r="AZ211" i="2"/>
  <c r="BA211" i="2" s="1"/>
  <c r="AZ77" i="2"/>
  <c r="BA77" i="2" s="1"/>
  <c r="AZ170" i="2"/>
  <c r="BA170" i="2" s="1"/>
  <c r="AZ73" i="2"/>
  <c r="BA73" i="2" s="1"/>
  <c r="BB73" i="2" s="1"/>
  <c r="AZ76" i="2"/>
  <c r="BA76" i="2" s="1"/>
  <c r="BB76" i="2" s="1"/>
  <c r="AZ70" i="2"/>
  <c r="BA70" i="2" s="1"/>
  <c r="BB70" i="2" s="1"/>
  <c r="AZ69" i="2"/>
  <c r="BA69" i="2" s="1"/>
  <c r="AZ45" i="2"/>
  <c r="BA45" i="2" s="1"/>
  <c r="BB45" i="2" s="1"/>
  <c r="AY17" i="2"/>
  <c r="AX18" i="2"/>
  <c r="AY18" i="2" s="1"/>
  <c r="AZ17" i="2"/>
  <c r="BA17" i="2" s="1"/>
  <c r="AZ18" i="2"/>
  <c r="BA18" i="2" s="1"/>
  <c r="BB122" i="2"/>
  <c r="BB107" i="2"/>
  <c r="AZ136" i="2"/>
  <c r="BA136" i="2" s="1"/>
  <c r="AZ155" i="2"/>
  <c r="BA155" i="2" s="1"/>
  <c r="BB155" i="2" s="1"/>
  <c r="BB224" i="2"/>
  <c r="BB193" i="2"/>
  <c r="BB241" i="2"/>
  <c r="BB167" i="2"/>
  <c r="BB242" i="2"/>
  <c r="BB173" i="2"/>
  <c r="BB225" i="2"/>
  <c r="AZ111" i="2"/>
  <c r="BA111" i="2" s="1"/>
  <c r="BB111" i="2" s="1"/>
  <c r="BB124" i="2"/>
  <c r="BB137" i="2"/>
  <c r="AZ171" i="2"/>
  <c r="BA171" i="2" s="1"/>
  <c r="BB171" i="2" s="1"/>
  <c r="BB212" i="2"/>
  <c r="AZ89" i="2"/>
  <c r="BA89" i="2" s="1"/>
  <c r="BB89" i="2" s="1"/>
  <c r="BB100" i="2"/>
  <c r="BB214" i="2"/>
  <c r="BB209" i="2"/>
  <c r="AZ72" i="2"/>
  <c r="BA72" i="2" s="1"/>
  <c r="BB72" i="2" s="1"/>
  <c r="BB140" i="2"/>
  <c r="BB207" i="2"/>
  <c r="AZ99" i="2"/>
  <c r="BA99" i="2" s="1"/>
  <c r="BB99" i="2" s="1"/>
  <c r="AZ215" i="2"/>
  <c r="BA215" i="2" s="1"/>
  <c r="BB215" i="2" s="1"/>
  <c r="BB236" i="2"/>
  <c r="BB61" i="2"/>
  <c r="AZ105" i="2"/>
  <c r="BA105" i="2" s="1"/>
  <c r="BB105" i="2" s="1"/>
  <c r="AZ221" i="2"/>
  <c r="BA221" i="2" s="1"/>
  <c r="BB221" i="2" s="1"/>
  <c r="AZ129" i="2"/>
  <c r="BA129" i="2" s="1"/>
  <c r="BB129" i="2" s="1"/>
  <c r="BB139" i="2"/>
  <c r="BB149" i="2"/>
  <c r="AZ88" i="2"/>
  <c r="BA88" i="2" s="1"/>
  <c r="BB88" i="2" s="1"/>
  <c r="BB108" i="2"/>
  <c r="BB65" i="2"/>
  <c r="AZ103" i="2"/>
  <c r="BA103" i="2" s="1"/>
  <c r="BB103" i="2" s="1"/>
  <c r="BB222" i="2"/>
  <c r="BB198" i="2"/>
  <c r="BB233" i="2"/>
  <c r="AZ56" i="2"/>
  <c r="BA56" i="2" s="1"/>
  <c r="BB56" i="2" s="1"/>
  <c r="BB48" i="2"/>
  <c r="AZ245" i="2"/>
  <c r="BA245" i="2" s="1"/>
  <c r="BB245" i="2" s="1"/>
  <c r="BB112" i="2"/>
  <c r="BB120" i="2"/>
  <c r="BB179" i="2"/>
  <c r="BB169" i="2"/>
  <c r="AZ239" i="2"/>
  <c r="BA239" i="2" s="1"/>
  <c r="BB239" i="2" s="1"/>
  <c r="BB118" i="2"/>
  <c r="BB90" i="2"/>
  <c r="BB123" i="2"/>
  <c r="BB187" i="2"/>
  <c r="BB228" i="2"/>
  <c r="BB62" i="2"/>
  <c r="BA39" i="2"/>
  <c r="BB84" i="2"/>
  <c r="BA40" i="2"/>
  <c r="AX44" i="2"/>
  <c r="AY44" i="2" s="1"/>
  <c r="BB44" i="2" s="1"/>
  <c r="AZ119" i="2"/>
  <c r="BA119" i="2" s="1"/>
  <c r="BB119" i="2" s="1"/>
  <c r="BB178" i="2"/>
  <c r="AZ218" i="2"/>
  <c r="BA218" i="2" s="1"/>
  <c r="BB218" i="2" s="1"/>
  <c r="AZ234" i="2"/>
  <c r="BA234" i="2" s="1"/>
  <c r="BB234" i="2" s="1"/>
  <c r="BB85" i="2"/>
  <c r="BB186" i="2"/>
  <c r="AZ163" i="2"/>
  <c r="BA163" i="2" s="1"/>
  <c r="BB163" i="2" s="1"/>
  <c r="BB133" i="2"/>
  <c r="AZ182" i="2"/>
  <c r="BA182" i="2" s="1"/>
  <c r="BB182" i="2" s="1"/>
  <c r="AZ229" i="2"/>
  <c r="BA229" i="2" s="1"/>
  <c r="BB229" i="2" s="1"/>
  <c r="BB208" i="2"/>
  <c r="AZ205" i="2"/>
  <c r="BA205" i="2" s="1"/>
  <c r="BB205" i="2" s="1"/>
  <c r="BB153" i="2"/>
  <c r="BB190" i="2"/>
  <c r="BB51" i="2"/>
  <c r="BB240" i="2"/>
  <c r="BB220" i="2"/>
  <c r="BB83" i="2"/>
  <c r="BB157" i="2"/>
  <c r="BB176" i="2"/>
  <c r="BB87" i="2"/>
  <c r="BB165" i="2"/>
  <c r="BB217" i="2"/>
  <c r="BB142" i="2"/>
  <c r="BB181" i="2"/>
  <c r="BB136" i="2"/>
  <c r="BB132" i="2"/>
  <c r="BB138" i="2"/>
  <c r="BB203" i="2"/>
  <c r="AZ97" i="2"/>
  <c r="BA97" i="2" s="1"/>
  <c r="BB97" i="2" s="1"/>
  <c r="BB223" i="2"/>
  <c r="BB66" i="2"/>
  <c r="BB231" i="2"/>
  <c r="AZ226" i="2"/>
  <c r="BA226" i="2" s="1"/>
  <c r="BB226" i="2" s="1"/>
  <c r="AZ43" i="2"/>
  <c r="BA43" i="2" s="1"/>
  <c r="BB159" i="2"/>
  <c r="AZ147" i="2"/>
  <c r="BA147" i="2" s="1"/>
  <c r="BB147" i="2" s="1"/>
  <c r="BB210" i="2"/>
  <c r="BB113" i="2"/>
  <c r="BB110" i="2"/>
  <c r="BB57" i="2"/>
  <c r="BB106" i="2"/>
  <c r="BB188" i="2"/>
  <c r="BB174" i="2"/>
  <c r="BB125" i="2"/>
  <c r="BB64" i="2"/>
  <c r="BB74" i="2"/>
  <c r="BB86" i="2"/>
  <c r="BB204" i="2"/>
  <c r="AZ80" i="2"/>
  <c r="BA80" i="2" s="1"/>
  <c r="BB80" i="2" s="1"/>
  <c r="AZ63" i="2"/>
  <c r="BA63" i="2" s="1"/>
  <c r="BB63" i="2" s="1"/>
  <c r="BB114" i="2"/>
  <c r="AZ127" i="2"/>
  <c r="BA127" i="2" s="1"/>
  <c r="BB127" i="2" s="1"/>
  <c r="BB197" i="2"/>
  <c r="BB199" i="2"/>
  <c r="BB116" i="2"/>
  <c r="BB144" i="2"/>
  <c r="BB109" i="2"/>
  <c r="BB172" i="2"/>
  <c r="BB196" i="2"/>
  <c r="BB145" i="2"/>
  <c r="BB158" i="2"/>
  <c r="BB194" i="2"/>
  <c r="BB235" i="2"/>
  <c r="BB46" i="2"/>
  <c r="BB141" i="2"/>
  <c r="BB134" i="2"/>
  <c r="BB230" i="2"/>
  <c r="AX39" i="2"/>
  <c r="AX40" i="2" s="1"/>
  <c r="BB195" i="2"/>
  <c r="AZ35" i="2"/>
  <c r="BB53" i="2"/>
  <c r="BB148" i="2"/>
  <c r="BB191" i="2"/>
  <c r="AX35" i="2"/>
  <c r="AX42" i="2"/>
  <c r="BB34" i="2"/>
  <c r="BB15" i="2"/>
  <c r="BB200" i="2"/>
  <c r="AX12" i="2"/>
  <c r="AY12" i="2" s="1"/>
  <c r="BB104" i="2"/>
  <c r="BB58" i="2"/>
  <c r="BB126" i="2"/>
  <c r="BB184" i="2"/>
  <c r="BB79" i="2"/>
  <c r="BB98" i="2"/>
  <c r="BB177" i="2"/>
  <c r="BB75" i="2"/>
  <c r="BB92" i="2"/>
  <c r="BB202" i="2"/>
  <c r="AZ162" i="2"/>
  <c r="BA162" i="2" s="1"/>
  <c r="BB162" i="2" s="1"/>
  <c r="BB201" i="2"/>
  <c r="BB238" i="2"/>
  <c r="BB180" i="2"/>
  <c r="BB151" i="2"/>
  <c r="BB82" i="2"/>
  <c r="BB117" i="2"/>
  <c r="BB52" i="2"/>
  <c r="BB78" i="2"/>
  <c r="BB168" i="2"/>
  <c r="BB170" i="2"/>
  <c r="AZ192" i="2"/>
  <c r="BA192" i="2" s="1"/>
  <c r="BB192" i="2" s="1"/>
  <c r="BB244" i="2"/>
  <c r="BB96" i="2"/>
  <c r="BB156" i="2"/>
  <c r="BB95" i="2"/>
  <c r="BB154" i="2"/>
  <c r="BB128" i="2"/>
  <c r="BB243" i="2"/>
  <c r="BB101" i="2"/>
  <c r="BB143" i="2"/>
  <c r="BB135" i="2"/>
  <c r="BB69" i="2"/>
  <c r="BB161" i="2"/>
  <c r="BB146" i="2"/>
  <c r="BB93" i="2"/>
  <c r="BB102" i="2"/>
  <c r="BB71" i="2"/>
  <c r="BB185" i="2"/>
  <c r="BB219" i="2"/>
  <c r="BB211" i="2"/>
  <c r="BB91" i="2"/>
  <c r="BB77" i="2"/>
  <c r="AZ131" i="2"/>
  <c r="BA131" i="2" s="1"/>
  <c r="BB131" i="2" s="1"/>
  <c r="BB227" i="2"/>
  <c r="AZ11" i="2"/>
  <c r="BB18" i="2" l="1"/>
  <c r="BB17" i="2"/>
  <c r="BA35" i="2"/>
  <c r="AZ36" i="2"/>
  <c r="AY35" i="2"/>
  <c r="AX36" i="2"/>
  <c r="AY42" i="2"/>
  <c r="BB42" i="2" s="1"/>
  <c r="AX43" i="2"/>
  <c r="AY43" i="2" s="1"/>
  <c r="BB43" i="2" s="1"/>
  <c r="AY39" i="2"/>
  <c r="BB39" i="2" s="1"/>
  <c r="AX41" i="2"/>
  <c r="AY41" i="2" s="1"/>
  <c r="BB41" i="2" s="1"/>
  <c r="AY40" i="2"/>
  <c r="BB40" i="2" s="1"/>
  <c r="BA11" i="2"/>
  <c r="BB11" i="2" s="1"/>
  <c r="AZ12" i="2"/>
  <c r="BA12" i="2" s="1"/>
  <c r="AY16" i="2"/>
  <c r="BB16" i="2" s="1"/>
  <c r="AY36" i="2" l="1"/>
  <c r="AX37" i="2"/>
  <c r="BA36" i="2"/>
  <c r="AZ37" i="2"/>
  <c r="BB35" i="2"/>
  <c r="D20" i="1"/>
  <c r="C20" i="1"/>
  <c r="BB36" i="2" l="1"/>
  <c r="AZ38" i="2"/>
  <c r="BA38" i="2" s="1"/>
  <c r="BA37" i="2"/>
  <c r="AX38" i="2"/>
  <c r="AY38" i="2" s="1"/>
  <c r="AY37" i="2"/>
  <c r="AK20" i="1"/>
  <c r="AL20" i="1" s="1"/>
  <c r="AK23" i="1"/>
  <c r="AL23" i="1" s="1"/>
  <c r="AK25" i="1"/>
  <c r="AK28" i="1"/>
  <c r="AL28" i="1" s="1"/>
  <c r="M20" i="1"/>
  <c r="M23" i="1"/>
  <c r="M25" i="1"/>
  <c r="N25" i="1" s="1"/>
  <c r="M28" i="1"/>
  <c r="BB37" i="2" l="1"/>
  <c r="BB38" i="2"/>
  <c r="AM23" i="1"/>
  <c r="AM28" i="1"/>
  <c r="N28" i="1"/>
  <c r="AM25" i="1"/>
  <c r="N23" i="1"/>
  <c r="AL25" i="1"/>
  <c r="AM20" i="1"/>
  <c r="N20" i="1"/>
  <c r="AS13" i="2" l="1"/>
  <c r="AI9" i="2"/>
  <c r="AQ13" i="2"/>
  <c r="AO13" i="2"/>
  <c r="AH13" i="2"/>
  <c r="AI13" i="2" s="1"/>
  <c r="AU20" i="1"/>
  <c r="AU21" i="1"/>
  <c r="AU22" i="1"/>
  <c r="AU23" i="1"/>
  <c r="AU25" i="1"/>
  <c r="AU26" i="1"/>
  <c r="AU27" i="1"/>
  <c r="AU28" i="1"/>
  <c r="AU29" i="1"/>
  <c r="AS20" i="1"/>
  <c r="AS21" i="1"/>
  <c r="AS22" i="1"/>
  <c r="AS23" i="1"/>
  <c r="AS25" i="1"/>
  <c r="AS26" i="1"/>
  <c r="AS27" i="1"/>
  <c r="AS28" i="1"/>
  <c r="AS29" i="1"/>
  <c r="AQ20" i="1"/>
  <c r="AQ21" i="1"/>
  <c r="AQ22" i="1"/>
  <c r="AQ23" i="1"/>
  <c r="AQ25" i="1"/>
  <c r="AQ26" i="1"/>
  <c r="AQ27" i="1"/>
  <c r="AQ28" i="1"/>
  <c r="AQ29" i="1"/>
  <c r="AJ13" i="2" l="1"/>
  <c r="AK13" i="2"/>
  <c r="AJ9" i="2"/>
  <c r="AK9" i="2"/>
  <c r="AV25" i="1"/>
  <c r="AZ25" i="1" s="1"/>
  <c r="BA25" i="1" s="1"/>
  <c r="AV23" i="1"/>
  <c r="AZ23" i="1" s="1"/>
  <c r="AZ24" i="1" s="1"/>
  <c r="BA24" i="1" s="1"/>
  <c r="AV21" i="1"/>
  <c r="AZ20" i="1"/>
  <c r="AZ21" i="1" s="1"/>
  <c r="BA21" i="1" s="1"/>
  <c r="AV29" i="1"/>
  <c r="AV28" i="1"/>
  <c r="AZ28" i="1" s="1"/>
  <c r="AV27" i="1"/>
  <c r="AV26" i="1"/>
  <c r="BB23" i="1"/>
  <c r="BC23" i="1" s="1"/>
  <c r="AV22" i="1"/>
  <c r="AV20" i="1"/>
  <c r="BB20" i="1" s="1"/>
  <c r="AT13" i="2"/>
  <c r="BB25" i="1"/>
  <c r="BC25" i="1" s="1"/>
  <c r="BB28" i="1"/>
  <c r="BC28" i="1" s="1"/>
  <c r="AZ9" i="2" l="1"/>
  <c r="BA20" i="1"/>
  <c r="AZ13" i="2"/>
  <c r="BA13" i="2" s="1"/>
  <c r="AX13" i="2"/>
  <c r="AY13" i="2" s="1"/>
  <c r="BB13" i="2" s="1"/>
  <c r="BA23" i="1"/>
  <c r="BD23" i="1" s="1"/>
  <c r="AZ26" i="1"/>
  <c r="AZ27" i="1" s="1"/>
  <c r="BA27" i="1" s="1"/>
  <c r="AZ29" i="1"/>
  <c r="BA29" i="1" s="1"/>
  <c r="BA28" i="1"/>
  <c r="BD28" i="1" s="1"/>
  <c r="AZ22" i="1"/>
  <c r="BA22" i="1" s="1"/>
  <c r="BB29" i="1"/>
  <c r="BC29" i="1" s="1"/>
  <c r="BB24" i="1"/>
  <c r="BC24" i="1" s="1"/>
  <c r="BD24" i="1" s="1"/>
  <c r="BB26" i="1"/>
  <c r="AZ14" i="2"/>
  <c r="BA14" i="2" s="1"/>
  <c r="BC20" i="1"/>
  <c r="BD20" i="1" s="1"/>
  <c r="BB21" i="1"/>
  <c r="BD25" i="1"/>
  <c r="BA9" i="2" l="1"/>
  <c r="BB9" i="2" s="1"/>
  <c r="AX14" i="2"/>
  <c r="AY14" i="2" s="1"/>
  <c r="BB14" i="2" s="1"/>
  <c r="BD29" i="1"/>
  <c r="BA26" i="1"/>
  <c r="BB27" i="1"/>
  <c r="BC27" i="1" s="1"/>
  <c r="BD27" i="1" s="1"/>
  <c r="BC26" i="1"/>
  <c r="BB22" i="1"/>
  <c r="BC22" i="1" s="1"/>
  <c r="BD22" i="1" s="1"/>
  <c r="BC21" i="1"/>
  <c r="BD21" i="1" s="1"/>
  <c r="BD26" i="1" l="1"/>
  <c r="AO10" i="2"/>
  <c r="AX10" i="2" l="1"/>
  <c r="AY10" i="2" s="1"/>
  <c r="AZ10" i="2"/>
  <c r="BA10"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Ruiz</author>
  </authors>
  <commentList>
    <comment ref="H7" authorId="0" shapeId="0" xr:uid="{9055D484-6563-41CC-B1EB-3ADB9447B3AF}">
      <text>
        <r>
          <rPr>
            <b/>
            <sz val="9"/>
            <color indexed="81"/>
            <rFont val="Tahoma"/>
            <family val="2"/>
          </rPr>
          <t>Paula Ruiz:</t>
        </r>
        <r>
          <rPr>
            <sz val="9"/>
            <color indexed="81"/>
            <rFont val="Tahoma"/>
            <family val="2"/>
          </rPr>
          <t xml:space="preserve">
Seleccionar de la lista desplegable.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Paula Ruiz</author>
  </authors>
  <commentList>
    <comment ref="H8" authorId="0" shapeId="0" xr:uid="{75084D37-A946-4F1D-8F79-5C9B2BA9EA8D}">
      <text>
        <r>
          <rPr>
            <b/>
            <sz val="9"/>
            <color indexed="81"/>
            <rFont val="Tahoma"/>
            <family val="2"/>
          </rPr>
          <t>Paula Ruiz:</t>
        </r>
        <r>
          <rPr>
            <sz val="9"/>
            <color indexed="81"/>
            <rFont val="Tahoma"/>
            <family val="2"/>
          </rPr>
          <t xml:space="preserve">
Seleccionar de la lista desplegable.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Paula Ruiz</author>
  </authors>
  <commentList>
    <comment ref="H8" authorId="0" shapeId="0" xr:uid="{7255BCFC-92C8-4A71-9F9B-C2FF1BB811BF}">
      <text>
        <r>
          <rPr>
            <b/>
            <sz val="9"/>
            <color indexed="81"/>
            <rFont val="Tahoma"/>
            <family val="2"/>
          </rPr>
          <t>Paula Ruiz:</t>
        </r>
        <r>
          <rPr>
            <sz val="9"/>
            <color indexed="81"/>
            <rFont val="Tahoma"/>
            <family val="2"/>
          </rPr>
          <t xml:space="preserve">
Seleccionar de la lista desplegable.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Paula Ruiz</author>
  </authors>
  <commentList>
    <comment ref="I7" authorId="0" shapeId="0" xr:uid="{DA1406D0-2194-42BE-B644-EE54068846A5}">
      <text>
        <r>
          <rPr>
            <b/>
            <sz val="9"/>
            <color indexed="81"/>
            <rFont val="Tahoma"/>
            <family val="2"/>
          </rPr>
          <t>Paula Ruiz:</t>
        </r>
        <r>
          <rPr>
            <sz val="9"/>
            <color indexed="81"/>
            <rFont val="Tahoma"/>
            <family val="2"/>
          </rPr>
          <t xml:space="preserve">
Seleccionar de la lista desplegable.
</t>
        </r>
      </text>
    </comment>
  </commentList>
</comments>
</file>

<file path=xl/sharedStrings.xml><?xml version="1.0" encoding="utf-8"?>
<sst xmlns="http://schemas.openxmlformats.org/spreadsheetml/2006/main" count="17084" uniqueCount="1733">
  <si>
    <t>ANÁLISIS DEL RIESGO INHERENTE</t>
  </si>
  <si>
    <t>EVALUACIÓN DEL RIESGO - VALORACIÓN DE LOS CONTROLES</t>
  </si>
  <si>
    <t>EVALUACIÓN DEL RIESGO - NIVEL DEL RIESGO RESIDUAL</t>
  </si>
  <si>
    <t>PLAN DE ACCIÓN</t>
  </si>
  <si>
    <t>AFECTACIÓN</t>
  </si>
  <si>
    <t>ATRIBUTOS</t>
  </si>
  <si>
    <t xml:space="preserve"> PROBABILIDAD RESIDUAL </t>
  </si>
  <si>
    <t>PROBABILIDAD RESIDUAL FINAL</t>
  </si>
  <si>
    <t xml:space="preserve">% IMPACTO RESIDUAL FINAL </t>
  </si>
  <si>
    <t xml:space="preserve">IMPACTO RESIDUAL FINAL </t>
  </si>
  <si>
    <t>ZONA DE RIESGO FINAL</t>
  </si>
  <si>
    <t xml:space="preserve">TRATAMIENTO </t>
  </si>
  <si>
    <t>RESPONSABLE</t>
  </si>
  <si>
    <t>PERIODO DE SEGUIMIENTO</t>
  </si>
  <si>
    <t>FECHA INICIAL</t>
  </si>
  <si>
    <t>FECHA FINAL</t>
  </si>
  <si>
    <t>INDICADOR</t>
  </si>
  <si>
    <t>PROCESO</t>
  </si>
  <si>
    <t>IMPACTO</t>
  </si>
  <si>
    <t xml:space="preserve">CAUSA INMEDIATA </t>
  </si>
  <si>
    <t>CAUSA RAIZ</t>
  </si>
  <si>
    <t>CLASIFICACIÓN  DE RIESGO</t>
  </si>
  <si>
    <t xml:space="preserve">FRECUENCIA </t>
  </si>
  <si>
    <t>%</t>
  </si>
  <si>
    <t>1. ¿Afecta al grupo de funcionarios del proceso?</t>
  </si>
  <si>
    <t>2. ¿Afecta el cumplimiento de metas y objetivos de la dependencia?</t>
  </si>
  <si>
    <t>3. ¿Afecta el cumplimiento de misión de la Entidad?</t>
  </si>
  <si>
    <t>4. ¿Afecta el cumplimiento de la misión del sector al que pertenece la Entidad?</t>
  </si>
  <si>
    <t>5. ¿Genera pérdida de confianza de la entidad, afectando la reputación?</t>
  </si>
  <si>
    <t>6. ¿Genera pérdida de Recursos Económicos?</t>
  </si>
  <si>
    <t>7. ¿Afecta la generación de los productos o la prestación de servicios?</t>
  </si>
  <si>
    <t>8. ¿Da lugar al detrimento de calidad de vida de la comunidad por la pérdida del bien, servicios o recursos públicos?</t>
  </si>
  <si>
    <t>9. ¿Genera pérdida de información de la Entidad?</t>
  </si>
  <si>
    <t>10. ¿Genera intervención de los órganos de control, de la Fiscalía u otro ente?</t>
  </si>
  <si>
    <t>11. ¿Da lugar a procesos sancionatorios?</t>
  </si>
  <si>
    <t>12. ¿Da lugar a procesos disciplinarios?</t>
  </si>
  <si>
    <t>13. ¿Da lugar a procesos fiscales?</t>
  </si>
  <si>
    <t>14. ¿Da lugar a procesos penales</t>
  </si>
  <si>
    <t>15. ¿Genera pérdida de credibilidad del sector?</t>
  </si>
  <si>
    <t>16. ¿Ocasiona lesiones físicas o pérdida de vidas humanas?</t>
  </si>
  <si>
    <t>17. ¿Afecta la imagen regional?</t>
  </si>
  <si>
    <t>18. ¿Afecta la imagen nacional?</t>
  </si>
  <si>
    <t>19. ¿Genera daño ambiental?</t>
  </si>
  <si>
    <t>CONTADOR DE IMPACTO</t>
  </si>
  <si>
    <t>TIPO DE CONTROL</t>
  </si>
  <si>
    <t>CALIFICACIÓN</t>
  </si>
  <si>
    <t>IMPLEMENTACIÓN</t>
  </si>
  <si>
    <t>DOCUMENTACIÓN</t>
  </si>
  <si>
    <t>FRECUENCIA</t>
  </si>
  <si>
    <t>EVIDENCIA</t>
  </si>
  <si>
    <t>Afectación Reputacional y Económica</t>
  </si>
  <si>
    <t>Usuarios, productos y prácticas</t>
  </si>
  <si>
    <t>Más de 5000 veces por año</t>
  </si>
  <si>
    <t>Si</t>
  </si>
  <si>
    <t>No</t>
  </si>
  <si>
    <t>Correctivo</t>
  </si>
  <si>
    <t>Manual</t>
  </si>
  <si>
    <t>Documentado</t>
  </si>
  <si>
    <t>Continua</t>
  </si>
  <si>
    <t>Con Registro</t>
  </si>
  <si>
    <t>Reducir el Riesgo</t>
  </si>
  <si>
    <t>Preventivo</t>
  </si>
  <si>
    <t>Detectivo</t>
  </si>
  <si>
    <t>Fraude interno</t>
  </si>
  <si>
    <t>De 24 a 500 veces por año</t>
  </si>
  <si>
    <t>Aleatoria</t>
  </si>
  <si>
    <t>Sin Registro</t>
  </si>
  <si>
    <t>Reducir (Mitigar)</t>
  </si>
  <si>
    <t>Ejecución y administración de procesos</t>
  </si>
  <si>
    <t>Automático</t>
  </si>
  <si>
    <t>De 500 veces al año y máximo 5000 veces por año</t>
  </si>
  <si>
    <t>Gestión Documental</t>
  </si>
  <si>
    <t>De 3 a 24 veces por año</t>
  </si>
  <si>
    <t>Sin Documentar</t>
  </si>
  <si>
    <t>Afectación Reputacional</t>
  </si>
  <si>
    <t>OBJETIVO DEL PROCESO</t>
  </si>
  <si>
    <t>OBJETIVO ESTRATÉGICO RELACIONADO</t>
  </si>
  <si>
    <t>REFERENCIA</t>
  </si>
  <si>
    <t>MINISTERIO DEL JUSTICIA Y DEL DERECHO</t>
  </si>
  <si>
    <t>INSTITUTO NACIONAL PENITENCIARIO Y CARCELARIO -INPEC</t>
  </si>
  <si>
    <t>RIESGO
(Descripción)</t>
  </si>
  <si>
    <t>PROBABILIDAD
INHERENTE</t>
  </si>
  <si>
    <t>IMPACTO
INHERENTE</t>
  </si>
  <si>
    <t>NIVEL DE SEVERIDAD INHERENTE</t>
  </si>
  <si>
    <t>C1</t>
  </si>
  <si>
    <t>Nro. DEL CONTROL</t>
  </si>
  <si>
    <t>CONTROLES
(Descripción)</t>
  </si>
  <si>
    <t>MEDIDAS DE RESPUESTA FRENTE A LA MATERIALIZACIÓN</t>
  </si>
  <si>
    <t xml:space="preserve">PLAN DE CONTINGENCIA </t>
  </si>
  <si>
    <t>RESPONSABLE DEL CONTROL</t>
  </si>
  <si>
    <t>Baja</t>
  </si>
  <si>
    <t>Extrema</t>
  </si>
  <si>
    <t>AFECTACIÓN ECONÓMICA Y/O REPUTACIÓNAL</t>
  </si>
  <si>
    <t>Procesos</t>
  </si>
  <si>
    <t>Tipo_de_Riesgo</t>
  </si>
  <si>
    <t>Probabilidad</t>
  </si>
  <si>
    <t>Porcentaje</t>
  </si>
  <si>
    <t>Impacto</t>
  </si>
  <si>
    <t>Tratamiento_del_riesgo</t>
  </si>
  <si>
    <t>Control_Existente</t>
  </si>
  <si>
    <t>Se ejecuta en</t>
  </si>
  <si>
    <t>Evaluación</t>
  </si>
  <si>
    <t>Medidas_de_Respuesta</t>
  </si>
  <si>
    <t>Riesgo de Corrupción</t>
  </si>
  <si>
    <t>Muy Baja</t>
  </si>
  <si>
    <t xml:space="preserve">Leve </t>
  </si>
  <si>
    <t>Aceptar el Riesgo</t>
  </si>
  <si>
    <t>Muy BajaLeve</t>
  </si>
  <si>
    <t>Riesgo de Cumplimiento</t>
  </si>
  <si>
    <t>Menor</t>
  </si>
  <si>
    <t>Evitar el Riesgo</t>
  </si>
  <si>
    <t>Muy BajaMenor</t>
  </si>
  <si>
    <t>Reducir (Compartir)</t>
  </si>
  <si>
    <t>Riesgo de Imagen</t>
  </si>
  <si>
    <t>Media</t>
  </si>
  <si>
    <t>Moderado</t>
  </si>
  <si>
    <t>Compartir el Riesgo</t>
  </si>
  <si>
    <t>Muy BajaModerado</t>
  </si>
  <si>
    <t>Moderada</t>
  </si>
  <si>
    <t>Aceptar el riesgo</t>
  </si>
  <si>
    <t>Riesgo de Tecnología</t>
  </si>
  <si>
    <t>Alta</t>
  </si>
  <si>
    <t>Mayor</t>
  </si>
  <si>
    <t>No se tienen controles para aplicar al impacto</t>
  </si>
  <si>
    <t>Muy BajaMayor</t>
  </si>
  <si>
    <t>Evitar el riesgo</t>
  </si>
  <si>
    <t>Riesgo Estratégico</t>
  </si>
  <si>
    <t>Muy Alta</t>
  </si>
  <si>
    <t xml:space="preserve">Catastrófico </t>
  </si>
  <si>
    <t>Muy BajaCatastrófico</t>
  </si>
  <si>
    <t>Riesgo Financiero</t>
  </si>
  <si>
    <t>Rara Vez</t>
  </si>
  <si>
    <t>Insignificante</t>
  </si>
  <si>
    <t>BajaLeve</t>
  </si>
  <si>
    <t>Documentación</t>
  </si>
  <si>
    <t xml:space="preserve">Frecuencia </t>
  </si>
  <si>
    <t>Evidencia</t>
  </si>
  <si>
    <t>Clasificación de Riesgos</t>
  </si>
  <si>
    <t>Riesgo Operativo</t>
  </si>
  <si>
    <t>Improbable</t>
  </si>
  <si>
    <t>BajaMenor</t>
  </si>
  <si>
    <t>Posible</t>
  </si>
  <si>
    <t>BajaModerado</t>
  </si>
  <si>
    <t>Fraude externo</t>
  </si>
  <si>
    <t>Probable</t>
  </si>
  <si>
    <t>BajaMayor</t>
  </si>
  <si>
    <t>Casi seguro</t>
  </si>
  <si>
    <t>Catastrófico</t>
  </si>
  <si>
    <t>BajaCatastrófico</t>
  </si>
  <si>
    <t>Fallas tecnológicas</t>
  </si>
  <si>
    <t>MediaLeve</t>
  </si>
  <si>
    <t>Relaciones laborales</t>
  </si>
  <si>
    <t>Afectación Económica o presupuestal</t>
  </si>
  <si>
    <t>MediaMenor</t>
  </si>
  <si>
    <t>Gestión Financiera</t>
  </si>
  <si>
    <t>MediaModerado</t>
  </si>
  <si>
    <t>Frecuencia</t>
  </si>
  <si>
    <t>Daños a activos fijos/ eventos externos</t>
  </si>
  <si>
    <t>MediaMayor</t>
  </si>
  <si>
    <t>Máximo 2 veces por año</t>
  </si>
  <si>
    <t>MediaCatastrófico</t>
  </si>
  <si>
    <t>AltaLeve</t>
  </si>
  <si>
    <t>AltaMenor</t>
  </si>
  <si>
    <t>Pérdida Reputacional</t>
  </si>
  <si>
    <t>AltaModerado</t>
  </si>
  <si>
    <t xml:space="preserve">     El riesgo afecta la imagen de alguna área de la organización</t>
  </si>
  <si>
    <t>AltaMayor</t>
  </si>
  <si>
    <t xml:space="preserve">     El riesgo afecta la imagen de la entidad internamente, de conocimiento general, nivel interno, de junta dircetiva y accionistas y/o de provedores</t>
  </si>
  <si>
    <t>AltaCatastrófico</t>
  </si>
  <si>
    <t xml:space="preserve">     El riesgo afecta la imagen de la entidad con algunos usuarios de relevancia frente al logro de los objetivos</t>
  </si>
  <si>
    <t>Muy AltaLeve</t>
  </si>
  <si>
    <t xml:space="preserve">     El riesgo afecta la imagen de de la entidad con efecto publicitario sostenido a nivel de sector administrativo, nivel departamental o municipal</t>
  </si>
  <si>
    <t>Muy AltaMenor</t>
  </si>
  <si>
    <t>Calificación de Impacto</t>
  </si>
  <si>
    <t>Ejecución del Control</t>
  </si>
  <si>
    <t xml:space="preserve">     El riesgo afecta la imagen de la entidad a nivel nacional, con efecto publicitarios sostenible a nivel país</t>
  </si>
  <si>
    <t>Muy AltaModerado</t>
  </si>
  <si>
    <t>Fuerte</t>
  </si>
  <si>
    <t>Muy AltaMayor</t>
  </si>
  <si>
    <t>Muy AltaCatastrófico</t>
  </si>
  <si>
    <t>Débil</t>
  </si>
  <si>
    <t>Mayor a 500 SMLMV</t>
  </si>
  <si>
    <t>Planificación Institucional</t>
  </si>
  <si>
    <t>Comunicación Estratégica</t>
  </si>
  <si>
    <t>Derechos Humanos y Atención al Cliente</t>
  </si>
  <si>
    <t>Seguridad Penitenciaria y Carcelaria</t>
  </si>
  <si>
    <t>Atención Social</t>
  </si>
  <si>
    <t>Tratamiento Penitenciario</t>
  </si>
  <si>
    <t>Directrices Jurídicas del Régimen Penitenciario y Carcelario</t>
  </si>
  <si>
    <t>Gestión del Talento Humano</t>
  </si>
  <si>
    <t>Gestión del Conocimiento Institucional</t>
  </si>
  <si>
    <t>Gestión Legal</t>
  </si>
  <si>
    <t>Gestión de Tecnología e Información</t>
  </si>
  <si>
    <t>Gestión Disciplinaria</t>
  </si>
  <si>
    <t>Logística y Abastecimiento</t>
  </si>
  <si>
    <t>Control Interno</t>
  </si>
  <si>
    <t>Determinar el horizonte institucional mediante la formulación de la plataforma estratégica, lineamientos y metodologías, que permitan el logro de los propósitos organizacionales</t>
  </si>
  <si>
    <t>Establecer el nivel de implementación y el grado de efectividad del Sistema de Control Interno, realizando un examen sistemático objetivo e independiente de los procesos, actividades, operaciones y resultados que permitan establecer la eficacia, eficiencia, efectividad y economía de la gestión, contribuyendo al cumplimiento de la misión institucional.</t>
  </si>
  <si>
    <t>Establecer las directrices para la ejecución de la pena privativa de la libertad impuesta a través de una sentencia penal condenatoria y el control de las medidas de aseguramiento ordenadas por autoridad competente en los Establecimientos de Reclusión, garantizando el respeto y la protección de los Derechos Humanos del personal interno.</t>
  </si>
  <si>
    <t>Ejercer la defensa de los intereses del Instituto, el control de la legalidad de sus actos administrativos y emitir conceptos jurídicos relacionados con el objeto y función de la entidad.</t>
  </si>
  <si>
    <t>Definir políticas, programas y lineamientos institucionales para la aplicación del tratamiento penitenciario a nivel operativo con fines de resocialización de los internos condenados.</t>
  </si>
  <si>
    <t>Asegurar la eficiente y oportuna adquisición, administración y suministro de bienes y servicios de acuerdo a las necesidades de los procesos del INPEC en atención a la normativa vigente.</t>
  </si>
  <si>
    <t>Mantener la disponibilidad del sistema de información del Sistema Penitenciario y Carcelario de manera oportuna, confiable, integral e Innovadora; dando soporte tecnológico a los usuarios y el acceso oportuno a los servicios tecnológicos.</t>
  </si>
  <si>
    <t>Objetivo del proceso</t>
  </si>
  <si>
    <t>Definir políticas y estrategias para el diseño de programas y lineamientos en los servicios de salud y alimentación, actividades ocupacionales y programas de atención psicosocial para atender las necesidades de la población privada de la libertad.</t>
  </si>
  <si>
    <t>Establecer directrices relacionadas con obtener los beneficios legales que se otorgan durante la ejecución de la pena privativa de la libertad o el cumplimiento de la medida de aseguramiento a la población reclusa.</t>
  </si>
  <si>
    <t>Garantizar el respeto, promoción, protección y defensa de los derechos humanos en el sistema penitenciario y carcelario, a partir de la atención, asesoría y acompañamiento efectivos, a los requerimientos de los ciudadanos y partes interesadas a través del direccionamiento oportuno y eficiente a los procesos competentes.</t>
  </si>
  <si>
    <t>Gestionar la comunicación interna y externa a través del buen uso de los recursos de información para fortalecer el trabajo institucional.</t>
  </si>
  <si>
    <t>Administrar los procesos de ingreso, desarrollo y desvinculación del talento humano al servicio del INPEC, mediante el desarrollo de estrategias administrativas y operativas soportadas en el principio constitucional del mérito, tendientes a garantizar servidores públicos competentes para alcanzar los objetivos Institucionales.</t>
  </si>
  <si>
    <t>Realizar la formación, capacitación, inducción, instrucción, entrenamiento y reentrenamiento a los actores del Sistema Nacional Penitenciario que así lo requiera y las investigaciones a este ámbito en forma eficiente.</t>
  </si>
  <si>
    <t>Garantizar la función disciplinaria en los servidores públicos del INPEC de forma tal que se inicie y finalice el proceso con las garantías procesales, así como la implementación de políticas de prevención de las conductas que constituyan falta disciplinaria.</t>
  </si>
  <si>
    <t>Ejercer el adecuado control de los recursos financieros asignados al Instituto en cumplimiento a los principios contables y de hacienda pública.</t>
  </si>
  <si>
    <t>Administrar la documentación del Instituto durante todo su ciclo vital de acuerdo a la legislación vigente con el fin de conservar la memoria institucional y proporcionar de manera oportuna la información a usuarios.</t>
  </si>
  <si>
    <t>Garantizar un adecuado flujo de información tanto interna  como externa</t>
  </si>
  <si>
    <t>Diseñar la ruta estratégica con miras a fortalecer la confianza ciudadana y la legitimidad.
Conocer los avances en la consecución de resultados previstos en su marco estratégico.</t>
  </si>
  <si>
    <t>Promover el Mejoramiento Continuo del Instituto</t>
  </si>
  <si>
    <t>Número de herramientas implementadas para la promoción, prevención y diseñadas para la gestión de los Derechos Humanos.
Ejecutar la planeación institucional en el marco de los valores del servicio público.</t>
  </si>
  <si>
    <t>Ejecutar la planeación institucional en el marco de los valores del servicio público.</t>
  </si>
  <si>
    <t>Gestionar un talento humano idóneo, comprometido y transparente, que contribuya al cumplimiento de la misión institucional y los fines del Estado, y alcance su propio desarrollo personal y laboral.</t>
  </si>
  <si>
    <t>Garantizar el orden y la disciplina en los establecimientos de reclusión, el cumplimiento de las penas y las medidas de detención preventiva, todo en el marco del respeto de los derechos humanos y la dignidad de las personas privadas de la libertad, los v</t>
  </si>
  <si>
    <t>Establecer de acuerdo con las políticas institucionales y la normatividad vigente los planes para el desarrollo de los proyectos y programas de atención básica de la población sindicada privada de la libertad y el tratamiento penitenciario de la población</t>
  </si>
  <si>
    <t>Fortalecer la gestión del empleo público aplicando la planeación durante el ciclo del servidor público (ingreso, desarrollo y retiro), para que los servidores penitenciarios desarrollen sus funciones de acuerdo con las condiciones requeridas por la entidad</t>
  </si>
  <si>
    <t>Establecer de acuerdo con las políticas institucionales y la normatividad vigente los planes para el desarrollo de los proyectos y programas de atención básica de la población sindicada privada de la libertad y el tratamiento penitenciario de la población condenada privada de la libertad</t>
  </si>
  <si>
    <t>R1</t>
  </si>
  <si>
    <t>R2</t>
  </si>
  <si>
    <t>R3</t>
  </si>
  <si>
    <t>R4</t>
  </si>
  <si>
    <t>R5</t>
  </si>
  <si>
    <t>R6</t>
  </si>
  <si>
    <t>R7</t>
  </si>
  <si>
    <t>R8</t>
  </si>
  <si>
    <t>R9</t>
  </si>
  <si>
    <t>R10</t>
  </si>
  <si>
    <t>R11</t>
  </si>
  <si>
    <t>R12</t>
  </si>
  <si>
    <t>R13</t>
  </si>
  <si>
    <t>R14</t>
  </si>
  <si>
    <t>R15</t>
  </si>
  <si>
    <t>R16</t>
  </si>
  <si>
    <t>R17</t>
  </si>
  <si>
    <t>R18</t>
  </si>
  <si>
    <t>R19</t>
  </si>
  <si>
    <t>R20</t>
  </si>
  <si>
    <t>R21</t>
  </si>
  <si>
    <t>R22</t>
  </si>
  <si>
    <t>R23</t>
  </si>
  <si>
    <t>R24</t>
  </si>
  <si>
    <t>R25</t>
  </si>
  <si>
    <t>R26</t>
  </si>
  <si>
    <t>R27</t>
  </si>
  <si>
    <t>R28</t>
  </si>
  <si>
    <t>R29</t>
  </si>
  <si>
    <t>R30</t>
  </si>
  <si>
    <t>R31</t>
  </si>
  <si>
    <t>R32</t>
  </si>
  <si>
    <t>R33</t>
  </si>
  <si>
    <t>R34</t>
  </si>
  <si>
    <t>R35</t>
  </si>
  <si>
    <t>R36</t>
  </si>
  <si>
    <t>R37</t>
  </si>
  <si>
    <t>R38</t>
  </si>
  <si>
    <t>R39</t>
  </si>
  <si>
    <t>R40</t>
  </si>
  <si>
    <t>R41</t>
  </si>
  <si>
    <t>R42</t>
  </si>
  <si>
    <t>R43</t>
  </si>
  <si>
    <t>R44</t>
  </si>
  <si>
    <t>R45</t>
  </si>
  <si>
    <t>R46</t>
  </si>
  <si>
    <t>R47</t>
  </si>
  <si>
    <t>R48</t>
  </si>
  <si>
    <t>R49</t>
  </si>
  <si>
    <t>R50</t>
  </si>
  <si>
    <t>R51</t>
  </si>
  <si>
    <t>R52</t>
  </si>
  <si>
    <t>R53</t>
  </si>
  <si>
    <t>R54</t>
  </si>
  <si>
    <t>R55</t>
  </si>
  <si>
    <t>R56</t>
  </si>
  <si>
    <t>R57</t>
  </si>
  <si>
    <t>R58</t>
  </si>
  <si>
    <t>R59</t>
  </si>
  <si>
    <t>R60</t>
  </si>
  <si>
    <t>R61</t>
  </si>
  <si>
    <t>R62</t>
  </si>
  <si>
    <t>R63</t>
  </si>
  <si>
    <t>R64</t>
  </si>
  <si>
    <t>R65</t>
  </si>
  <si>
    <t>R66</t>
  </si>
  <si>
    <t>R67</t>
  </si>
  <si>
    <t>R68</t>
  </si>
  <si>
    <t>R69</t>
  </si>
  <si>
    <t>R70</t>
  </si>
  <si>
    <t>R71</t>
  </si>
  <si>
    <t>R72</t>
  </si>
  <si>
    <t>R73</t>
  </si>
  <si>
    <t>R74</t>
  </si>
  <si>
    <t>R75</t>
  </si>
  <si>
    <t>R76</t>
  </si>
  <si>
    <t>R77</t>
  </si>
  <si>
    <t>R78</t>
  </si>
  <si>
    <t>R79</t>
  </si>
  <si>
    <t>R80</t>
  </si>
  <si>
    <t>R81</t>
  </si>
  <si>
    <t>R82</t>
  </si>
  <si>
    <t>R83</t>
  </si>
  <si>
    <t>R84</t>
  </si>
  <si>
    <t>R85</t>
  </si>
  <si>
    <t>R86</t>
  </si>
  <si>
    <t>R87</t>
  </si>
  <si>
    <t>R88</t>
  </si>
  <si>
    <t>R89</t>
  </si>
  <si>
    <t>R90</t>
  </si>
  <si>
    <t>R91</t>
  </si>
  <si>
    <t>R92</t>
  </si>
  <si>
    <t>R93</t>
  </si>
  <si>
    <t>R94</t>
  </si>
  <si>
    <t>R95</t>
  </si>
  <si>
    <t>R96</t>
  </si>
  <si>
    <t>R97</t>
  </si>
  <si>
    <t>R98</t>
  </si>
  <si>
    <t>R99</t>
  </si>
  <si>
    <t>R100</t>
  </si>
  <si>
    <t>R101</t>
  </si>
  <si>
    <t>R102</t>
  </si>
  <si>
    <t>R103</t>
  </si>
  <si>
    <t>R104</t>
  </si>
  <si>
    <t>R105</t>
  </si>
  <si>
    <t>R106</t>
  </si>
  <si>
    <t>R107</t>
  </si>
  <si>
    <t>R108</t>
  </si>
  <si>
    <t>R109</t>
  </si>
  <si>
    <t>R110</t>
  </si>
  <si>
    <t>R111</t>
  </si>
  <si>
    <t>R112</t>
  </si>
  <si>
    <t>R113</t>
  </si>
  <si>
    <t>R114</t>
  </si>
  <si>
    <t>R115</t>
  </si>
  <si>
    <t>Afectación  Económica</t>
  </si>
  <si>
    <t>C2</t>
  </si>
  <si>
    <t>C3</t>
  </si>
  <si>
    <t>C4</t>
  </si>
  <si>
    <t>C5</t>
  </si>
  <si>
    <t>C6</t>
  </si>
  <si>
    <t>C7</t>
  </si>
  <si>
    <t>C8</t>
  </si>
  <si>
    <t>FACTOR DE RIESGO</t>
  </si>
  <si>
    <t>Talento Humano</t>
  </si>
  <si>
    <t>Tecnología</t>
  </si>
  <si>
    <t>Infraestructura</t>
  </si>
  <si>
    <t>Eventos externos</t>
  </si>
  <si>
    <t>Afectación menor a 10 SMLMV</t>
  </si>
  <si>
    <t>Entre 10 y 50 SMLMV</t>
  </si>
  <si>
    <t>Entre 50 y 100 SMLMV</t>
  </si>
  <si>
    <t>Entre 100 y 500 SMLMV</t>
  </si>
  <si>
    <t xml:space="preserve"> MAPA DE RIESGOS INSTITUCIONAL VIGENCIA 2022, VERSIÓN 1
(INCLUYE LOS RIESGOS DE GESTIÓN Y DE SEGURIDAD DIGITAL)</t>
  </si>
  <si>
    <t>Sin registro</t>
  </si>
  <si>
    <t xml:space="preserve"> MAPA DE RIESGOS INSTITUCIONAL VIGENCIA 2022, VERSIÓN 1
(MAPA DE RIESGOS DE CORRUPCIÓN)</t>
  </si>
  <si>
    <t>DE GESTIÓN</t>
  </si>
  <si>
    <t>DE CORRUPCIÓN</t>
  </si>
  <si>
    <t>DE SEGURIDAD DIGITAL</t>
  </si>
  <si>
    <t>CLASIFICACIÓN  DEL RIESGO</t>
  </si>
  <si>
    <t>Al menos  1 vez en los últimos 5 años</t>
  </si>
  <si>
    <t>Al menos  1 vez en los últimos 2 años</t>
  </si>
  <si>
    <t>Más de 1 vez al año</t>
  </si>
  <si>
    <t>No se ha presentado en los últimos años</t>
  </si>
  <si>
    <t>Al menos  1 vez en el último año</t>
  </si>
  <si>
    <t xml:space="preserve">Posibilidad de recibir o solicitar cualquier dádiva o beneficio a nombre propio o de terceros a cambio de manipular una auditoria. </t>
  </si>
  <si>
    <t>Presión, injerencia, amenazas de terceros interesados en generar incumplimiento en los deberes del auditor, conllevando a perdida de objetividad.</t>
  </si>
  <si>
    <t xml:space="preserve">Noticias falsas  o con falta de verificación  </t>
  </si>
  <si>
    <t xml:space="preserve">Desinformación  en las redes . En los medios de comunicación no verificación con la fuente </t>
  </si>
  <si>
    <t>Oficina Asesora de Comunicaciones</t>
  </si>
  <si>
    <t>Implementación de una campaña para el adecuado uso de redes sociales, que implique la imagen institucional</t>
  </si>
  <si>
    <t>Cuatrimestral</t>
  </si>
  <si>
    <t xml:space="preserve">Si se presenta la materialización del riesgo, se deben ejecutar las siguiente acciones cuyo objetivo principal es reducir los daños que se puedan producir (impacto): 
1. Elaboración de boletín dirigido a medios de comunicación.
2. Aclaración a través de la declaración del vocero oficial.
</t>
  </si>
  <si>
    <t>Posibilidad de afectación reputacional por el incumplimiento en la formulación y seguimiento de la planeación institucional a nivel nacional</t>
  </si>
  <si>
    <t>Inoportunidad en la formulación de la planeación institucional de acuerdo al Decreto 612</t>
  </si>
  <si>
    <t>No formulación y/o seguimiento de la planeación institucional</t>
  </si>
  <si>
    <t>Oficina Asesora de Planeación
DIREG y ERON</t>
  </si>
  <si>
    <t>DIREG y ERON</t>
  </si>
  <si>
    <t>N/A</t>
  </si>
  <si>
    <t>Si se presenta la materialización del riesgo, se deben ejecutar las siguiente acciones cuyo objetivo principal es reducir los daños que se puedan producir (impacto): 
1.Informe de la situación presentada.
2. Requerimiento a las Direcciones Regionales y ERON
3. Llamados de atención pertinentes</t>
  </si>
  <si>
    <t>Anual</t>
  </si>
  <si>
    <t>Posibilidad de afectación reputacional por publicar o suministrar información estadística sociodemográfica de la PPL a cargo del INPEC que no corresponde a la realidad, debido al inadecuado registro de información de los encargados de alimentar la base de datos del sistema en el aplicativo SISIPEC WEB o desconocimiento del procedimiento.</t>
  </si>
  <si>
    <t>Inadecuado registro de información de los encargados de alimentar la base de datos del sistema.</t>
  </si>
  <si>
    <t>Desconocimiento del marco normativo o procedimientos para el correcto registro de información en el aplicativo SISIPEC WEB.</t>
  </si>
  <si>
    <t>Oficina Asesora de Planeación - Grupo Estadística</t>
  </si>
  <si>
    <t>Mensual</t>
  </si>
  <si>
    <t>Oficina Asesora de Planeación
Grupo Estadística</t>
  </si>
  <si>
    <t>Si se presenta la materialización del riesgo, se deben ejecutar las siguiente acciones cuyo objetivo principal es reducir los daños que se puedan producir (impacto): 
1. Verificar cual fue la situación presentada acudiendo a la fuente primaria.
2. Subsanar la inconsistencia.</t>
  </si>
  <si>
    <t>Demoras en la recolección y consolidación de la información</t>
  </si>
  <si>
    <t>Desconocimiento de como actuar frente a las respuestas de solicitudes  de información</t>
  </si>
  <si>
    <t>Oficina Asesora de Planeación</t>
  </si>
  <si>
    <t>Posibilidad de afectación reputacional en el incumplimiento con el suministro de información, frente a requerimientos de usuarios internos y externos por demoras en la recolección y consolidación de la información, debido al desconocimiento de como actuar frente a las respuestas de solicitudes  de información.</t>
  </si>
  <si>
    <t>Deficiencias en la aplicación de controles en la elaboración, consolidación y revisión de los informes de la OFICI</t>
  </si>
  <si>
    <t>Desconocimiento del proceso y normatividad legal vigente</t>
  </si>
  <si>
    <t>OFICINA DE CONTROL INTERNO</t>
  </si>
  <si>
    <t>NATURALEZA</t>
  </si>
  <si>
    <t xml:space="preserve">Omitir ajustes al plan de actividades de la OFICI por situaciones internas y externas que lo ameritan </t>
  </si>
  <si>
    <t>Falta de seguimiento al plan de actividades de la OFICI</t>
  </si>
  <si>
    <t xml:space="preserve">Falta de funcionarios asignados a la oficina de atención al ciudadano en los ERON </t>
  </si>
  <si>
    <t>Grupo de Atención al Ciudadano</t>
  </si>
  <si>
    <t>Grupo de Atención al Ciudadano, Direcciones Regionales y ERON</t>
  </si>
  <si>
    <t>Realizar videoconferencia con los responsables de Atención al Ciudadano de las DIREG y ERON del cumplimiento de actividades.</t>
  </si>
  <si>
    <t>Grupo de Atención al Ciudadano
DIREG y ERON</t>
  </si>
  <si>
    <t xml:space="preserve"> Falta  de gestión del servidor penitenciario responsable de la atención al ciudadano para el cumplimiento de manera oportuna de algunas de las acciones,  por realizar otras actividades que le son asignadas, o carencia de personal.</t>
  </si>
  <si>
    <t>Grupo de Atención al Ciudadano, DIREG y ERON</t>
  </si>
  <si>
    <t>La ausencia de respuesta por parte de las diferentes dependencias en términos de ley</t>
  </si>
  <si>
    <t>Realizar video conferencia con los responsables de Atención al Ciudadano de las DIREG y ERON del cumplimiento de respuesta oportuna a las PQRSD</t>
  </si>
  <si>
    <t>Posibilidad de recibir o solicitar cualquier dadiva o beneficio a nombre propio o de terceros a cambio de agilizar y/o omitir los trámites y/o servicios de la entidad.</t>
  </si>
  <si>
    <t xml:space="preserve">Si se presenta la materialización del riesgo, se deben ejecutar las siguiente acciones cuyo objetivo principal es reducir los daños que se puedan producir (impacto): 
1. Informe a la Dirección General
</t>
  </si>
  <si>
    <t>Posibilidad de afectación reputacional por el incumplimiento a las actividades propuestas en el tema de promoción, prevención y monitoreo de los DDHH en las Direcciones Regionales y ERON debido a la falta de seguimiento y control de las actividades.</t>
  </si>
  <si>
    <t>Incumplimiento a las actividades propuestas en el tema de promoción, prevención y monitoreo de los DDHH en las Direcciones Regionales y ERON</t>
  </si>
  <si>
    <t>Falta de seguimiento y control de las actividades</t>
  </si>
  <si>
    <t>Grupo de Derechos Humanos 
Direcciones Regionales
Direcciones de ERON</t>
  </si>
  <si>
    <t>Posibilidad de afectación reputacional por incumplimiento a las actividades  propuestas en las oficinas de servicio al ciudadano en los ERON, debido a la falta  de gestión del servidor penitenciario responsable de la atención al ciudadano.</t>
  </si>
  <si>
    <t>Si se presenta la materialización del riesgo, se deben ejecutar las siguiente acciones cuyo objetivo principal es reducir los daños que se puedan producir (impacto): 
1. Requerimiento al Director del ERON para el cumplimiento de las actividades.
2. Informe a la Dirección General</t>
  </si>
  <si>
    <t>Posibilidad de afectación reputacional por demora en la respuesta de las PQRSD por parte de las dependencias competentes, debido a la falta de atención al cumplimiento de los requerimientos de la ciudadanía en términos de ley y de forma oportuna.</t>
  </si>
  <si>
    <t>Falta de atención al cumplimiento de los requerimientos de la ciudadanía en términos de ley y de forma oportuna.</t>
  </si>
  <si>
    <t>DIREG, ERON y Dirección Escuela de Formación</t>
  </si>
  <si>
    <t>Si se presenta la materialización del riesgo, se deben ejecutar las siguiente acciones cuyo objetivo principal es reducir los daños que se puedan producir (impacto): 
1. Informe a la Dirección General 
2. Informe con cumplimiento de términos a la respuesta y trámite ante la Oficina de Control Interno Disciplinario.</t>
  </si>
  <si>
    <t>Informe a la Dirección General de los avances sobre las sesiones del comité CRAET a nivel nacional</t>
  </si>
  <si>
    <t>Semestral</t>
  </si>
  <si>
    <r>
      <rPr>
        <b/>
        <sz val="11"/>
        <rFont val="Arial Narrow"/>
        <family val="2"/>
      </rPr>
      <t>Control 2</t>
    </r>
    <r>
      <rPr>
        <sz val="11"/>
        <rFont val="Arial Narrow"/>
        <family val="2"/>
      </rPr>
      <t xml:space="preserve">: El responsable de Atención al Ciudadano de las  DIREG consolidan lo de sus ERON adscritos y reportan de manera semestral un informe a la coordinación de GATEC de las sesiones realizadas en el Comité CRAET, referente a hechos de corrupción.
</t>
    </r>
    <r>
      <rPr>
        <b/>
        <sz val="11"/>
        <rFont val="Arial Narrow"/>
        <family val="2"/>
      </rPr>
      <t>Evidencias:</t>
    </r>
    <r>
      <rPr>
        <sz val="11"/>
        <rFont val="Arial Narrow"/>
        <family val="2"/>
      </rPr>
      <t xml:space="preserve"> Oficios, Correos electrónicos, informes semestrales</t>
    </r>
  </si>
  <si>
    <t>Falta de información y/o utilización de los canales de atención donde pueden interponer las denuncias de hechos de corrupción.</t>
  </si>
  <si>
    <t>Se presenta cuando los funcionarios o ciudadanos no utilizan los medios o canales de atención para interponer las denuncias frente a hechos de corrupción.</t>
  </si>
  <si>
    <t>Oficio de retroalimentación e instrucción sobre el usos de los medios y canales que cuenta el instituto para la recepción de las denuncias.</t>
  </si>
  <si>
    <r>
      <rPr>
        <b/>
        <sz val="11"/>
        <rFont val="Arial"/>
        <family val="2"/>
      </rPr>
      <t xml:space="preserve">Control 1: </t>
    </r>
    <r>
      <rPr>
        <sz val="11"/>
        <rFont val="Arial"/>
        <family val="2"/>
      </rPr>
      <t xml:space="preserve">El grupo de Atención al Ciudadano socializa de manera semestral los canales o medios que cuenta el instituto para interponer las denuncias por hechos de corrupción, los cuales las DIREG, ERON y Dirección Escuela de Formación reportarán de manera semestral y consolidada dicha socialización al Grupo de Atención al Ciudadano.
</t>
    </r>
    <r>
      <rPr>
        <b/>
        <sz val="11"/>
        <rFont val="Arial"/>
        <family val="2"/>
      </rPr>
      <t>Evidencias:</t>
    </r>
    <r>
      <rPr>
        <sz val="11"/>
        <rFont val="Arial"/>
        <family val="2"/>
      </rPr>
      <t xml:space="preserve"> Informe a la Dirección General, oficio.</t>
    </r>
  </si>
  <si>
    <t xml:space="preserve">Si se presenta la materialización del riesgo, se deben ejecutar las siguiente acciones cuyo objetivo principal es reducir los daños que se puedan producir (impacto): 
1. Presentar informe al Director regional y nacional sobre la materialización del riesgo
2. Que el Director Regional y Director General impartan instrucciones para que se hagan los cambios de funcionario o se brinden las condiciones para que esta pueda cumplir
</t>
  </si>
  <si>
    <t>Posibilidad de afectación reputacional por el inadecuado desarrollo de las funciones de Derechos Humanos  por una alta rotación del personal y una falta de inducción al puesto de trabajo.</t>
  </si>
  <si>
    <t>Inadecuado desarrollo de las funciones de Derechos Humanos con desconocimiento de las pautas de funcionamiento del cargo</t>
  </si>
  <si>
    <t>Alta rotación del personal y una falta de inducción al puesto de trabajo.</t>
  </si>
  <si>
    <t>Si se presenta la materialización del riesgo, se deben ejecutar las siguiente acciones cuyo objetivo principal es reducir los daños que se puedan producir (impacto): 
1. Presentar informe al Director regional y nacional sobre la falta de cumplimiento del control y por ende la materialización del riesgo. 
2. Presentar informe al Director regional y nacional sobre la investigación y la verificación  operativamente la recurrencia de los hechos.
3. Que el Director Regional y Director General impartan instrucciones para que se hagan inicien las investigaciones disciplinarias que correspondan.</t>
  </si>
  <si>
    <t>Perdida de documentos de importancia probatoria y/o  expedientes disciplinarios</t>
  </si>
  <si>
    <t>Posibilidad de afectación reputacional por la perdida de documentos de importancia probatoria y/o  expedientes disciplinarios debido a la falta de control y cuidado en la custodia de los expedientes disciplinarios a cargo del profesional.</t>
  </si>
  <si>
    <t>Falta de control y cuidado en la custodia de los expedientes disciplinarios a cargo del profesional.</t>
  </si>
  <si>
    <t xml:space="preserve">Ingreso de personal no autorizado a la Oficina de Control Interno Disciplinario </t>
  </si>
  <si>
    <t>Oficina de Control Interno Disciplinario - Coordinación de los Grupos de Prevención e Investigaciones Disciplinarias</t>
  </si>
  <si>
    <t>Oficina de Control Interno Disciplinario
Coordinación de los Grupos de Prevención, Investigaciones Disciplinarias y Secretaria Común</t>
  </si>
  <si>
    <t>Si se presenta la materialización del riesgo, se deben ejecutar las siguiente acciones cuyo objetivo principal es reducir los daños que se puedan producir (impacto): 
1. Se inicia con el proceso correspondiente ya sea administrativo, disciplinario y en caso de alcance penal se desglosa copias para esa jurisdicción.
2. Reconstruir el  (los) documentos del proceso.
3. Elaborar informe a la Dirección General.</t>
  </si>
  <si>
    <t>Posibilidad de afectación reputacional por el incumplimiento en trámites y términos procesales debido a la inaplicabilidad de la ley disciplinaria vigente</t>
  </si>
  <si>
    <t xml:space="preserve">Incumplimiento en trámites y términos procesales </t>
  </si>
  <si>
    <t>Inaplicabilidad de la ley disciplinaria vigente</t>
  </si>
  <si>
    <t xml:space="preserve">Falta de organización y control por parte del funcionario de la OFIDI en la revisión de la documentación en medio físico y magnético . </t>
  </si>
  <si>
    <t>Falta de compromiso por parte de algunos directivos en los ERON y funcionarios a cargo del impulso procesal en la respuesta oportuna a los requerimientos</t>
  </si>
  <si>
    <t>Oficina de Control Interno Disciplinario
Secretaría Común, 
Grupo de Investigaciones
Direcciones Regionales</t>
  </si>
  <si>
    <t>Si se presenta la materialización del riesgo, se deben ejecutar las siguiente acciones cuyo objetivo principal es reducir los daños que se puedan producir (impacto): 
1. Se inicia con el proceso correspondiente ya sea administrativo, disciplinario y en caso de alcance penal se desglosa copias para esa jurisdicción.
2. Elaborar informe a la Dirección General</t>
  </si>
  <si>
    <t>Posibilidad de recibir o solicitar  cualquier dadiva o beneficio a nombre propio o de terceros a cambio de  favorecer   a los sujetos procesales.</t>
  </si>
  <si>
    <t>El operador disciplinario aprovecha su rol para realizar actuaciones contrarias a la ley para beneficiar al investigado</t>
  </si>
  <si>
    <t>Falta de integridad y sentido de pertenencia por parte del funcionario.</t>
  </si>
  <si>
    <t>Ausencia de controles frente a determinadas actuaciones disciplinarias</t>
  </si>
  <si>
    <t>Oficina de Control Interno Disciplinario 
Grupo de Prevención
Direcciones Regionales</t>
  </si>
  <si>
    <t>Oficina de Control Interno Disciplinario, Grupo de Secretaría Común, 
Grupo de Investigaciones y
Direcciones Regionales</t>
  </si>
  <si>
    <r>
      <rPr>
        <b/>
        <sz val="11"/>
        <rFont val="Arial Narrow"/>
        <family val="2"/>
      </rPr>
      <t xml:space="preserve">Control 2: </t>
    </r>
    <r>
      <rPr>
        <sz val="11"/>
        <rFont val="Arial Narrow"/>
        <family val="2"/>
      </rPr>
      <t xml:space="preserve">El Coordinador del Grupo de Investigaciones o quién haga sus veces en las DIREG, detectaran si hay irregularidades en el sentido de fallo que proyecte el sustanciador, si no está ajustado a derecho y  no es proporcional la sanción con la conducta investigada, realizando verificaciones de manera  permanente a las actuaciones procesales que se surten al interior de los diferentes procesos que se adelantan en el despacho disciplinario.
</t>
    </r>
    <r>
      <rPr>
        <b/>
        <sz val="11"/>
        <rFont val="Arial Narrow"/>
        <family val="2"/>
      </rPr>
      <t>Evidencias:</t>
    </r>
    <r>
      <rPr>
        <sz val="11"/>
        <rFont val="Arial Narrow"/>
        <family val="2"/>
      </rPr>
      <t xml:space="preserve"> Quejas, Sistema de Información Disciplinaria SIID, correos electrónicos y los expedientes disciplinarios, providencias, acta, quejas, denuncias o informes sobre las irregularidades, los libros radicadores.</t>
    </r>
  </si>
  <si>
    <t xml:space="preserve">1. Acta de control y verificación.
</t>
  </si>
  <si>
    <t>Coordinación de los Grupos de Prevención, Investigaciones disciplinarias y secretaria común</t>
  </si>
  <si>
    <t xml:space="preserve">
2. Reunión de sensibilización.</t>
  </si>
  <si>
    <t>Coordinación de los Grupos de Prevención, Investigaciones disciplinarias y secretaria común.
DIREG Y ERON</t>
  </si>
  <si>
    <t xml:space="preserve"> Reunión con los funcionarios y acta de cumplimiento o de observaciones.</t>
  </si>
  <si>
    <t xml:space="preserve">Sensibilización a  nivel nacional sobre la importancia en los tiempos y mecanismos de notificación oportuna de los asuntos disciplinarios dirigida  a los Directores de DIREG y ERON </t>
  </si>
  <si>
    <t xml:space="preserve">Semestral </t>
  </si>
  <si>
    <t>Jefe de la Oficina de Control Interno Disciplinario</t>
  </si>
  <si>
    <t xml:space="preserve">Jefe de la Oficina de Control Interno Disciplinario
DIREG y ERON </t>
  </si>
  <si>
    <r>
      <rPr>
        <b/>
        <sz val="11"/>
        <rFont val="Arial Narrow"/>
        <family val="2"/>
      </rPr>
      <t>Control 1:</t>
    </r>
    <r>
      <rPr>
        <sz val="11"/>
        <rFont val="Arial Narrow"/>
        <family val="2"/>
      </rPr>
      <t xml:space="preserve">  El coordinador del Grupo Prevención o quién haga sus veces en las DIREG semestralmente desarrollarán acciones preventivas internas con los funcionarios de la dependencia para prevenir posibles hechos de corrupción en el trámite de los procesos disciplinarios, para ello llevarán a cabo un evento que incorpore estrategias audiovisuales con temas a fines.
</t>
    </r>
    <r>
      <rPr>
        <b/>
        <sz val="11"/>
        <rFont val="Arial Narrow"/>
        <family val="2"/>
      </rPr>
      <t>Evidencias:</t>
    </r>
    <r>
      <rPr>
        <sz val="11"/>
        <rFont val="Arial Narrow"/>
        <family val="2"/>
      </rPr>
      <t xml:space="preserve"> Ayudas didácticas y visuales, correos electrónicos.</t>
    </r>
  </si>
  <si>
    <t>1- Divulgación del Código de Integridad.</t>
  </si>
  <si>
    <t>Oficina de Control Interno Disciplinario
Coordinación del Grupo de Prevención
DIREG Y ERON</t>
  </si>
  <si>
    <t>Posibilidad de afectación reputacional por reprocesos en el desempeño laboral del cuerpo de custodia y vigilancia debido al desarrollo elemental de las competencias asociadas a los programas previstos para su formación</t>
  </si>
  <si>
    <t xml:space="preserve">Reprocesos en el desempeño laboral del CCV </t>
  </si>
  <si>
    <t>Desarrollo elemental de las competencias asociadas a los programas previstos para la formación del CCV</t>
  </si>
  <si>
    <t>Coordinador del Grupo de Formación de la Escuela Penitenciaria Nacional</t>
  </si>
  <si>
    <t xml:space="preserve">Antes del inicio de la etapa de prácticas, realizar reunión con los Comandantes de Prácticas y/o Directores de ERON con el fin de instruir sobre la evaluación de la etapa de prácticas y su importancia frente a la entrega de un producto de calidad al sector productivo </t>
  </si>
  <si>
    <t>Subdirector Académico</t>
  </si>
  <si>
    <t>Segundo y tercer cuatrimestre</t>
  </si>
  <si>
    <t xml:space="preserve">Si se presenta la materialización del riesgo, se deben ejecutar las siguiente acciones cuyo objetivo principal es reducir los daños que se puedan producir (impacto): 
1. En caso que no exista el soporte de la conformación de la junta calificadora o que el diligenciamiento del Formato presente novedades, se devolverán los soportes a la Dirección del ERON correspondiente para que se tomen las medidas correctivas necesarias. </t>
  </si>
  <si>
    <t>Posibilidad de recibir o solicitar cualquier dádiva o beneficio a nombre propio o de terceros a cambio de seleccionar un aspirante como docente de la escuela.</t>
  </si>
  <si>
    <t>Incumplimiento del procedimiento aprobado para la selección de docentes</t>
  </si>
  <si>
    <t>Tráfico de influencias para obtener beneficios particulares o para un tercero.</t>
  </si>
  <si>
    <r>
      <rPr>
        <b/>
        <sz val="11"/>
        <rFont val="Arial Narrow"/>
        <family val="2"/>
      </rPr>
      <t>Control 1:</t>
    </r>
    <r>
      <rPr>
        <sz val="11"/>
        <rFont val="Arial Narrow"/>
        <family val="2"/>
      </rPr>
      <t xml:space="preserve"> El Consejo Directivo cada vez que se realiza una convocatoria para la selección de docentes externos selecciona el personal docente para la ejecución de los módulos de los programas académicos, previo cumplimiento de los requisitos exigidos en el perfil acorde con el orden de elegibilidad establecido por el Comité Evaluador, para ello, revisa aleatoriamente las hojas de vida de los aspirantes con el fin de establecer que la verificación de requisitos habilitantes y el análisis de antecedentes se hayan realizado conforme al procedimiento, dejando constancia de lo actuado en acta. 
</t>
    </r>
    <r>
      <rPr>
        <b/>
        <sz val="11"/>
        <rFont val="Arial Narrow"/>
        <family val="2"/>
      </rPr>
      <t>Evidencias:</t>
    </r>
    <r>
      <rPr>
        <sz val="11"/>
        <rFont val="Arial Narrow"/>
        <family val="2"/>
      </rPr>
      <t xml:space="preserve"> Acta del Consejo Directivo, formatos del procedimiento, soportes de hojas de vida revisadas e informes si aplica, que reposan en el archivo de gestión del Consejo Directivo.</t>
    </r>
  </si>
  <si>
    <t>Consejo Directivo
 de la Escuela Penitenciaria Nacional</t>
  </si>
  <si>
    <t>Desarrollar un programa de capacitación en modalidad virtual  dirigido a los servidores públicos de la Escuela sobre el Código de Integridad.</t>
  </si>
  <si>
    <t>Segundo  y tercer cuatrimestre</t>
  </si>
  <si>
    <t>Grupo de Educación Continuada
Dirección Escuela de Formación</t>
  </si>
  <si>
    <t xml:space="preserve">Si se presenta la materialización del riesgo, se deben ejecutar las siguiente acciones cuyo objetivo principal es reducir los daños que se puedan producir (impacto): 
1. En caso de que se identifiquen incumplimientos al procedimiento por posible manipulación de la información por parte de los responsables, el Consejo Directivo designa una comisión para que revise la aplicación del procedimiento con base en los soportes allegados por los aspirantes, quien rendirá informe de lo actuado al Consejo Directivo para que se tomen las decisiones pertinentes. </t>
  </si>
  <si>
    <t>Posibilidad de recibir y solicitar cualquier dádiva o beneficio a nombre propio o de terceros al ingresar o permitir el ingreso de elementos prohibidos al ERON por parte de servidores penitenciarios</t>
  </si>
  <si>
    <t xml:space="preserve">Imposición de autoridad para permitir actos que contravía el reglamento </t>
  </si>
  <si>
    <t>Falta a la ética y principio del servidor público al momento de ser objeto de ofrecimiento por parte de la población privada de la libertad o visitantes.</t>
  </si>
  <si>
    <t>Posibilidad de recibir u solicitar cualquier dádiva o beneficio a nombre propio o de tercero  a cambio de permitir la tenencia de elementos prohibidos o ilegales al interior de los ERON por parte de funcionarios del cuerpo de custodia</t>
  </si>
  <si>
    <t>Existencia de elementos prohibidos o ilegales al interior de los ERON</t>
  </si>
  <si>
    <t>Falta a la ética y principio del servidor público al ser objeto de ofrecimiento por parte de la población privada de la libertad.</t>
  </si>
  <si>
    <t>Posibilidad de recibir u solicitar cualquier dádiva o beneficio a nombre propio o de terceros a cambio de celebrar un contrato</t>
  </si>
  <si>
    <t xml:space="preserve">
Coaccionar  al funcionario para dar o recibir dadivas.</t>
  </si>
  <si>
    <t>Incumplimiento en aplicación de las normas  y procedimientos vigentes .</t>
  </si>
  <si>
    <r>
      <rPr>
        <b/>
        <sz val="11"/>
        <rFont val="Arial Narrow"/>
        <family val="2"/>
      </rPr>
      <t xml:space="preserve">Control 1: </t>
    </r>
    <r>
      <rPr>
        <sz val="11"/>
        <rFont val="Arial Narrow"/>
        <family val="2"/>
      </rPr>
      <t xml:space="preserve">A través de los Comités de contratación y evaluación a nivel Nacional (subunidades con  ordenación de gasto) analizan cada una de las actividades para iniciar el proceso contractual.
</t>
    </r>
    <r>
      <rPr>
        <b/>
        <sz val="11"/>
        <rFont val="Arial Narrow"/>
        <family val="2"/>
      </rPr>
      <t xml:space="preserve">Evidencias: </t>
    </r>
    <r>
      <rPr>
        <sz val="11"/>
        <rFont val="Arial Narrow"/>
        <family val="2"/>
      </rPr>
      <t xml:space="preserve">Actas de comité </t>
    </r>
  </si>
  <si>
    <t>Subdirección de Gestión Contractual
DIREG y ERON</t>
  </si>
  <si>
    <t>Lista de chequeo de requisitos</t>
  </si>
  <si>
    <t>Dos videoconferencias ejecutadas</t>
  </si>
  <si>
    <r>
      <rPr>
        <b/>
        <sz val="11"/>
        <rFont val="Arial Narrow"/>
        <family val="2"/>
      </rPr>
      <t>Control 2</t>
    </r>
    <r>
      <rPr>
        <sz val="11"/>
        <rFont val="Arial Narrow"/>
        <family val="2"/>
      </rPr>
      <t xml:space="preserve">: La Dirección de Gestión Corporativa a través de la Subdirección de Gestión Contractual, DIREG y ERON, actualizan  y capacitan frente al manual de contratación, formatos y procedimientos a nivel nacional - subunidades ordenadoras de gasto (regionales y EPN).
</t>
    </r>
    <r>
      <rPr>
        <b/>
        <sz val="11"/>
        <rFont val="Arial Narrow"/>
        <family val="2"/>
      </rPr>
      <t xml:space="preserve">Evidencias: </t>
    </r>
    <r>
      <rPr>
        <sz val="11"/>
        <rFont val="Arial Narrow"/>
        <family val="2"/>
      </rPr>
      <t>Actas de socialización.</t>
    </r>
  </si>
  <si>
    <t>Desconocimiento y/o no aplicación de la norma</t>
  </si>
  <si>
    <t xml:space="preserve"> Ejecución de los procesos contractuales en cualquiera de las etapas sin el cumplimiento de los requisitos legales y lineamientos establecidos por Colombia Compra Eficiente</t>
  </si>
  <si>
    <t xml:space="preserve"> Falta de conocimiento del personal para la ejecución de las actividades del proceso de contratación</t>
  </si>
  <si>
    <t>Posibilidad de afectación económica por multa y sanción del ente de control y reputacional en la perdida de confianza de proveedores, por la ejecución de los procesos contractuales en cualquiera de las etapas sin el cumplimiento de los requisitos legales y lineamientos establecidos por Colombia Compra Eficiente, debido a la falta  de conocimiento del personal para la ejecución de las actividades del proceso de contratación.</t>
  </si>
  <si>
    <t xml:space="preserve"> Subdirección de Gestión Contractual </t>
  </si>
  <si>
    <t>Evasión de PPL con medida intramural, en servicios de hospital y en desplazamientos</t>
  </si>
  <si>
    <t>Inaplicabilidad de procedimientos de seguridad por la limitación del recurso humano</t>
  </si>
  <si>
    <t>Comandante de Vigilancia ERON
Comandante de Vigilancia DIREG
Dirección de Custodia y Vigilancia</t>
  </si>
  <si>
    <t>La Dirección de Custodia y Vigilancia, de acuerdo a la análisis del informe de seguridad emite instrucciones mensuales a los Directores y Comandantes de Vigilancia de los ERON</t>
  </si>
  <si>
    <t>Dirección de Custodia y Vigilancia</t>
  </si>
  <si>
    <t>Posibilidad de afectación reputacional por la evasión de PPL con medida intramural (fuga), en servicios de hospital y en desplazamientos, debido a la inaplicabilidad de procedimientos de seguridad por la limitación del recurso humano</t>
  </si>
  <si>
    <t xml:space="preserve">Posibilidad de afectación reputacional por el incumplimiento en las órdenes de traslado de las PPL a diligencias judiciales y citas médicas, por falta de colaboración de los entes judiciales para la realización de audiencias virtuales o desplazamiento de los mismos a los ERON y por la no comparecencia voluntaria de los PPL a los despachos y centros de atención en salud y la limitación del recurso humano del CCV </t>
  </si>
  <si>
    <t>Incumplimiento en las órdenes de traslado de las PPL a diligencias judiciales y citas médicas</t>
  </si>
  <si>
    <t xml:space="preserve">Falta de colaboración de los entes judiciales para la realización de audiencias virtuales o desplazamiento de los mismos a los ERON y por la no comparecencia voluntaria de los PPL a los despachos y centros de atención en salud  y la limitación del recurso humano del CCV </t>
  </si>
  <si>
    <t>Director ERON
Comandante de Vigilancia ERON
Comandante de Vigilancia DIREG
Dirección de Custodia y Vigilancia</t>
  </si>
  <si>
    <r>
      <rPr>
        <b/>
        <sz val="11"/>
        <rFont val="Arial Narrow"/>
        <family val="2"/>
      </rPr>
      <t xml:space="preserve">Control 2: </t>
    </r>
    <r>
      <rPr>
        <sz val="11"/>
        <rFont val="Arial Narrow"/>
        <family val="2"/>
      </rPr>
      <t xml:space="preserve">El Director del ERON debe remitir por escrito al Comandante de Vigilancia del ERON cuando se presente el requerimiento, las autorizaciones de ingreso de elementos para impartir instrucciones al personal del CCV, de conformidad con lo establecido en el artículo 48 de la resolución 6349 de 2016. El comandante de Vigilancia de la Regional, recopila la información suministrada por  los ERON y emite un informe a la Dirección de Custodia y Vigilancia quien consolida el informe final a nivel nacional.
</t>
    </r>
    <r>
      <rPr>
        <b/>
        <sz val="11"/>
        <rFont val="Arial Narrow"/>
        <family val="2"/>
      </rPr>
      <t xml:space="preserve">
Evidencias: 
</t>
    </r>
    <r>
      <rPr>
        <sz val="11"/>
        <rFont val="Arial Narrow"/>
        <family val="2"/>
      </rPr>
      <t>ERON emite actas de relación general.
DIREG consolida actas de ERON y emite informe a la DICUV
DICUV emite informe final consolidando información a nivel nacional.</t>
    </r>
  </si>
  <si>
    <t xml:space="preserve">Si se presenta la materialización del riesgo, se deben ejecutar las siguiente acciones cuyo objetivo principal es reducir los daños que se puedan producir (impacto): 
1. El Director del Establecimiento por intermedio de la Unidad de Policia Judicial del ERON instaura la denuncia penal o la investigación disciplinaria en contra del funcionario según sea el caso </t>
  </si>
  <si>
    <r>
      <rPr>
        <b/>
        <sz val="11"/>
        <rFont val="Arial Narrow"/>
        <family val="2"/>
      </rPr>
      <t xml:space="preserve">Control 2: </t>
    </r>
    <r>
      <rPr>
        <sz val="11"/>
        <rFont val="Arial Narrow"/>
        <family val="2"/>
      </rPr>
      <t xml:space="preserve">Los Comandantes de Vigilancia de los Establecimientos realizan operativos de registro y control cuando sea necesario y los reporta mensualmente; estos deben estar supervisados por los oficiales y suboficiales del ERON.  El comandante de Vigilancia de la Regional, recopila la información suministrada por  los ERON y emite un informe a la Dirección de Custodia y Vigilancia quien consolida el informe final a nivel nacional.
</t>
    </r>
    <r>
      <rPr>
        <b/>
        <sz val="11"/>
        <rFont val="Arial Narrow"/>
        <family val="2"/>
      </rPr>
      <t xml:space="preserve">Evidencias: </t>
    </r>
    <r>
      <rPr>
        <sz val="11"/>
        <rFont val="Arial Narrow"/>
        <family val="2"/>
      </rPr>
      <t xml:space="preserve">
ERON emite actas de relación general.
DIREG consolida actas de ERON y emite informe a la DICUV
DICUV emite informe final consolidando información a nivel nacional.</t>
    </r>
  </si>
  <si>
    <t>Subdirección de Gestión Contractual,
Direcciones Regionales,
ERON y  EPN</t>
  </si>
  <si>
    <t xml:space="preserve">Posibilidad de afectación económica y reputacional por la atención extemporánea en las actividades del proceso de Gestión Financiero para la apertura y cierre del año fiscal debido a la falta de lineamientos en materia financiera.
</t>
  </si>
  <si>
    <t>Atención extemporánea en la actividades del proceso financiero</t>
  </si>
  <si>
    <t>Posibilidad de recibir o solicitar cualquier dádiva o beneficio a nombre propio o de terceros a cambio de  apropiar de manera indebida de los recursos públicos</t>
  </si>
  <si>
    <t>Asignación de los perfiles usuarios SIIF ( Gestión contable, Pagador Regional o Central y  Gestión del Gasto) a un solo funcionario.</t>
  </si>
  <si>
    <t>Debilidades en los controles en el manejo de los dineros tanto públicos como consignados a la población privada de la libertad.</t>
  </si>
  <si>
    <t>Grupo presupuesto, Contabilidad y tesorería</t>
  </si>
  <si>
    <t xml:space="preserve">Grupo presupuesto, Contabilidad y tesorería; pagadores y ordenadores del gasto a nivel nacional </t>
  </si>
  <si>
    <t>Grupo de Tesorería,  Ordenadores de gasto y pagadores a nivel nacional.</t>
  </si>
  <si>
    <r>
      <rPr>
        <b/>
        <sz val="11"/>
        <rFont val="Arial Narrow"/>
        <family val="2"/>
      </rPr>
      <t>Control 1:</t>
    </r>
    <r>
      <rPr>
        <sz val="11"/>
        <rFont val="Arial Narrow"/>
        <family val="2"/>
      </rPr>
      <t xml:space="preserve"> La Dirección Gestión Corporativa - Grupo presupuesto, Contabilidad y tesorería de manera cuatrimestral verifica que ningún servidor publico maneje los perfiles gestión pagador y gestión contable en el manejo del SIIF II, en caso de que se identifique , se genera un reporte  a la Dirección Regional yo ERON con el fin de que se adelante la gestión para que se cumpla con este requisito. 
En caso de no cumplirse con la asignación de los dos perfiles mínimo se emitirá oficio por parte de la Dirección Gestión Corporativa, requiriendo al Director Regional para que corrija tal situación emitiendo la respuesta por escrito con los datos del servidor público asignado, dirigido al coordinador del SIIF II INPEC.
</t>
    </r>
    <r>
      <rPr>
        <b/>
        <sz val="11"/>
        <rFont val="Arial Narrow"/>
        <family val="2"/>
      </rPr>
      <t>Evidencias:</t>
    </r>
    <r>
      <rPr>
        <sz val="11"/>
        <rFont val="Arial Narrow"/>
        <family val="2"/>
      </rPr>
      <t xml:space="preserve">  Oficios y correo electrónico.</t>
    </r>
  </si>
  <si>
    <t>Elaboración y Actualización de los procedimientos del proceso financiero</t>
  </si>
  <si>
    <t>Coordinadores Grupos de Tesorería, Contabilidad y Presupuesto</t>
  </si>
  <si>
    <t>Videonferencia a nivel nacional de autocontrol y la aplicación de procedimientos del proceso financiero</t>
  </si>
  <si>
    <t>Identificación, clasificación, medición y registro de los hechos económicos en el momento de su ocurrencia</t>
  </si>
  <si>
    <t xml:space="preserve">Funcionarios de la Coordinación Contable </t>
  </si>
  <si>
    <t>Coordinador Grupo Contabilidad.</t>
  </si>
  <si>
    <r>
      <t>Control 1:</t>
    </r>
    <r>
      <rPr>
        <sz val="11"/>
        <color theme="1"/>
        <rFont val="Arial"/>
        <family val="2"/>
      </rPr>
      <t xml:space="preserve"> La oficina Asesora de Comunicaciones diariamente realiza el monitoreo de medios de comunicación verificando las noticias publicadas en medios sobre temas de relevancia para el Instituto. Las noticias de mayor relevancia son evaluadas y se toman las acciones que hayan lugar para dar claridad ante los medios, dando cumplimiento a la Política y plan de Comunicaciones versión oficial.
</t>
    </r>
    <r>
      <rPr>
        <b/>
        <sz val="11"/>
        <color theme="1"/>
        <rFont val="Arial"/>
        <family val="2"/>
      </rPr>
      <t xml:space="preserve">Evidencias: </t>
    </r>
    <r>
      <rPr>
        <sz val="11"/>
        <color theme="1"/>
        <rFont val="Arial"/>
        <family val="2"/>
      </rPr>
      <t xml:space="preserve">Monitoreo diario e incidencia </t>
    </r>
    <r>
      <rPr>
        <b/>
        <sz val="11"/>
        <color theme="1"/>
        <rFont val="Arial"/>
        <family val="2"/>
      </rPr>
      <t xml:space="preserve">noticiosa </t>
    </r>
  </si>
  <si>
    <r>
      <t xml:space="preserve">Control 3: </t>
    </r>
    <r>
      <rPr>
        <sz val="11"/>
        <color theme="1"/>
        <rFont val="Arial"/>
        <family val="2"/>
      </rPr>
      <t xml:space="preserve">La oficina Asesora de Comunicaciones frente a las "fake news", es identificada, desmentida la noticia falsa y publicada en redes sociales en las cuentas oficiales (Twitter y facebook .
</t>
    </r>
    <r>
      <rPr>
        <b/>
        <sz val="11"/>
        <color theme="1"/>
        <rFont val="Arial"/>
        <family val="2"/>
      </rPr>
      <t>Evidencias:</t>
    </r>
    <r>
      <rPr>
        <sz val="11"/>
        <color theme="1"/>
        <rFont val="Arial"/>
        <family val="2"/>
      </rPr>
      <t xml:space="preserve"> Las "fake news" generada.</t>
    </r>
  </si>
  <si>
    <r>
      <t xml:space="preserve">Control 1: </t>
    </r>
    <r>
      <rPr>
        <sz val="11"/>
        <color theme="1"/>
        <rFont val="Arial"/>
        <family val="2"/>
      </rPr>
      <t xml:space="preserve">La Oficina Asesora de Planeación - Grupo de Planeación estratégica imparte instrucciones  a las dependencias a nivel nacional, con fin de adelantar la formulación y/o seguimiento de los diferentes planes de manera oportuna, de conformidad a la guía metodológica para la formulación, elaboración y seguimiento a Planes Institucionales PE-PI-G02 
</t>
    </r>
    <r>
      <rPr>
        <b/>
        <sz val="11"/>
        <color theme="1"/>
        <rFont val="Arial"/>
        <family val="2"/>
      </rPr>
      <t>Evidencias:</t>
    </r>
    <r>
      <rPr>
        <sz val="11"/>
        <color theme="1"/>
        <rFont val="Arial"/>
        <family val="2"/>
      </rPr>
      <t xml:space="preserve">  Correo electrónico con instrucciones.</t>
    </r>
  </si>
  <si>
    <r>
      <rPr>
        <b/>
        <sz val="11"/>
        <color theme="1"/>
        <rFont val="Arial"/>
        <family val="2"/>
      </rPr>
      <t>Control 2:</t>
    </r>
    <r>
      <rPr>
        <sz val="11"/>
        <color theme="1"/>
        <rFont val="Arial"/>
        <family val="2"/>
      </rPr>
      <t xml:space="preserve"> Las Direcciones Regionales dan a conocer a los establecimientos de reclusión los lineamientos, instrucciones y retroalimentación de los informes de seguimiento del Plan de Acción enviados por la Oficina Asesora de Planeación, de conformidad a la guía metodológica para la formulación, elaboración y seguimiento a Planes Institucionales PE-PI-G02 .
</t>
    </r>
    <r>
      <rPr>
        <b/>
        <sz val="11"/>
        <color theme="1"/>
        <rFont val="Arial"/>
        <family val="2"/>
      </rPr>
      <t>Evidencias:</t>
    </r>
    <r>
      <rPr>
        <sz val="11"/>
        <color theme="1"/>
        <rFont val="Arial"/>
        <family val="2"/>
      </rPr>
      <t xml:space="preserve"> Oficios, correos electrónicos.</t>
    </r>
  </si>
  <si>
    <r>
      <rPr>
        <b/>
        <sz val="11"/>
        <color theme="1"/>
        <rFont val="Arial"/>
        <family val="2"/>
      </rPr>
      <t>Control 2</t>
    </r>
    <r>
      <rPr>
        <sz val="11"/>
        <color theme="1"/>
        <rFont val="Arial"/>
        <family val="2"/>
      </rPr>
      <t xml:space="preserve">: La Oficina Asesora de Planeación - Grupo Estadística cuenta con la PE-PI-G05 Guía para la construcción  de los cuadros estadísticos mensuales,
</t>
    </r>
    <r>
      <rPr>
        <b/>
        <sz val="11"/>
        <color theme="1"/>
        <rFont val="Arial"/>
        <family val="2"/>
      </rPr>
      <t xml:space="preserve">Evidencias: </t>
    </r>
    <r>
      <rPr>
        <sz val="11"/>
        <color theme="1"/>
        <rFont val="Arial"/>
        <family val="2"/>
      </rPr>
      <t>Guía,  archivos de estadísticas y series históricas.</t>
    </r>
  </si>
  <si>
    <r>
      <rPr>
        <b/>
        <sz val="11"/>
        <color theme="1"/>
        <rFont val="Arial"/>
        <family val="2"/>
      </rPr>
      <t xml:space="preserve">Control 2: </t>
    </r>
    <r>
      <rPr>
        <sz val="11"/>
        <color theme="1"/>
        <rFont val="Arial"/>
        <family val="2"/>
      </rPr>
      <t xml:space="preserve">La Oficina Asesora de Planeación - Grupo Estadística cuenta a  través de la información de Sisipec  elabora los informes mensuales y revista anual, a partir de cuadros estadísticos previamente establecidos y la publicación en pagina institucional.
</t>
    </r>
    <r>
      <rPr>
        <b/>
        <sz val="11"/>
        <color theme="1"/>
        <rFont val="Arial"/>
        <family val="2"/>
      </rPr>
      <t xml:space="preserve">
Evidencias: </t>
    </r>
    <r>
      <rPr>
        <sz val="11"/>
        <color theme="1"/>
        <rFont val="Arial"/>
        <family val="2"/>
      </rPr>
      <t>Publicación pagina web link estadística, informe mensual y revista anual</t>
    </r>
  </si>
  <si>
    <r>
      <rPr>
        <b/>
        <sz val="11"/>
        <color theme="1"/>
        <rFont val="Arial"/>
        <family val="2"/>
      </rPr>
      <t>Control 1:</t>
    </r>
    <r>
      <rPr>
        <sz val="11"/>
        <color theme="1"/>
        <rFont val="Arial"/>
        <family val="2"/>
      </rPr>
      <t xml:space="preserve"> El Jefe Oficina de Control Interno y su equipo de trabajo modificara el plan de actividades anual ante contingencias presentadas.
</t>
    </r>
    <r>
      <rPr>
        <b/>
        <sz val="11"/>
        <color theme="1"/>
        <rFont val="Arial"/>
        <family val="2"/>
      </rPr>
      <t>Evidencias:</t>
    </r>
    <r>
      <rPr>
        <sz val="11"/>
        <color theme="1"/>
        <rFont val="Arial"/>
        <family val="2"/>
      </rPr>
      <t xml:space="preserve"> Acta, Matriz Plan de actividades</t>
    </r>
  </si>
  <si>
    <r>
      <rPr>
        <b/>
        <sz val="11"/>
        <color theme="1"/>
        <rFont val="Arial"/>
        <family val="2"/>
      </rPr>
      <t xml:space="preserve">Control 2: </t>
    </r>
    <r>
      <rPr>
        <sz val="11"/>
        <color theme="1"/>
        <rFont val="Arial"/>
        <family val="2"/>
      </rPr>
      <t xml:space="preserve">Seguimiento mensual por parte del Jefe de la OFICI y su equipo de trabajo al plan de actividades.
</t>
    </r>
    <r>
      <rPr>
        <b/>
        <sz val="11"/>
        <color theme="1"/>
        <rFont val="Arial"/>
        <family val="2"/>
      </rPr>
      <t xml:space="preserve">Evidencias: </t>
    </r>
    <r>
      <rPr>
        <sz val="11"/>
        <color theme="1"/>
        <rFont val="Arial"/>
        <family val="2"/>
      </rPr>
      <t>Actas</t>
    </r>
  </si>
  <si>
    <r>
      <rPr>
        <b/>
        <sz val="11"/>
        <color theme="1"/>
        <rFont val="Arial"/>
        <family val="2"/>
      </rPr>
      <t>Control 1:</t>
    </r>
    <r>
      <rPr>
        <sz val="11"/>
        <color theme="1"/>
        <rFont val="Arial"/>
        <family val="2"/>
      </rPr>
      <t xml:space="preserve"> El grupo de Atención al Ciudadano solicita mediante oficio anual a las Direcciones Regionales y ERON la asignación de personal idóneo para los puntos de atención al ciudadano.
</t>
    </r>
    <r>
      <rPr>
        <b/>
        <sz val="11"/>
        <color theme="1"/>
        <rFont val="Arial"/>
        <family val="2"/>
      </rPr>
      <t>Evidencias:</t>
    </r>
    <r>
      <rPr>
        <sz val="11"/>
        <color theme="1"/>
        <rFont val="Arial"/>
        <family val="2"/>
      </rPr>
      <t xml:space="preserve"> Oficios, Correos electrónicos.</t>
    </r>
  </si>
  <si>
    <r>
      <rPr>
        <b/>
        <sz val="11"/>
        <color theme="1"/>
        <rFont val="Arial"/>
        <family val="2"/>
      </rPr>
      <t>Control 2:</t>
    </r>
    <r>
      <rPr>
        <sz val="11"/>
        <color theme="1"/>
        <rFont val="Arial"/>
        <family val="2"/>
      </rPr>
      <t xml:space="preserve"> El grupo de Atención al Ciudadano remite en el primer trimestre a las Direcciones Regionales y ERON oficio  con cada una de las actividades a desarrollar, plazos establecidos y entrega de evidencias. 
</t>
    </r>
    <r>
      <rPr>
        <b/>
        <sz val="11"/>
        <color theme="1"/>
        <rFont val="Arial"/>
        <family val="2"/>
      </rPr>
      <t>Evidencias:</t>
    </r>
    <r>
      <rPr>
        <sz val="11"/>
        <color theme="1"/>
        <rFont val="Arial"/>
        <family val="2"/>
      </rPr>
      <t xml:space="preserve"> Oficios, correos electrónicos</t>
    </r>
  </si>
  <si>
    <r>
      <rPr>
        <b/>
        <sz val="11"/>
        <color theme="1"/>
        <rFont val="Arial"/>
        <family val="2"/>
      </rPr>
      <t xml:space="preserve">Control 3: </t>
    </r>
    <r>
      <rPr>
        <sz val="11"/>
        <color theme="1"/>
        <rFont val="Arial"/>
        <family val="2"/>
      </rPr>
      <t xml:space="preserve">El responsable de Atención al Ciudadano del  DIREG consolida y reporta trimestralmente a la coordinación de GATEC el avance en las actividades tanto para la DIREG y sus ERON adscritos, y el cargue de evidencias en la carpeta drive. 
</t>
    </r>
    <r>
      <rPr>
        <b/>
        <sz val="11"/>
        <color theme="1"/>
        <rFont val="Arial"/>
        <family val="2"/>
      </rPr>
      <t>Evidencias</t>
    </r>
    <r>
      <rPr>
        <sz val="11"/>
        <color theme="1"/>
        <rFont val="Arial"/>
        <family val="2"/>
      </rPr>
      <t>: Informes</t>
    </r>
  </si>
  <si>
    <r>
      <rPr>
        <b/>
        <sz val="11"/>
        <color theme="1"/>
        <rFont val="Arial"/>
        <family val="2"/>
      </rPr>
      <t>Control 2:</t>
    </r>
    <r>
      <rPr>
        <sz val="11"/>
        <color theme="1"/>
        <rFont val="Arial"/>
        <family val="2"/>
      </rPr>
      <t xml:space="preserve"> Los Cónsules regionales realizarán videoconferencias mensuales con los Cónsules de ERON, para impartirles instrucciones sobre la realización de las actividades propuestas para el mes, así como hacer observaciones y recomendaciones que permitan ajustar el desarrollo de las actividades a las pautas establecidas.                                                                                                           El Grupo de Derechos Humanos, realizará videoconferencia bimestral con los Cónsules Regionales, con el fin de impartirles instrucciones sobre la realización de las actividades propuestas para el bimestre, así como hacer observaciones y recomendaciones que permitan ajustar el desarrollo de las actividades a las pautas establecidas.                                                                           
</t>
    </r>
    <r>
      <rPr>
        <b/>
        <sz val="11"/>
        <color theme="1"/>
        <rFont val="Arial"/>
        <family val="2"/>
      </rPr>
      <t xml:space="preserve">Evidencias: </t>
    </r>
    <r>
      <rPr>
        <sz val="11"/>
        <color theme="1"/>
        <rFont val="Arial"/>
        <family val="2"/>
      </rPr>
      <t xml:space="preserve">Registros y/o actas de las videoconferencias.                                                    </t>
    </r>
  </si>
  <si>
    <r>
      <rPr>
        <b/>
        <sz val="11"/>
        <color theme="1"/>
        <rFont val="Arial"/>
        <family val="2"/>
      </rPr>
      <t>Control 1:</t>
    </r>
    <r>
      <rPr>
        <sz val="11"/>
        <color theme="1"/>
        <rFont val="Arial"/>
        <family val="2"/>
      </rPr>
      <t xml:space="preserve"> La Oficina de Control Interno Disciplinario - Coordinación Grupo de Prevención y el Coordinador del Grupo de Investigaciones disciplinarias realizan trimestralmente la  suscripción de un acta de verificación aleatoria de los expedientes disciplinarios a cargo de los sustanciadores, a fin de verificar que los  procesos  que se encuentren  físicamente disponibles con las condiciones de seguridad y  las normas gestión documental.
</t>
    </r>
    <r>
      <rPr>
        <b/>
        <sz val="11"/>
        <color theme="1"/>
        <rFont val="Arial"/>
        <family val="2"/>
      </rPr>
      <t xml:space="preserve">
</t>
    </r>
    <r>
      <rPr>
        <b/>
        <sz val="11"/>
        <rFont val="Arial"/>
        <family val="2"/>
      </rPr>
      <t>Evidencias</t>
    </r>
    <r>
      <rPr>
        <sz val="11"/>
        <rFont val="Arial"/>
        <family val="2"/>
      </rPr>
      <t>: A</t>
    </r>
    <r>
      <rPr>
        <sz val="11"/>
        <color theme="1"/>
        <rFont val="Arial"/>
        <family val="2"/>
      </rPr>
      <t xml:space="preserve">cta de verificación, correo electrónicos, libros radicadores
</t>
    </r>
  </si>
  <si>
    <r>
      <rPr>
        <b/>
        <sz val="11"/>
        <color theme="1"/>
        <rFont val="Arial"/>
        <family val="2"/>
      </rPr>
      <t>CONTROL 2</t>
    </r>
    <r>
      <rPr>
        <sz val="11"/>
        <color theme="1"/>
        <rFont val="Arial"/>
        <family val="2"/>
      </rPr>
      <t xml:space="preserve">: Los funcionarios de la OFIDI apoyaran la verificación de personal ajeno a la oficina, con el fin de no permitir el acceso a los lugares dónde reposan los expedientes.   En el evento que se sospeche de una conducta irregular por parte del funcionario sustanciador dónde se involucre un particular, se comunicará  de inmediato al jefe de la oficina para lo respectivo.
</t>
    </r>
    <r>
      <rPr>
        <b/>
        <sz val="11"/>
        <color theme="1"/>
        <rFont val="Arial"/>
        <family val="2"/>
      </rPr>
      <t xml:space="preserve">Evidencias: </t>
    </r>
    <r>
      <rPr>
        <sz val="11"/>
        <color theme="1"/>
        <rFont val="Arial"/>
        <family val="2"/>
      </rPr>
      <t xml:space="preserve"> Actas de Compromiso,  Oficio de novedad.</t>
    </r>
  </si>
  <si>
    <r>
      <rPr>
        <b/>
        <sz val="11"/>
        <color theme="1"/>
        <rFont val="Arial"/>
        <family val="2"/>
      </rPr>
      <t xml:space="preserve">Control 1: </t>
    </r>
    <r>
      <rPr>
        <sz val="11"/>
        <color theme="1"/>
        <rFont val="Arial"/>
        <family val="2"/>
      </rPr>
      <t xml:space="preserve">Todos los funcionarios de la OFIDI, de acuerdo con su cargo y funciones, conocen el procedimiento y las consecuencias jurídicas, frente al desconocimientos de los términos de ley para cumplir en términos.
El jefe de la Oficina de Control Interno Disciplinario y sus coordinadores de apoyo, realizaran una verificación aleatoria para corroborar que se están cumpliendo los términos de ley bajo los principios administrativos de eficiencia, eficacia y efectividad. En caso de encontrarse incumplimientos se hará la respectiva retroalimentación, a fin de subsanar la irregularidad.
</t>
    </r>
    <r>
      <rPr>
        <b/>
        <sz val="11"/>
        <color theme="1"/>
        <rFont val="Arial"/>
        <family val="2"/>
      </rPr>
      <t xml:space="preserve">Evidencias: </t>
    </r>
    <r>
      <rPr>
        <sz val="11"/>
        <color theme="1"/>
        <rFont val="Arial"/>
        <family val="2"/>
      </rPr>
      <t>Acta de revisión, correos electrónicos, libros radicadores.</t>
    </r>
  </si>
  <si>
    <r>
      <rPr>
        <b/>
        <sz val="11"/>
        <color theme="1"/>
        <rFont val="Arial"/>
        <family val="2"/>
      </rPr>
      <t xml:space="preserve">Control 2:  </t>
    </r>
    <r>
      <rPr>
        <sz val="11"/>
        <color theme="1"/>
        <rFont val="Arial"/>
        <family val="2"/>
      </rPr>
      <t xml:space="preserve">La Oficina de Control Interno Disciplinario - coordinación del grupo de Secretaría Común en el nivel central o los responsables de Control Interno Disciplinario en las DIREG cuando se vencen los términos de ley definidos para notificación, realizarán seguimiento a la comisión de notificación para que se cumplan en los tiempos establecidos, para ello se emplearán mecanismos de notificación por edicto, por estado, correo certificado y correo electrónico manteniendo  actualizado  la herramienta tecnológica  "sistema de información disciplinaria"  de los procesos que llegan a su dependencia para notificación, la cual se realiza según orden de prioridad basado en la etapa de proceso o en el orden de llegada, según corresponda al procedimiento, conservando los registros de calidad de la notificación.
</t>
    </r>
    <r>
      <rPr>
        <b/>
        <sz val="11"/>
        <color theme="1"/>
        <rFont val="Arial"/>
        <family val="2"/>
      </rPr>
      <t>Evidencias</t>
    </r>
    <r>
      <rPr>
        <sz val="11"/>
        <color theme="1"/>
        <rFont val="Arial"/>
        <family val="2"/>
      </rPr>
      <t>: auto comisorio, correos electrónicos y guías de entrega de comunicación certificada que reposarán en cada uno de los expedientes disciplinarios.</t>
    </r>
  </si>
  <si>
    <r>
      <rPr>
        <b/>
        <sz val="11"/>
        <color theme="1"/>
        <rFont val="Arial"/>
        <family val="2"/>
      </rPr>
      <t>Control 1:</t>
    </r>
    <r>
      <rPr>
        <sz val="11"/>
        <color theme="1"/>
        <rFont val="Arial"/>
        <family val="2"/>
      </rPr>
      <t xml:space="preserve"> El Grupo de Formación de la Escuela Penitenciaria Nacional cada vez que se adjudiquen estudiantes a un campo de práctica, verifica la conformación de la Junta Calificadora para la evaluación de prácticas y el correcto diligenciamiento del formato "Evaluación de Prácticas Carcelarias" versión oficial como lo establece la PA-GC-G03 Guía para Prácticas Carcelarias, de lo cual elabora informe al Grupo de Registro y Control.  En caso que no exista el soporte de la conformación de la Junta Calificadora o que el diligenciamiento del Formato presente novedades, se devolverán los soportes a la Dirección del ERON correspondiente para que se tomen las medidas correctivas necesarias. 
</t>
    </r>
    <r>
      <rPr>
        <b/>
        <sz val="11"/>
        <color theme="1"/>
        <rFont val="Arial"/>
        <family val="2"/>
      </rPr>
      <t>Evidencias:</t>
    </r>
    <r>
      <rPr>
        <sz val="11"/>
        <color theme="1"/>
        <rFont val="Arial"/>
        <family val="2"/>
      </rPr>
      <t xml:space="preserve"> Informe al Grupo de Registro y Control, los formatos "Evaluación de Prácticas Carcelarias" versión oficial debidamente diligenciados, oficios de devolución si aplican.</t>
    </r>
  </si>
  <si>
    <r>
      <rPr>
        <b/>
        <sz val="11"/>
        <color theme="1"/>
        <rFont val="Arial"/>
        <family val="2"/>
      </rPr>
      <t>Control 2:</t>
    </r>
    <r>
      <rPr>
        <sz val="11"/>
        <color theme="1"/>
        <rFont val="Arial"/>
        <family val="2"/>
      </rPr>
      <t xml:space="preserve"> De acuerdo a las estrategias emitidas por el Consejo de Seguridad las cuales deben ser implementadas por los oficiales y suboficiales del ERON para la supervisión y el control del personal del CCV y la adecuada prestación del servicio, el comandante de vigilancia del ERON supervisa el cumplimiento de los servicios de hospital y las remisiones para emitir instrucciones mensuales sobre la restricción de elementos distractores en el servicio, entre otras recomendaciones. El comandante de Vigilancia de la Regional, recopila la información suministrada por  los ERON y emite un informe a la Dirección de Custodia y Vigilancia quien consolida el informe final a nivel nacional.
</t>
    </r>
    <r>
      <rPr>
        <b/>
        <sz val="11"/>
        <color theme="1"/>
        <rFont val="Arial"/>
        <family val="2"/>
      </rPr>
      <t xml:space="preserve">Evidencias: </t>
    </r>
    <r>
      <rPr>
        <sz val="11"/>
        <color theme="1"/>
        <rFont val="Arial"/>
        <family val="2"/>
      </rPr>
      <t xml:space="preserve">
ERON emite instrucciones.
DIREG consolida las instrucciones emitidas por los ERON y rinde informe a la DICUV
DICUV emite informe final consolidando información a nivel nacional.</t>
    </r>
  </si>
  <si>
    <r>
      <rPr>
        <b/>
        <sz val="11"/>
        <color theme="1"/>
        <rFont val="Arial"/>
        <family val="2"/>
      </rPr>
      <t>Control 2:</t>
    </r>
    <r>
      <rPr>
        <sz val="11"/>
        <color theme="1"/>
        <rFont val="Arial"/>
        <family val="2"/>
      </rPr>
      <t xml:space="preserve"> El Director del ERON, junto con el Comandante de Vigilancia implementa estrategias de Gestión frente a las autoridades judiciales con el fin de incentivar la realización de audiencias virtuales y adecua los espacios necesarios para su realización.   El Comandante de Vigilancia de la Regional, recopila la información suministrada por  los ERON y emite un informe a la Dirección de Custodia y Vigilancia quien consolida el informe final a nivel nacional.
</t>
    </r>
    <r>
      <rPr>
        <b/>
        <sz val="11"/>
        <color theme="1"/>
        <rFont val="Arial"/>
        <family val="2"/>
      </rPr>
      <t xml:space="preserve">
Evidencias: 
</t>
    </r>
    <r>
      <rPr>
        <sz val="11"/>
        <color theme="1"/>
        <rFont val="Arial"/>
        <family val="2"/>
      </rPr>
      <t>ERON emite documentos de gestión ante las autoridades judiciales
DIREG consolida documentos de ERON y emite informe a la DICUV
DICUV emite informe final consolidando información a nivel nacional</t>
    </r>
  </si>
  <si>
    <r>
      <rPr>
        <b/>
        <sz val="11"/>
        <color theme="1"/>
        <rFont val="Arial"/>
        <family val="2"/>
      </rPr>
      <t xml:space="preserve">Control 1: </t>
    </r>
    <r>
      <rPr>
        <sz val="11"/>
        <color theme="1"/>
        <rFont val="Arial"/>
        <family val="2"/>
      </rPr>
      <t xml:space="preserve">Los coordinadores del Grupo de programación en presupuestal, tesorería, presupuesto y contabilidad construyen y socializan la circular de apertura (febrero) y cierre de la vigencia (octubre) con el fin de emitir los lineamientos en materia financiera.  Esta circular es remitida  a nivel nacional a todos los servidores públicos. En caso de que no se pueda emitir la circular, se procede a dar lineamientos por el dueño de proceso a través de comunicación interna. 
</t>
    </r>
    <r>
      <rPr>
        <b/>
        <sz val="11"/>
        <color theme="1"/>
        <rFont val="Arial"/>
        <family val="2"/>
      </rPr>
      <t>Evidencias:</t>
    </r>
    <r>
      <rPr>
        <sz val="11"/>
        <color theme="1"/>
        <rFont val="Arial"/>
        <family val="2"/>
      </rPr>
      <t xml:space="preserve"> Circular, correos.</t>
    </r>
  </si>
  <si>
    <r>
      <rPr>
        <b/>
        <sz val="11"/>
        <color theme="1"/>
        <rFont val="Arial"/>
        <family val="2"/>
      </rPr>
      <t>Control 1:</t>
    </r>
    <r>
      <rPr>
        <sz val="11"/>
        <color theme="1"/>
        <rFont val="Arial"/>
        <family val="2"/>
      </rPr>
      <t xml:space="preserve"> El grupo de contabilidad, realizan inducción en materia contable, de acuerdo a la normatividad emitida por la Contaduría General de la Nación y el Ministerio de Hacienda y Crédito Publico - SIIF NACIÓN.
</t>
    </r>
    <r>
      <rPr>
        <b/>
        <sz val="11"/>
        <color theme="1"/>
        <rFont val="Arial"/>
        <family val="2"/>
      </rPr>
      <t>Evidencias:</t>
    </r>
    <r>
      <rPr>
        <sz val="11"/>
        <color theme="1"/>
        <rFont val="Arial"/>
        <family val="2"/>
      </rPr>
      <t xml:space="preserve"> Acta - video </t>
    </r>
  </si>
  <si>
    <r>
      <rPr>
        <b/>
        <sz val="11"/>
        <color indexed="8"/>
        <rFont val="Arial"/>
        <family val="2"/>
      </rPr>
      <t xml:space="preserve">Control 2. </t>
    </r>
    <r>
      <rPr>
        <sz val="11"/>
        <color indexed="8"/>
        <rFont val="Arial"/>
        <family val="2"/>
      </rPr>
      <t xml:space="preserve">La coordinación contable y quien haga sus veces en las subunidades ejecutoras a nivel nacional conciliaran la información con las dependencias que generan  información o interviene en el proceso contable. 
</t>
    </r>
    <r>
      <rPr>
        <b/>
        <sz val="11"/>
        <color indexed="8"/>
        <rFont val="Arial"/>
        <family val="2"/>
      </rPr>
      <t>Evidencias:</t>
    </r>
    <r>
      <rPr>
        <sz val="11"/>
        <color indexed="8"/>
        <rFont val="Arial"/>
        <family val="2"/>
      </rPr>
      <t xml:space="preserve"> Actas - Oficio</t>
    </r>
  </si>
  <si>
    <r>
      <rPr>
        <b/>
        <sz val="11"/>
        <color theme="1"/>
        <rFont val="Arial"/>
        <family val="2"/>
      </rPr>
      <t>Control 3.</t>
    </r>
    <r>
      <rPr>
        <sz val="11"/>
        <color theme="1"/>
        <rFont val="Arial"/>
        <family val="2"/>
      </rPr>
      <t xml:space="preserve"> El grupo de contabilidad realiza análisis del reporte de saldos y movimientos generados del sistema SIIF Nación para verificar la razonabilidad de los saldos en cumplimiento de la normatividad vigente políticas contable y procedimientos. 
</t>
    </r>
    <r>
      <rPr>
        <b/>
        <sz val="11"/>
        <color theme="1"/>
        <rFont val="Arial"/>
        <family val="2"/>
      </rPr>
      <t xml:space="preserve">Evidencias:   </t>
    </r>
    <r>
      <rPr>
        <sz val="11"/>
        <color theme="1"/>
        <rFont val="Arial"/>
        <family val="2"/>
      </rPr>
      <t>Reporte de saldos y movimientos por ECP</t>
    </r>
  </si>
  <si>
    <t>Posibilidad  de perdida económica y reputacional  por la no ejecución presupuestal  acorde con la meta institucional debido a la falta de oportunidad en la contratación de los bienes y servicios de la entidad y que no permite  mover a tiempo los saldos presupuestales para cubrir diferentes necesidades  de la entidad.</t>
  </si>
  <si>
    <t>La no ejecución presupuestal acorde con la meta institucional</t>
  </si>
  <si>
    <t xml:space="preserve">Coordinador  grupo de Programación Presupuestal - Oficina Asesora de Planeación 
Coordinador grupo de presupuesto - Dirección de Gestión Corporativa </t>
  </si>
  <si>
    <t xml:space="preserve">Coordinador grupo de Programación Presupuestal - Oficina Asesora de Planeación </t>
  </si>
  <si>
    <r>
      <rPr>
        <b/>
        <sz val="11"/>
        <color theme="1"/>
        <rFont val="Arial"/>
        <family val="2"/>
      </rPr>
      <t xml:space="preserve">Control 2. : </t>
    </r>
    <r>
      <rPr>
        <sz val="11"/>
        <color theme="1"/>
        <rFont val="Arial"/>
        <family val="2"/>
      </rPr>
      <t xml:space="preserve">La Oficina Asesora de Planeación – Grupo Programación Presupuestal, consolida las solicitudes de modificación presupuestal y elabora los actos administrativos correspondientes (reducción, traslado, asignación), acorde con el procedimiento "Modificación Presupuestal"  PA-GF-P05  y para la subunidades ejecutoras de acuerdo a los tiempo establecidos mediante la circular de apertura de la vigencia fiscal.
</t>
    </r>
    <r>
      <rPr>
        <b/>
        <sz val="11"/>
        <color theme="1"/>
        <rFont val="Arial"/>
        <family val="2"/>
      </rPr>
      <t>Evidencias:</t>
    </r>
    <r>
      <rPr>
        <sz val="11"/>
        <color theme="1"/>
        <rFont val="Arial"/>
        <family val="2"/>
      </rPr>
      <t xml:space="preserve"> Consolidado y correos electrónicos,</t>
    </r>
  </si>
  <si>
    <t>Posibilidad de afectación reputacional y sanciones por parte del ente regulador por la pérdida de información derivada de la falta de Organización en los Archivos de Gestión y Fondos Acumulados del Instituto a Nivel Nacional tal como lo establece la Ley General de Archivos 594 de 2000.</t>
  </si>
  <si>
    <t>Recursos presupuestales limitados para los elementos necesarios para la organización de los archivos de gestión.</t>
  </si>
  <si>
    <t>Desconocimiento y/o falta de compromiso de los servidores penitenciarios frente al Manual de Gestión Documental, el procedimiento de Organización Documental  y su aplicación.</t>
  </si>
  <si>
    <t>DIGEC - GRUPO DE GESTIÓN DOCUMENTAL</t>
  </si>
  <si>
    <r>
      <rPr>
        <b/>
        <sz val="11"/>
        <rFont val="Arial Narrow"/>
        <family val="2"/>
      </rPr>
      <t xml:space="preserve">Control 1: </t>
    </r>
    <r>
      <rPr>
        <sz val="11"/>
        <rFont val="Arial Narrow"/>
        <family val="2"/>
      </rPr>
      <t xml:space="preserve">El grupo de Gestión Documental realiza acompañamiento y capacitación a Nivel Nacional basado en los procedimientos de Organización Documental PA-DO-P07 y el Manual de Gestión Documental   PA-DO-M01.
</t>
    </r>
    <r>
      <rPr>
        <b/>
        <sz val="11"/>
        <rFont val="Arial Narrow"/>
        <family val="2"/>
      </rPr>
      <t xml:space="preserve">
Evidencias:</t>
    </r>
    <r>
      <rPr>
        <sz val="11"/>
        <rFont val="Arial Narrow"/>
        <family val="2"/>
      </rPr>
      <t xml:space="preserve"> Correos electrónicos, oficios y actas</t>
    </r>
  </si>
  <si>
    <t>Entregar diligenciado el Formato Único de Inventario Documental PA-DO-M01- F01, tanto de los fondos acumulados como de los Archivos de Gestión basado en los procedimientos de Organización Documental PA-DO-P07 y el Manual de Gestión Documental   PA-DO-M01; realizando el seguimiento a sus Establecimientos de Reclusión adscritos para la entrega de dicha información.</t>
  </si>
  <si>
    <t>DIRECTORES REGIONALES - AREA DE GESTIÒN CORPORATIVA  (Encargados de Archivo)</t>
  </si>
  <si>
    <t>Entregar diligenciado el Formato Único de Inventario Documental PA-DO-M01- F01, tanto de los fondos acumulados como de los Archivos de Gestión basado en los procedimientos de Organización Documental PA-DO-P07 y el Manual de Gestión Documental   PA-DO-M01.</t>
  </si>
  <si>
    <t>DIRECTORES DE ERON - JEFE ADMINISTRATIVA, FINANCIERA Y DE GESTIÒN HUMANA (Encargados de Archivo)</t>
  </si>
  <si>
    <t xml:space="preserve">Si se presenta la materialización del riesgo, se deben ejecutar las siguiente acciones cuyo objetivo principal es reducir los daños que se puedan producir (impacto): 
1. Se oficia a la Dirección Regional o ERON, donde se indican las falencias encontradas y se solicita un plan de acción para mitigar y atacar las razones por las cuales incumplen la Ley General de Archivos 594/2000 frente a la Organización de los documentos bajo su custodia. Posteriormente se hace seguimiento al tema. </t>
  </si>
  <si>
    <t>Posibilidad de afectación a la imagen institucional por pérdida de información a causa del incumplimiento en la radicación de las comunicaciones oficiales internas y externas en el aplicativo GESDOC.</t>
  </si>
  <si>
    <t>Manejo inadecuado y resistencia de los servidores penitenciarios al uso del aplicativo GESDOC.</t>
  </si>
  <si>
    <t>Debilidad en el uso de la ventanilla única de correspondencia como medio de radicación de toda comunicación externa allegada al Instituto.</t>
  </si>
  <si>
    <t>DIGEC- GRUPO DE GESTIÓN DOCUMENTAL</t>
  </si>
  <si>
    <t>DIGEC- GRUPO DE GESTIÓN DOCUMENTAL - Direcciones Regionales y ERON</t>
  </si>
  <si>
    <r>
      <rPr>
        <b/>
        <sz val="11"/>
        <color theme="1"/>
        <rFont val="Arial"/>
        <family val="2"/>
      </rPr>
      <t xml:space="preserve">Control 1: </t>
    </r>
    <r>
      <rPr>
        <sz val="11"/>
        <color theme="1"/>
        <rFont val="Arial"/>
        <family val="2"/>
      </rPr>
      <t xml:space="preserve">El grupo de gestión documental realiza socialización a nivel nacional para que los funcionarios públicos conozcan y utilicen correctamente el aplicativo GESDOC.
</t>
    </r>
    <r>
      <rPr>
        <b/>
        <sz val="11"/>
        <color theme="1"/>
        <rFont val="Arial"/>
        <family val="2"/>
      </rPr>
      <t xml:space="preserve">Evidencias: </t>
    </r>
    <r>
      <rPr>
        <sz val="11"/>
        <color theme="1"/>
        <rFont val="Arial"/>
        <family val="2"/>
      </rPr>
      <t>Actas de socializaciones a nivel nacional del aplicativo GESDOC.</t>
    </r>
  </si>
  <si>
    <r>
      <rPr>
        <b/>
        <sz val="11"/>
        <color theme="1"/>
        <rFont val="Arial"/>
        <family val="2"/>
      </rPr>
      <t>Control 2:</t>
    </r>
    <r>
      <rPr>
        <sz val="11"/>
        <color theme="1"/>
        <rFont val="Arial"/>
        <family val="2"/>
      </rPr>
      <t xml:space="preserve"> El grupo de gestión documental , DIREG y ERON realizan la creación de usuarios y soporte del aplicativo GESDOC, a partir de las solicitudes de los funcionarios. 
</t>
    </r>
    <r>
      <rPr>
        <b/>
        <sz val="11"/>
        <color theme="1"/>
        <rFont val="Arial"/>
        <family val="2"/>
      </rPr>
      <t xml:space="preserve">
Evidencias:</t>
    </r>
    <r>
      <rPr>
        <sz val="11"/>
        <color theme="1"/>
        <rFont val="Arial"/>
        <family val="2"/>
      </rPr>
      <t xml:space="preserve"> Correos electrónicos.</t>
    </r>
  </si>
  <si>
    <r>
      <rPr>
        <b/>
        <sz val="11"/>
        <color theme="1"/>
        <rFont val="Arial"/>
        <family val="2"/>
      </rPr>
      <t>Control 3</t>
    </r>
    <r>
      <rPr>
        <sz val="11"/>
        <color theme="1"/>
        <rFont val="Arial"/>
        <family val="2"/>
      </rPr>
      <t xml:space="preserve">: El grupo de gestión documental verifican el cumplimiento del Procedimiento de Recepción, Radicación y Distribución de Comunicaciones Oficiales PA-DO-P02.
</t>
    </r>
    <r>
      <rPr>
        <b/>
        <sz val="11"/>
        <color theme="1"/>
        <rFont val="Arial"/>
        <family val="2"/>
      </rPr>
      <t xml:space="preserve">Evidencias: </t>
    </r>
    <r>
      <rPr>
        <sz val="11"/>
        <color theme="1"/>
        <rFont val="Arial"/>
        <family val="2"/>
      </rPr>
      <t>Actas, oficios.</t>
    </r>
  </si>
  <si>
    <t>Oficio a nivel Nacional con relación al uso del aplicativo GESDOC.</t>
  </si>
  <si>
    <t>Dirección de Gestión Corporativa - Grupo de Gestión Documental</t>
  </si>
  <si>
    <t>Generar un reporte y consolidarlo por Regional y sus establecimientos Adscritos con el fin de monitorear que se dé cumplimiento a la radicación de las comunicaciones oficiales en el Aplicativo GESDOC.</t>
  </si>
  <si>
    <t xml:space="preserve">DIRECTORES REGIONALES - AREA DE GESTIÒN CORPORATIVA 
DIRECTORES DE ERON - JEFE ADMINISTRATIVA, FINANCIERA Y DE GESTIÒN HUMANA
</t>
  </si>
  <si>
    <t>Divulgar en Notinpec los lineamientos que se deben tener en cuenta en el manejo de las comunicaciones en el GESDOC.</t>
  </si>
  <si>
    <t>Trimestral</t>
  </si>
  <si>
    <t xml:space="preserve">Si se presenta la materialización del riesgo, se deben ejecutar las siguiente acciones cuyo objetivo principal es reducir los daños que se puedan producir (impacto): 
1. La información que sea remitida sin el radicado del Aplicativo GESDOC, será devuelta a la Regional, EPN o ERON. El Aplicativo GESDOC a Nivel Nacional se encuentra en funcionamiento en un 100%.
</t>
  </si>
  <si>
    <t>Posibilidad de recibir u solicitar cualquier dádiva o beneficio a nombre propio o de terceros a cambio de desaparecer, sustraer, destruir u ocultar información documental del Instituto.</t>
  </si>
  <si>
    <t xml:space="preserve">Influencia por parte de terceros para desaparecer, sustraer, destruir u ocultar información documental.
</t>
  </si>
  <si>
    <t xml:space="preserve"> - Desorganización de los archivos de gestión en las dependencias del Instituto.
</t>
  </si>
  <si>
    <t xml:space="preserve"> - Desconocimiento del servidor penitenciario sobre las consecuencias del manejo inadecuado de las comunicaciones oficiales.</t>
  </si>
  <si>
    <r>
      <rPr>
        <b/>
        <sz val="11"/>
        <rFont val="Arial Narrow"/>
        <family val="2"/>
      </rPr>
      <t>Control 1:</t>
    </r>
    <r>
      <rPr>
        <sz val="11"/>
        <rFont val="Arial Narrow"/>
        <family val="2"/>
      </rPr>
      <t xml:space="preserve"> El grupo de gestión documental  realiza acompañamiento y capacitación a nivel nacional basado en los procedimientos de Organización Documental PA-DO-P07 y el Manual de Gestión Documental   PA-DO-M01.
</t>
    </r>
    <r>
      <rPr>
        <b/>
        <sz val="11"/>
        <rFont val="Arial Narrow"/>
        <family val="2"/>
      </rPr>
      <t xml:space="preserve">
Evidencias: </t>
    </r>
    <r>
      <rPr>
        <sz val="11"/>
        <rFont val="Arial Narrow"/>
        <family val="2"/>
      </rPr>
      <t>Correos electrónicos, oficios y actas</t>
    </r>
  </si>
  <si>
    <r>
      <rPr>
        <b/>
        <sz val="11"/>
        <rFont val="Arial Narrow"/>
        <family val="2"/>
      </rPr>
      <t xml:space="preserve">Control 2: </t>
    </r>
    <r>
      <rPr>
        <sz val="11"/>
        <rFont val="Arial Narrow"/>
        <family val="2"/>
      </rPr>
      <t xml:space="preserve">Sensibilizar mediante NOTINPEC tips de Organización de Archivos y uso del aplicativo GESDOC para conservar la memoria documental e institucional.
</t>
    </r>
    <r>
      <rPr>
        <b/>
        <sz val="11"/>
        <rFont val="Arial Narrow"/>
        <family val="2"/>
      </rPr>
      <t>Evidencias:</t>
    </r>
    <r>
      <rPr>
        <sz val="11"/>
        <rFont val="Arial Narrow"/>
        <family val="2"/>
      </rPr>
      <t xml:space="preserve"> Publicaciones NOTINPEC.</t>
    </r>
  </si>
  <si>
    <t>Realizar lo establecido en el procedimiento PA-DO-P08 Transferencias Documentales Primarias para la entrega de los Archivos de Fondos Acumulados al Archivo Central del Instituto conforme al Cronograma de Transferencias Documentales.</t>
  </si>
  <si>
    <t>DIRECTORES REGIONALES - AREA DE GESTIÒN CORPORATIVA  (Encargados de Archivo)
DIRECTORES DE ERON - JEFE ADMINISTRATIVA, FINANCIERA Y DE GESTIÒN HUMANA (Encargados de Archivo)</t>
  </si>
  <si>
    <t>Socialización de los instrumentos de Gestión Documental mediante un cronograma para fortalecer la cultura archivística en los servidores públicos.</t>
  </si>
  <si>
    <t>La Dirección de Gestión Corporativa Grupo de Gestión Documental</t>
  </si>
  <si>
    <t>Si se presenta la materialización del riesgo, se deben ejecutar las siguiente acciones cuyo objetivo principal es reducir los daños que se puedan producir (impacto): 
1. Se oficia al jefe inmediato informe de la situación conforme a la responsabilidad cumpliendo lo establecido en el ACUERDO No. 038 (Septiembre 20 de 2002) El Consejo Directivo del Archivo General de la Nación: Art 1 RESPONSABILIDAD DEL SERVIDOR PÚBLICO FRENTE A LOS DOCUMENTOS Y ARCHIVOS y la LEY 1952 DE 2019 ARTÍCULO 38 DEBERES ITEM 6.</t>
  </si>
  <si>
    <t>Perdida de la confidencialidad, integridad y disponibilidad de la información</t>
  </si>
  <si>
    <t>La Oficina de Sistemas de información, a través del grupo de proyección, seguridad e implementación tecnológica</t>
  </si>
  <si>
    <t>Direcciones Regionales y ERON</t>
  </si>
  <si>
    <t>Perdida de la información de la plataforma de gestión del Circuito Cerrado de Televisión</t>
  </si>
  <si>
    <t>La Oficina de Sistemas de información, a través del Grupo de Apoyo Seguridad Electrónica</t>
  </si>
  <si>
    <t>Posibilidad de recibir o solicitar cualquier dádiva a nombre propio o de terceros para permitir el acceso al Sistema de Información Penitenciario y Carcelario (SISIPEC) del Instituto a personas no autorizadas</t>
  </si>
  <si>
    <t>Recibir o solicitar cualquier dadiva</t>
  </si>
  <si>
    <t>Permitir el acceso al Sistema de Información Penitenciario y Carcelario (SISIPEC) del Instituto a personas no autorizadas</t>
  </si>
  <si>
    <t>La Oficina de Sistemas de Información a través del Grupo de Administración de la Información y el grupo de proyección, seguridad e implementación tecnológica</t>
  </si>
  <si>
    <r>
      <rPr>
        <b/>
        <sz val="11"/>
        <rFont val="Arial Narrow"/>
        <family val="2"/>
      </rPr>
      <t xml:space="preserve">Control 1: </t>
    </r>
    <r>
      <rPr>
        <sz val="11"/>
        <rFont val="Arial Narrow"/>
        <family val="2"/>
      </rPr>
      <t xml:space="preserve">La Oficina de Sistemas de Información a través del grupo de Administración de los sistemas de Información realiza una verificación aleatoria correspondiente al 10% del total de usuarios de SISIPEC creados cada trimestre, con el fin de confirmar que son creados mediante Help desk aprobados de acuerdo al Manual Help desk que se encuentra publicado dentro del Sistema de Información. Además se verifica que adjunten la resolución de asignación de funciones y el Acuerdo de confidencialidad y compromiso con la seguridad de la información para la creación de usuarios.
</t>
    </r>
    <r>
      <rPr>
        <b/>
        <sz val="11"/>
        <rFont val="Arial Narrow"/>
        <family val="2"/>
      </rPr>
      <t xml:space="preserve">Evidencias: </t>
    </r>
    <r>
      <rPr>
        <sz val="11"/>
        <rFont val="Arial Narrow"/>
        <family val="2"/>
      </rPr>
      <t>Informe de verificación aleatoria del 10% de usuarios creados.</t>
    </r>
  </si>
  <si>
    <t>Incumplimiento en la provisión de las vacantes de la planta de personal del Instituto</t>
  </si>
  <si>
    <t>Demora en el desarrollo de concurso de mérito  y proceso de encargos que permita proveer las vacantes.</t>
  </si>
  <si>
    <t>Subdirección de Talento Humano - Grupo Administración del Talento Humano</t>
  </si>
  <si>
    <r>
      <rPr>
        <b/>
        <sz val="11"/>
        <color theme="1"/>
        <rFont val="Arial"/>
        <family val="2"/>
      </rPr>
      <t>Control 1:</t>
    </r>
    <r>
      <rPr>
        <sz val="11"/>
        <color theme="1"/>
        <rFont val="Arial"/>
        <family val="2"/>
      </rPr>
      <t xml:space="preserve"> La Subdirección de Talento Humano - Grupo Administración del Talento Humano mensualmente verifica las vacantes existentes en la planta de personal a través de los reportes de personal  del aplicativo Humano Web donde se evidencia la situación administrativa de los servidores penitenciarios. Información que es remitida mediante correo electrónico al Grupo de Prospectiva del Talento Humano, para la provisión empleo según normatividad vigente, procedimiento PA-TH-P30 v1. En caso de que el aplicativo no suministre algún tipo de información, se recurre a bases de datos en excel con la información detallada de la planta de personal y su forma de provisión. 
Evidencias: Correos electrónicos, Humano web.</t>
    </r>
  </si>
  <si>
    <t>nombramiento de personal adicional al aprobado por Decreto</t>
  </si>
  <si>
    <t>El Aplicativo HUMANO WEB que no genera alertas para controlar el número de nombramientos por denominación, código y grado de los empleos</t>
  </si>
  <si>
    <r>
      <rPr>
        <b/>
        <sz val="11"/>
        <color theme="1"/>
        <rFont val="Arial"/>
        <family val="2"/>
      </rPr>
      <t xml:space="preserve">Control 1: </t>
    </r>
    <r>
      <rPr>
        <sz val="11"/>
        <color theme="1"/>
        <rFont val="Arial"/>
        <family val="2"/>
      </rPr>
      <t xml:space="preserve">La Subdirección de Talento Humano - Grupo Administración del Talento Humano de la SUTAH  mensualmente descarga, consulta y verifica la base de datos del personal que arroja el sistema humano web, y es contrastado de manera manual con el numero de empleos aprobados por decreto para determinar que no exceda la cantidad aprobada. Una vez realizado el ejercicio es informado a través de correo electrónico a la coordinación de GATAL - procedimiento PA-TH-P18.
</t>
    </r>
    <r>
      <rPr>
        <b/>
        <sz val="11"/>
        <color theme="1"/>
        <rFont val="Arial"/>
        <family val="2"/>
      </rPr>
      <t>Evidencias:</t>
    </r>
    <r>
      <rPr>
        <sz val="11"/>
        <color theme="1"/>
        <rFont val="Arial"/>
        <family val="2"/>
      </rPr>
      <t xml:space="preserve"> Correos electrónicos, bases de datos y Humano web.</t>
    </r>
  </si>
  <si>
    <t>Si se presenta la materialización del riesgo, se deben ejecutar las siguiente acciones cuyo objetivo principal es reducir los daños que se puedan producir (impacto): 
1. Presentar un informe de las razones al nombramiento.
2. Solicitar partida presupuestal para el pago
3. Solicitud ante la oficina de control interno disciplinario las actuaciones pertinentes</t>
  </si>
  <si>
    <t>Si se presenta la materialización del riesgo, se deben ejecutar las siguiente acciones cuyo objetivo principal es reducir los daños que se puedan producir (impacto): 
1. Solicitud de reintegro del dinero pagado adicionalmente por el no ingreso de la novedad
2. Proceso de conciliación para acuerdo de pago para la devolución de los dineros.</t>
  </si>
  <si>
    <t xml:space="preserve">• Falta de personal en las sedes de trabajo. </t>
  </si>
  <si>
    <t>• Desconocimiento de los temas relacionados con el proceso de bienestar laboral e Incentivos.</t>
  </si>
  <si>
    <t xml:space="preserve">• Rotación de personal en las sedes de trabajo. </t>
  </si>
  <si>
    <t>• Directivos no generan plan de acciones de apoyo a la gestión por parte de las Cajas de Compensación Familiar o gestionan con redes sociales de apoyo.</t>
  </si>
  <si>
    <t>Falta de servidores públicos designados por los Directivos en las sedes de trabajo para el Área de Talento Humano y la no gestión ante las Cajas de Compensación Familiar y redes sociales de apoyo locales.</t>
  </si>
  <si>
    <r>
      <t xml:space="preserve">Subdirección de Talento Humano- </t>
    </r>
    <r>
      <rPr>
        <b/>
        <sz val="11"/>
        <rFont val="Arial Narrow"/>
        <family val="2"/>
      </rPr>
      <t>Grupo de Bienestar Laboral</t>
    </r>
  </si>
  <si>
    <t>Subdirección de Talento Humano- Grupo de Bienestar Laboral</t>
  </si>
  <si>
    <t>Dirección Escuela de Formación - Grupo de Personal,
Direcciones Regionales - Área de talento Humano
Direcciones de ERON - Área de gestión Humana</t>
  </si>
  <si>
    <t>Subdirección de Talento Humano- Grupo de Bienestar 
Dirección Escuela de Formación - Grupo de Personal,
Direcciones Regionales - Área de talento Humano
Direcciones de ERON - Área de gestión Humana</t>
  </si>
  <si>
    <r>
      <rPr>
        <b/>
        <sz val="11"/>
        <color theme="1"/>
        <rFont val="Arial"/>
        <family val="2"/>
      </rPr>
      <t xml:space="preserve">Control 1: </t>
    </r>
    <r>
      <rPr>
        <sz val="11"/>
        <color theme="1"/>
        <rFont val="Arial"/>
        <family val="2"/>
      </rPr>
      <t>La Subdirección de Talento Humano - Grupo Administración del Talento Humano de la SUTAH mensualmente verifica que el reporte suministrado por el aplicativo Humano Web corresponda con las novedades reportadas a través del cruce de base de datos de las diferentes situaciones administrativas (licencias no remuneradas, renuncias, encargos, nombramientos y traslados) del grupo. En caso de que el reporte presente inconsistencias, el funcionario de GATEL carga la novedad en el sistema y se requiere a quien por competencia le corresponda la corrección de la novedad. 
Evidencias: Reportes suministrados , Humano web, bases de datos, minuta de entrega</t>
    </r>
  </si>
  <si>
    <r>
      <rPr>
        <b/>
        <sz val="11"/>
        <color theme="1"/>
        <rFont val="Arial"/>
        <family val="2"/>
      </rPr>
      <t>Control 3:</t>
    </r>
    <r>
      <rPr>
        <sz val="11"/>
        <color theme="1"/>
        <rFont val="Arial"/>
        <family val="2"/>
      </rPr>
      <t xml:space="preserve"> La Subdirección de Talento Humano- Grupo de Bienestar solicita  trimestralmente a las sedes de trabajo que informen los beneficiados de las actividades efectuadas con relación al Plan de Bienestar Institucional para generar informe de los participantes o beneficiados. 
</t>
    </r>
    <r>
      <rPr>
        <b/>
        <sz val="11"/>
        <color theme="1"/>
        <rFont val="Arial"/>
        <family val="2"/>
      </rPr>
      <t xml:space="preserve">
Evidencias: </t>
    </r>
    <r>
      <rPr>
        <sz val="11"/>
        <color theme="1"/>
        <rFont val="Arial"/>
        <family val="2"/>
      </rPr>
      <t xml:space="preserve">solicitudes, informe de actividades y participantes. </t>
    </r>
  </si>
  <si>
    <r>
      <rPr>
        <b/>
        <sz val="11"/>
        <color theme="1"/>
        <rFont val="Arial"/>
        <family val="2"/>
      </rPr>
      <t>Control 4:</t>
    </r>
    <r>
      <rPr>
        <sz val="11"/>
        <color theme="1"/>
        <rFont val="Arial"/>
        <family val="2"/>
      </rPr>
      <t xml:space="preserve"> La Dirección Escuela de Formación - Grupo de Personal, Direcciones Regionales - Área de talento Humano y Direcciones de ERON - Área de gestión Humana entregan informe consolidado en términos de avance y cumplimiento de cada una de las actividades que conforman el plan al correo electrónico bienestar@inpec.gov.co, dentro de los diez (10) primeros días hábiles siguientes a la fecha de finalización del semestre. Por su parte, el informe de la DIREG deberá contener la consolidación del avance de las actividades realizadas por sí mismas y por los Establecimientos de Reclusión del Orden Nacional –ERON- adscritos a cada una.
</t>
    </r>
    <r>
      <rPr>
        <b/>
        <sz val="11"/>
        <color theme="1"/>
        <rFont val="Arial"/>
        <family val="2"/>
      </rPr>
      <t>Evidencias:</t>
    </r>
    <r>
      <rPr>
        <sz val="11"/>
        <color theme="1"/>
        <rFont val="Arial"/>
        <family val="2"/>
      </rPr>
      <t xml:space="preserve"> correo electrónico e informe consolidado. </t>
    </r>
  </si>
  <si>
    <r>
      <rPr>
        <b/>
        <sz val="11"/>
        <color theme="1"/>
        <rFont val="Arial"/>
        <family val="2"/>
      </rPr>
      <t xml:space="preserve">Control 2: </t>
    </r>
    <r>
      <rPr>
        <sz val="11"/>
        <color theme="1"/>
        <rFont val="Arial"/>
        <family val="2"/>
      </rPr>
      <t xml:space="preserve">La Dirección Escuela de Formación - Grupo de Personal, Direcciones Regionales - Área de talento Humano y Direcciones de ERON - Área de gestión Humana incorporan en los planes de acción de sus sedes las actividades establecidas en el Plan de Bienestar Institucional y hacen seguimiento trimestral de estas a través de los planes de acción. 
</t>
    </r>
    <r>
      <rPr>
        <b/>
        <sz val="11"/>
        <color theme="1"/>
        <rFont val="Arial"/>
        <family val="2"/>
      </rPr>
      <t xml:space="preserve">Evidencia: </t>
    </r>
    <r>
      <rPr>
        <sz val="11"/>
        <color theme="1"/>
        <rFont val="Arial"/>
        <family val="2"/>
      </rPr>
      <t xml:space="preserve">Plan de acción, seguimiento a planes de acción. </t>
    </r>
  </si>
  <si>
    <t>02/28/2022</t>
  </si>
  <si>
    <t xml:space="preserve">Si se presenta la materialización del riesgo, se deben ejecutar las siguiente acciones cuyo objetivo principal es reducir los daños que se puedan producir (impacto): 
1. Informe de incumplimiento directivo del Plan de Bienestar e Incentivos Institucional. </t>
  </si>
  <si>
    <t xml:space="preserve">• Servidores públicos beneficiarios redimen las ordenes de entrega a destiempo. 
• Proveedores entregan el producto siempre y cuando el total de los beneficiarios hayan redimido las ordenes de entrega de la dotación.
• Proveedores entregan productos con especificaciones diferentes a las ordenadas. </t>
  </si>
  <si>
    <t>Incumplimiento en  la entrega de la dotación por parte del  proveedor en los tiempos establecidos a la entidad</t>
  </si>
  <si>
    <t>Subdirección de Talento Humano - Grupo de Bienestar Laboral</t>
  </si>
  <si>
    <t xml:space="preserve">Posibilidad de afectación económica por liquidaciones a exfuncionarios con valores que no correspondan con lo realmente adeudado por el Instituto debido a información errada en el sistema de información Humano Web o por error involuntario del servidor público al momento de efectuar la liquidación. </t>
  </si>
  <si>
    <t>Caída del servidor del aplicativo Humano Web.</t>
  </si>
  <si>
    <t xml:space="preserve">Fallas del aplicativo Humano Web. </t>
  </si>
  <si>
    <t>Errores involuntarios en los cálculos de la liquidación de exfuncionarios</t>
  </si>
  <si>
    <t xml:space="preserve">Información no verídica por error involuntario del servidor público al momento de efectuar la liquidación. </t>
  </si>
  <si>
    <t>Implementar una lista de chequeo, que le permita al coordinador del Grupo de Prestaciones Sociales verificar que los pagos efectivamente corresponden con lo adeudado por el Instituto dependiendo de la novedades que presente cada liquidación</t>
  </si>
  <si>
    <t>Coordinador Grupo de Prestaciones Sociales</t>
  </si>
  <si>
    <t>2 veces por semana</t>
  </si>
  <si>
    <t>Si se presenta la materialización del riesgo, se deben ejecutar las siguiente acciones cuyo objetivo principal es reducir los daños que se puedan producir (impacto): 
1. Realizar una resolución modificatoria que permita subsanar el error de la liquidación inicial.</t>
  </si>
  <si>
    <t xml:space="preserve">Posibilidad de afectación económica y reputacional por incumplimiento (tardío) en las liquidaciones de las prestaciones sociales a los exfuncionarios de acuerdo con los términos legales que estipula la normatividad vigente debido a demoras o falta de respuesta en la información reportada por otras dependencias o entidades externas. </t>
  </si>
  <si>
    <t>Fallas de descuido en los tiempos de respuesta a requerimientos de información necesaria para las liquidaciones  por parte de otras dependencias o entidades externas.</t>
  </si>
  <si>
    <t>Demora involuntaria en la generación de la liquidación de prestaciones sociales.</t>
  </si>
  <si>
    <t>Subdirección de Talento Humano -  Grupo de Prestaciones Sociales</t>
  </si>
  <si>
    <r>
      <rPr>
        <b/>
        <sz val="11"/>
        <rFont val="Arial Narrow"/>
        <family val="2"/>
      </rPr>
      <t xml:space="preserve">Control 1: </t>
    </r>
    <r>
      <rPr>
        <sz val="11"/>
        <rFont val="Arial Narrow"/>
        <family val="2"/>
      </rPr>
      <t xml:space="preserve">La Subdirección de Talento Humano - a través del coordinador del Grupo de Prestaciones Sociales de la Subdirección de Talento Humano lleva a cabo control mediante la verificación   mensual de la gestión de cada liquidador e indaga sobre los avances del mismo empleando la matriz de seguimiento en la que se registran las novedades, asignaciones, valores y estados de proceso. En caso de que la información no se encuentre actualizada en la matriz, se procede a realizar los requerimientos correspondientes a los liquidadores.
</t>
    </r>
    <r>
      <rPr>
        <b/>
        <sz val="11"/>
        <rFont val="Arial Narrow"/>
        <family val="2"/>
      </rPr>
      <t>Evidencias:</t>
    </r>
    <r>
      <rPr>
        <sz val="11"/>
        <rFont val="Arial Narrow"/>
        <family val="2"/>
      </rPr>
      <t xml:space="preserve"> Matriz de seguimiento y/o correos electrónicos.</t>
    </r>
  </si>
  <si>
    <t>Elaborar un informe en el cual se reporte el estado de los casos asignados.</t>
  </si>
  <si>
    <t>Liquidadores Grupo de Prestaciones Sociales</t>
  </si>
  <si>
    <t xml:space="preserve">Si se presenta la materialización del riesgo, se deben ejecutar las siguiente acciones cuyo objetivo principal es reducir los daños que se puedan producir (impacto): 
1.Realizar una brigada de contingencia  en la cual se elaboren las liquidaciones que están pendientes y que han excedido el término legal.
</t>
  </si>
  <si>
    <t>• Pago de emolumentos salariales a los servidores públicos sin la prestación efectiva del servicio.
• Afectación en la prestación de la prestación del servicio en las sedes de trabajo.</t>
  </si>
  <si>
    <t>• Desgaste administrativo frente al desarrollo del proceso de ausentismo laboral.  
• Violación al debido proceso.</t>
  </si>
  <si>
    <t xml:space="preserve">Falta de comunicación de las sedes de trabajo frente a la situaciones administrativas de los servidores públicos. </t>
  </si>
  <si>
    <r>
      <rPr>
        <b/>
        <sz val="11"/>
        <color rgb="FF000000"/>
        <rFont val="Arial Narrow"/>
        <family val="2"/>
      </rPr>
      <t>Control 1:</t>
    </r>
    <r>
      <rPr>
        <sz val="11"/>
        <color indexed="8"/>
        <rFont val="Arial Narrow"/>
        <family val="2"/>
      </rPr>
      <t xml:space="preserve"> La Subdirección de Talento Humano a través del Grupo Asuntos Laborales efectúa el seguimiento al procedimiento de notificación dentro de la actuación administrativa de declaratoria de vacancia, determinada en la Ley 1437 de 2011.
</t>
    </r>
    <r>
      <rPr>
        <b/>
        <sz val="11"/>
        <color indexed="8"/>
        <rFont val="Arial Narrow"/>
        <family val="2"/>
      </rPr>
      <t xml:space="preserve">Evidencias: </t>
    </r>
    <r>
      <rPr>
        <sz val="11"/>
        <color indexed="8"/>
        <rFont val="Arial Narrow"/>
        <family val="2"/>
      </rPr>
      <t>Correos electrónicos y oficios.</t>
    </r>
  </si>
  <si>
    <t xml:space="preserve">Fortalecer el conocimiento en materia de notificación por ausentismo laboral a los Directivos de las Direcciones regionales y Establecimientos de Reclusión. </t>
  </si>
  <si>
    <t>Grupo de Asuntos Laborales</t>
  </si>
  <si>
    <t xml:space="preserve">Directores Regionales 
Directores de Establecimiento de Reclusión. . </t>
  </si>
  <si>
    <t>Posibilidad de recibir o solicitar cualquier dádiva o beneficio a nombre propio o de terceros a cambio de sustraer, destruir, modificar u ocultar información en la cartilla biográfica de la PPL en los ERON.</t>
  </si>
  <si>
    <t xml:space="preserve">Falta de control y seguimiento en el registro de actualización de información  de la PPL en SISIPEC WEB </t>
  </si>
  <si>
    <t>Presión, injerencia, amenazas de terceros interesados en generar Sustracción, destrucción, modificación u ocultamiento de información.</t>
  </si>
  <si>
    <r>
      <rPr>
        <b/>
        <sz val="11"/>
        <color indexed="8"/>
        <rFont val="Arial"/>
        <family val="2"/>
      </rPr>
      <t xml:space="preserve">Control 1: </t>
    </r>
    <r>
      <rPr>
        <sz val="11"/>
        <color indexed="8"/>
        <rFont val="Arial"/>
        <family val="2"/>
      </rPr>
      <t xml:space="preserve">El  Director y los responsables de las área de jurídica de los ERON generan un informe trimestral de avance en el registro de actualización de información  en SISIPEC WEB reportando los registros efectuados, las novedades presentadas e inconsistencias durante el periodo, enviado a través de correo electrónico a la Dirección Regional. La DIREG revisa los informes presentados por los ERON y generará una retroalimentación durante el siguiente mes a la culminación del trimestre sobre lo actuado, solicitando acciones de mejora en plazos definidos, a través de correo electrónico. 
</t>
    </r>
    <r>
      <rPr>
        <b/>
        <sz val="11"/>
        <color indexed="8"/>
        <rFont val="Arial"/>
        <family val="2"/>
      </rPr>
      <t xml:space="preserve">
Evidencias:</t>
    </r>
    <r>
      <rPr>
        <sz val="11"/>
        <color indexed="8"/>
        <rFont val="Arial"/>
        <family val="2"/>
      </rPr>
      <t xml:space="preserve"> Informes reportados, correos electrónicos y oficios </t>
    </r>
  </si>
  <si>
    <t>DIRECCIONES REGIONALES Y ERON</t>
  </si>
  <si>
    <t>Posibilidad de recibir o solicitar cualquier dádiva o beneficio a nombre propio o de terceros a cambio de favorecer el pago de un fallo judicial.</t>
  </si>
  <si>
    <t>Entregar un informe de los incumplimientos por parte de las dependencias que requieren préstamos documentales.</t>
  </si>
  <si>
    <t>Dirección de Gestión Corporativa - Grupo de Gestión Documental (encargado de los préstamos documentales)</t>
  </si>
  <si>
    <t>Posibilidad de afectación económica por sanciones del ente regulador por malas prácticas o manejos incorrectos de la documentación institucional, debido al incumplimiento del ejercicio profesional de la archivística, según lo dispuesto en la Ley 1409 de 2010 y la Resolución 0629 de 2018 del Departamento Administrativo de la Función Pública.</t>
  </si>
  <si>
    <t>Nombramiento de escaso y/o nada recurso humano, con el perfil calificado en Gestión Documental.</t>
  </si>
  <si>
    <r>
      <rPr>
        <b/>
        <sz val="11"/>
        <rFont val="Arial"/>
        <family val="2"/>
      </rPr>
      <t xml:space="preserve">Control 1: </t>
    </r>
    <r>
      <rPr>
        <sz val="11"/>
        <rFont val="Arial"/>
        <family val="2"/>
      </rPr>
      <t xml:space="preserve">El grupo de gestión documental realiza de manera permanente acompañamiento y capacitación a nivel nacional basado en los procedimientos de Organización Documental PA-DO-P07 y el Manual de Gestión Documental   PA-DO-M01.
</t>
    </r>
    <r>
      <rPr>
        <b/>
        <sz val="11"/>
        <rFont val="Arial"/>
        <family val="2"/>
      </rPr>
      <t>Evidencias:</t>
    </r>
    <r>
      <rPr>
        <sz val="11"/>
        <rFont val="Arial"/>
        <family val="2"/>
      </rPr>
      <t xml:space="preserve"> Correos electrónicos, oficios y actas</t>
    </r>
  </si>
  <si>
    <t>Proyectar comunicación a la Dirección de Gestión Corporativa para que se escale el tema ante la alta  Dirección frente a la incorporación de empleos con perfiles de Archivistas en el Manual Especifico de Funciones del Inpec, en cumplimiento a la normatividad archivística vigente.</t>
  </si>
  <si>
    <t>Grupo de Gestión Documental</t>
  </si>
  <si>
    <t xml:space="preserve">Posibilidad de afectación reputacional por el incumplimiento de los tiempos establecidos en la normatividad para desarrollar con éxito cada una de las  fases de la Evaluación del Desempeño Laboral en el aplicativo EDL-APP debido al desconocimiento de la metodología y lineamientos frente al tema de evaluación de desempeño laboral y la no apropiación de las obligaciones del evaluador frente al proceso. </t>
  </si>
  <si>
    <t xml:space="preserve">• No asistir a capacitaciones programadas frente al procedimiento.
• No atender los lineamientos que imparte la Subdirección de Talento Humano.
</t>
  </si>
  <si>
    <t xml:space="preserve">
Desconocimiento de la metodología y lineamientos frente al tema de evaluación de desempeño laboral</t>
  </si>
  <si>
    <t xml:space="preserve">• Delegación del proceso a servidores públicos.
• Afectación a servidores públicos para participación en ascensos, incentivos y encargos. 
• Calificaciones erróneas a los evaluados. 
• Dificultad para pactar compromisos laborales.
• Quejas por parte de los servidores públicos. </t>
  </si>
  <si>
    <t xml:space="preserve">Subdirección de Talento Humano - Grupo Prospectiva del talento Humano. </t>
  </si>
  <si>
    <t>Directores Regionales</t>
  </si>
  <si>
    <r>
      <t xml:space="preserve">Subdirección de Talento Humano - </t>
    </r>
    <r>
      <rPr>
        <b/>
        <sz val="10"/>
        <rFont val="Arial Narrow"/>
        <family val="2"/>
      </rPr>
      <t xml:space="preserve"> Grupo de Prestaciones Sociales</t>
    </r>
  </si>
  <si>
    <r>
      <t xml:space="preserve">Subdirección de Talento Humano - </t>
    </r>
    <r>
      <rPr>
        <b/>
        <sz val="10"/>
        <rFont val="Arial Narrow"/>
        <family val="2"/>
      </rPr>
      <t xml:space="preserve">Grupo Asuntos Laborales </t>
    </r>
  </si>
  <si>
    <r>
      <rPr>
        <b/>
        <sz val="11"/>
        <rFont val="Arial Narrow"/>
        <family val="2"/>
      </rPr>
      <t xml:space="preserve">Control 1: </t>
    </r>
    <r>
      <rPr>
        <sz val="11"/>
        <rFont val="Arial Narrow"/>
        <family val="2"/>
      </rPr>
      <t xml:space="preserve">La Subdirección de Talento Humano - Grupo Prospectiva del Talento Humano del INPEC realiza capacitación de manera trimestral a los servidores públicos mediante videoconferencia, reunión por Meet o comunicados masivos, de la metodología establecida para la Evaluación de Desempeño Laboral (EDL) para que los servidores públicos sean evaluados en los tiempos establecidos por la norma. 
</t>
    </r>
    <r>
      <rPr>
        <b/>
        <sz val="11"/>
        <rFont val="Arial Narrow"/>
        <family val="2"/>
      </rPr>
      <t xml:space="preserve">Evidencias: </t>
    </r>
    <r>
      <rPr>
        <sz val="11"/>
        <rFont val="Arial Narrow"/>
        <family val="2"/>
      </rPr>
      <t>Actas, aplicativo, oficios.</t>
    </r>
  </si>
  <si>
    <r>
      <rPr>
        <b/>
        <sz val="11"/>
        <rFont val="Arial Narrow"/>
        <family val="2"/>
      </rPr>
      <t>Control 3:</t>
    </r>
    <r>
      <rPr>
        <sz val="11"/>
        <rFont val="Arial Narrow"/>
        <family val="2"/>
      </rPr>
      <t xml:space="preserve"> Incluir como compromiso laboral en los acuerdos de gestión de los gerentes públicos el cumplimiento de los tiempos establecidos en la normatividad para desarrollar con éxito cada una de las  fases de la Evaluación del Desempeño Laboral en el aplicativo EDL-APP
</t>
    </r>
    <r>
      <rPr>
        <b/>
        <sz val="11"/>
        <rFont val="Arial Narrow"/>
        <family val="2"/>
      </rPr>
      <t>Evidencias:</t>
    </r>
    <r>
      <rPr>
        <sz val="11"/>
        <rFont val="Arial Narrow"/>
        <family val="2"/>
      </rPr>
      <t xml:space="preserve"> Acuerdo de gestión. </t>
    </r>
  </si>
  <si>
    <t>Director Regional y Director de ERON
Grupo
 Prospectiva del talento Humano, Subdirección de Talento Humano</t>
  </si>
  <si>
    <t>Posibilidad de afectación reputacional y económica por aprobación de primas de vigilante instructor, unidad familiar y capacitación, sin el cumplimiento de requisitos establecidos debido a reportes extemporáneos de situaciones administrativas por parte de dependencias del nivel central, DIREG y ERON y, errores involuntarios en la revisión de documentación para la aprobación de las primas de vigilante instructor.</t>
  </si>
  <si>
    <t xml:space="preserve">• Desconocimiento de los lineamientos o procedimientos del proceso.
• Personal con perfil diferente al requerido para la ejecución de la actividad.  
• Servidor con carga laboral. </t>
  </si>
  <si>
    <t>Reportes extemporáneos de situaciones administrativas por parte de dependencias del nivel central, DIREG y ERON</t>
  </si>
  <si>
    <t>Errores involuntarios en la revisión de documentación para la aprobación de las primas de vigilante instructor.</t>
  </si>
  <si>
    <t>• Desconocimiento de los lineamientos o procedimientos del proceso.</t>
  </si>
  <si>
    <r>
      <t>La Subdirección de Talento Humano -</t>
    </r>
    <r>
      <rPr>
        <b/>
        <sz val="11"/>
        <rFont val="Arial Narrow"/>
        <family val="2"/>
      </rPr>
      <t xml:space="preserve"> Grupo Prospectiva del Talento Humano</t>
    </r>
  </si>
  <si>
    <r>
      <t xml:space="preserve">Subdirección de Talento Humano - </t>
    </r>
    <r>
      <rPr>
        <b/>
        <sz val="11"/>
        <rFont val="Arial Narrow"/>
        <family val="2"/>
      </rPr>
      <t>Grupo Prospectiva del Talento Humano</t>
    </r>
  </si>
  <si>
    <r>
      <rPr>
        <b/>
        <sz val="11"/>
        <rFont val="Arial Narrow"/>
        <family val="2"/>
      </rPr>
      <t xml:space="preserve">Control 1: </t>
    </r>
    <r>
      <rPr>
        <sz val="11"/>
        <rFont val="Arial Narrow"/>
        <family val="2"/>
      </rPr>
      <t xml:space="preserve">La Subdirección de Talento Humano - Grupo Prospectiva del Talento Humano efectuará socialización a las DIREG y ERON durante los dos (2) primeros meses de la vigencia acerca de las primas de vigilante instructor, unidad familiar y capacitación a fin de aclarar conceptos y tiempos de entrega de las novedades de acuerdo con lo establecido en los documentos del proceso. 
</t>
    </r>
    <r>
      <rPr>
        <b/>
        <sz val="11"/>
        <rFont val="Arial Narrow"/>
        <family val="2"/>
      </rPr>
      <t>Evidencias:</t>
    </r>
    <r>
      <rPr>
        <sz val="11"/>
        <rFont val="Arial Narrow"/>
        <family val="2"/>
      </rPr>
      <t xml:space="preserve"> acta, correo electrónico, oficio</t>
    </r>
  </si>
  <si>
    <r>
      <rPr>
        <b/>
        <sz val="11"/>
        <rFont val="Arial Narrow"/>
        <family val="2"/>
      </rPr>
      <t>Control 2:</t>
    </r>
    <r>
      <rPr>
        <sz val="11"/>
        <rFont val="Arial Narrow"/>
        <family val="2"/>
      </rPr>
      <t xml:space="preserve"> La Subdirección de Talento Humano - Grupo Prospectiva del Talento Humano reportará mensualmente por correo electrónico el consolidado de primas de vigilante instructor, unidad familiar y capacitación en una base de datos. En caso que el servidor no remita la información completa o acorde a lo solicitado por el proceso para la obtención de este beneficio, se le informará por escrito para que subsane los requisitos. 
</t>
    </r>
    <r>
      <rPr>
        <b/>
        <sz val="11"/>
        <rFont val="Arial Narrow"/>
        <family val="2"/>
      </rPr>
      <t>Evidencias:</t>
    </r>
    <r>
      <rPr>
        <sz val="11"/>
        <rFont val="Arial Narrow"/>
        <family val="2"/>
      </rPr>
      <t xml:space="preserve"> base de datos Excel, correo electrónico.</t>
    </r>
  </si>
  <si>
    <t xml:space="preserve">Actualizar y socializar el documento o lineamientos que traten el pago de la primas de vigilante instructor, unidad familiar y capacitación. </t>
  </si>
  <si>
    <t xml:space="preserve">Grupo Prospectiva del Talento Humano. </t>
  </si>
  <si>
    <t xml:space="preserve">Si se presenta la materialización del riesgo, se deben ejecutar las siguiente acciones cuyo objetivo principal es reducir los daños que se puedan producir (impacto): 
1. Suspensión del beneficio e informar a nómina.
2. Notificación al servidor público. </t>
  </si>
  <si>
    <t>• Demora en respuesta de las incapacidades con soportes requeridos por la EPS o ARL por parte del servidor público.
• Demora en el trámite de solicitud de transcripción y liquidación de incapacidades ante las EPS por parte del área de talento humano en las DIREG, ERON y DIRES.
• Reproceso en el trámite de reconocimiento de las incapacidades por rotación de personal.</t>
  </si>
  <si>
    <t>Incumplimiento de los tiempos y requisitos establecidos para el tramite, reporte y recobro de incapacidades y licencias médicas antes las EPS o ARL</t>
  </si>
  <si>
    <t>Directores Regionales y responsable del Área de Talento Humano .</t>
  </si>
  <si>
    <t>Subdirección de Talento Humano - Grupo  de Seguridad Social</t>
  </si>
  <si>
    <r>
      <rPr>
        <b/>
        <sz val="11"/>
        <color theme="1"/>
        <rFont val="Arial"/>
        <family val="2"/>
      </rPr>
      <t xml:space="preserve">Control 1: </t>
    </r>
    <r>
      <rPr>
        <sz val="11"/>
        <color theme="1"/>
        <rFont val="Arial"/>
        <family val="2"/>
      </rPr>
      <t xml:space="preserve">La Subdirección de Talento Humano - Grupo de Seguridad Social realiza anualmente videoconferencias de socialización a nivel nacional de los procedimientos: PA-TH-P17  "Reporte de incapacidades por enfermedad general, laboral, accidentes de trabajo y licencias médicas" y  PA-TH-P22."Procedimiento para el seguimiento a funcionarios con incapacidades mayores a 90 días" . 
</t>
    </r>
    <r>
      <rPr>
        <b/>
        <sz val="11"/>
        <color theme="1"/>
        <rFont val="Arial"/>
        <family val="2"/>
      </rPr>
      <t xml:space="preserve">
Evidencias:</t>
    </r>
    <r>
      <rPr>
        <sz val="11"/>
        <color theme="1"/>
        <rFont val="Arial"/>
        <family val="2"/>
      </rPr>
      <t xml:space="preserve"> acta, correo electrónico. </t>
    </r>
  </si>
  <si>
    <r>
      <rPr>
        <b/>
        <sz val="11"/>
        <color theme="1"/>
        <rFont val="Arial"/>
        <family val="2"/>
      </rPr>
      <t>Control 2:</t>
    </r>
    <r>
      <rPr>
        <sz val="11"/>
        <color theme="1"/>
        <rFont val="Arial"/>
        <family val="2"/>
      </rPr>
      <t xml:space="preserve"> La Subdirección de Talento Humano - Grupo de Seguridad Social realiza el cruce de información con lo reportado por las DIREG ERON y el certificado de la EPS de los casos que presenten inconsistencias.
</t>
    </r>
    <r>
      <rPr>
        <b/>
        <sz val="11"/>
        <color theme="1"/>
        <rFont val="Arial"/>
        <family val="2"/>
      </rPr>
      <t>Evidencias</t>
    </r>
    <r>
      <rPr>
        <sz val="11"/>
        <color theme="1"/>
        <rFont val="Arial"/>
        <family val="2"/>
      </rPr>
      <t>: Reportes de la EPS y/o ARL</t>
    </r>
  </si>
  <si>
    <t>Directores de Establecimiento de Reclusión y responsable del Área de gestión Humana.</t>
  </si>
  <si>
    <t>Realización de videoconferencias dirigidas a todas la DIREG y ERON para implementar y socializar documentos institucionales que desarrollan temas de incapacidades y licencias médicas.</t>
  </si>
  <si>
    <t xml:space="preserve">Subdirección de Talento Humano - Grupo de Seguridad Social. </t>
  </si>
  <si>
    <t>Recibir, consolidar, enviar y cruzar información de incapacidades, licencias médicas y estados prolongados de incapacidad cuando se superan 90 días continuos, de los funcionarios del Instituto, por el detrimento patrimonial a causa del no recobro.</t>
  </si>
  <si>
    <t xml:space="preserve">• Inconsistencia en pago de los periodos anteriores de octubre de 2005, dado que en los periodos anteriores a octubre de 2005, los ERON a través de sus pagadurías realizaban el pago de aportes al sistema general de seguridad social a los funcionarios adscritos a cada establecimiento y a la fecha no se encuentran los soportes de las planillas de pago de aportes.
• Falta de personal para realizar la depuración de cartera de cada uno de los fondos de pensiones.
</t>
  </si>
  <si>
    <t>Inconsistencias en los aportes de pago a pensión de los servidores públicos a nivel nacional de vigencias anteriores al 2005.</t>
  </si>
  <si>
    <t>Subdirección de Talento Humano - Grupo de Seguridad Social</t>
  </si>
  <si>
    <t>Dirección Regional - Área de Talento Humano.</t>
  </si>
  <si>
    <r>
      <rPr>
        <b/>
        <sz val="11"/>
        <color indexed="8"/>
        <rFont val="Arial"/>
        <family val="2"/>
      </rPr>
      <t xml:space="preserve">Control 1: </t>
    </r>
    <r>
      <rPr>
        <sz val="11"/>
        <color indexed="8"/>
        <rFont val="Arial"/>
        <family val="2"/>
      </rPr>
      <t xml:space="preserve">La Subdirección de Talento Humano a través del funcionario (a) responsable del Grupo de Seguridad Social, da respuesta y orientación (De acuerdo a la capacidad del funcionario) a los requerimientos de los funcionarios que solicitan la corrección de historias laborales de aportes a pensión.
</t>
    </r>
    <r>
      <rPr>
        <b/>
        <sz val="11"/>
        <color indexed="8"/>
        <rFont val="Arial"/>
        <family val="2"/>
      </rPr>
      <t>Evidencias:</t>
    </r>
    <r>
      <rPr>
        <sz val="11"/>
        <color indexed="8"/>
        <rFont val="Arial"/>
        <family val="2"/>
      </rPr>
      <t xml:space="preserve"> Respuestas de los Derechos de petición.</t>
    </r>
  </si>
  <si>
    <r>
      <rPr>
        <b/>
        <sz val="11"/>
        <color indexed="8"/>
        <rFont val="Arial"/>
        <family val="2"/>
      </rPr>
      <t xml:space="preserve">Control 2: </t>
    </r>
    <r>
      <rPr>
        <sz val="11"/>
        <color indexed="8"/>
        <rFont val="Arial"/>
        <family val="2"/>
      </rPr>
      <t xml:space="preserve">La Subdirección de Talento Humano - a través del funcionario (a) responsable del Grupo de Seguridad Social, corre traslado de solicitudes de planillas al ERON y DIREG correspondiente con el fin de atender los requerimientos.
</t>
    </r>
    <r>
      <rPr>
        <b/>
        <sz val="11"/>
        <color indexed="8"/>
        <rFont val="Arial"/>
        <family val="2"/>
      </rPr>
      <t xml:space="preserve">Evidencias: </t>
    </r>
    <r>
      <rPr>
        <sz val="11"/>
        <color indexed="8"/>
        <rFont val="Arial"/>
        <family val="2"/>
      </rPr>
      <t>Oficios y correos electrónicos</t>
    </r>
  </si>
  <si>
    <r>
      <rPr>
        <b/>
        <sz val="11"/>
        <color indexed="8"/>
        <rFont val="Arial"/>
        <family val="2"/>
      </rPr>
      <t>Control 3:</t>
    </r>
    <r>
      <rPr>
        <sz val="11"/>
        <color indexed="8"/>
        <rFont val="Arial"/>
        <family val="2"/>
      </rPr>
      <t xml:space="preserve"> La Subdirección de Talento Humano - a través del funcionario (a) responsable del Grupo de Seguridad Social, oficia al fondo de pensión con el objeto de solucionar inconsistencias que se encuentran al alcance del instituto.
</t>
    </r>
    <r>
      <rPr>
        <b/>
        <sz val="11"/>
        <color indexed="8"/>
        <rFont val="Arial"/>
        <family val="2"/>
      </rPr>
      <t xml:space="preserve">
Evidencias:</t>
    </r>
    <r>
      <rPr>
        <sz val="11"/>
        <color indexed="8"/>
        <rFont val="Arial"/>
        <family val="2"/>
      </rPr>
      <t xml:space="preserve"> Oficios y correos electrónicos</t>
    </r>
  </si>
  <si>
    <r>
      <rPr>
        <b/>
        <sz val="11"/>
        <color indexed="8"/>
        <rFont val="Arial"/>
        <family val="2"/>
      </rPr>
      <t>Control 4:</t>
    </r>
    <r>
      <rPr>
        <sz val="11"/>
        <color indexed="8"/>
        <rFont val="Arial"/>
        <family val="2"/>
      </rPr>
      <t xml:space="preserve">La Subdirección de Talento Humano - a través del funcionario (a) responsable del Grupo de Seguridad Social, realiza seguimiento de la reconstrucción de planillas de pago de aportes a pensión de los periodos anteriores de octubre de 2005.
</t>
    </r>
    <r>
      <rPr>
        <b/>
        <sz val="11"/>
        <color indexed="8"/>
        <rFont val="Arial"/>
        <family val="2"/>
      </rPr>
      <t xml:space="preserve">Evidencias: </t>
    </r>
    <r>
      <rPr>
        <sz val="11"/>
        <color indexed="8"/>
        <rFont val="Arial"/>
        <family val="2"/>
      </rPr>
      <t>Oficios y correos electrónicos</t>
    </r>
  </si>
  <si>
    <r>
      <rPr>
        <b/>
        <sz val="11"/>
        <color theme="1"/>
        <rFont val="Arial"/>
        <family val="2"/>
      </rPr>
      <t>Control 5:</t>
    </r>
    <r>
      <rPr>
        <sz val="11"/>
        <color theme="1"/>
        <rFont val="Arial"/>
        <family val="2"/>
      </rPr>
      <t xml:space="preserve"> Los directores regionales realizan seguimiento de la reconstrucción de planillas de pago de aportes a pensión de los periodos anteriores de octubre de 2005 de los establecimientos adscritos a su regional, incluidos aquellos extintos.
</t>
    </r>
    <r>
      <rPr>
        <b/>
        <sz val="11"/>
        <color theme="1"/>
        <rFont val="Arial"/>
        <family val="2"/>
      </rPr>
      <t xml:space="preserve">
Evidencias: </t>
    </r>
    <r>
      <rPr>
        <sz val="11"/>
        <color theme="1"/>
        <rFont val="Arial"/>
        <family val="2"/>
      </rPr>
      <t>Oficios y correos electrónicos</t>
    </r>
  </si>
  <si>
    <r>
      <rPr>
        <b/>
        <sz val="11"/>
        <color indexed="8"/>
        <rFont val="Arial"/>
        <family val="2"/>
      </rPr>
      <t>Control 6:</t>
    </r>
    <r>
      <rPr>
        <sz val="11"/>
        <color indexed="8"/>
        <rFont val="Arial"/>
        <family val="2"/>
      </rPr>
      <t xml:space="preserve"> La Subdirección de Talento Humano - a través del funcionario (a) responsable del Grupo de Seguridad Social, realiza reuniones de depuración de cartera con los distintos fondos de pensiones con el fin de normalizar la cartera con  las respectivas entidades.
</t>
    </r>
    <r>
      <rPr>
        <b/>
        <sz val="11"/>
        <color indexed="8"/>
        <rFont val="Arial"/>
        <family val="2"/>
      </rPr>
      <t xml:space="preserve">Evidencias: </t>
    </r>
    <r>
      <rPr>
        <sz val="11"/>
        <color indexed="8"/>
        <rFont val="Arial"/>
        <family val="2"/>
      </rPr>
      <t>Correos electrónicos y certificaciones de los fondos pensionales.</t>
    </r>
  </si>
  <si>
    <t>Reuniones  con los fondos de pensiones para Identificar la deuda real por pagos extemporáneos.</t>
  </si>
  <si>
    <t>Capacitaciones de reconstrucción de historia laboral.</t>
  </si>
  <si>
    <t xml:space="preserve">• Déficit del personal, no se asigna responsable del Sistema de Gestión y Seguridad y Salud en el Trabajo en la totalidad de los centros de trabajo.      
• Falta de continuidad y/o carga laboral de funciones del servidor público asignado en la sede de trabajo como responsable del Sistema de Gestión y Seguridad en el Trabajo en cada uno de los centros de trabajo. </t>
  </si>
  <si>
    <r>
      <t xml:space="preserve">Subdirección de Talento Humano - </t>
    </r>
    <r>
      <rPr>
        <b/>
        <sz val="11"/>
        <rFont val="Arial Narrow"/>
        <family val="2"/>
      </rPr>
      <t>Grupo de Seguridad y Salud en el Trabajo.</t>
    </r>
    <r>
      <rPr>
        <sz val="11"/>
        <rFont val="Arial Narrow"/>
        <family val="2"/>
      </rPr>
      <t xml:space="preserve">
Dirección Escuela de Formación .
 Directores Regionales, 
Directores de Establecimientos de Reclusión Orden Nacional.</t>
    </r>
  </si>
  <si>
    <t>Subdirección de Talento Humano - Grupo de Seguridad y Salud en el Trabajo.</t>
  </si>
  <si>
    <t>Subdirección de Talento Humano - Grupo de Seguridad y Salud en el Trabajo.
Dirección Escuela de Formación .
 Directores Regionales, 
Directores de Establecimientos de Reclusión Orden Nacional.</t>
  </si>
  <si>
    <r>
      <rPr>
        <b/>
        <sz val="11"/>
        <color rgb="FF000000"/>
        <rFont val="Arial"/>
        <family val="2"/>
      </rPr>
      <t>Control 1:</t>
    </r>
    <r>
      <rPr>
        <sz val="11"/>
        <color indexed="8"/>
        <rFont val="Arial"/>
        <family val="2"/>
      </rPr>
      <t xml:space="preserve"> La Subdirección de Talento Humano - Grupo Seguridad y Salud en el Trabajo realiza seguimiento  mensualmente a  la base de datos (Drive)  donde  las Direcciones Regionales relacionan a los funcionarios responsables del Sistema de Seguridad y Salud de cada centro de trabajo.                             
</t>
    </r>
    <r>
      <rPr>
        <b/>
        <sz val="11"/>
        <color rgb="FF000000"/>
        <rFont val="Arial"/>
        <family val="2"/>
      </rPr>
      <t>Evidencia:</t>
    </r>
    <r>
      <rPr>
        <sz val="11"/>
        <color indexed="8"/>
        <rFont val="Arial"/>
        <family val="2"/>
      </rPr>
      <t xml:space="preserve"> Drive (Bases de datos). Lineamiento escrito</t>
    </r>
  </si>
  <si>
    <r>
      <rPr>
        <b/>
        <sz val="11"/>
        <color theme="1"/>
        <rFont val="Arial"/>
        <family val="2"/>
      </rPr>
      <t>Control 2:</t>
    </r>
    <r>
      <rPr>
        <sz val="11"/>
        <color theme="1"/>
        <rFont val="Arial"/>
        <family val="2"/>
      </rPr>
      <t xml:space="preserve"> La Subdirección de Talento Humano - Grupo Seguridad y Salud en el Trabajo, emite los lineamientos a los Directores Regionales  y de los Establecimientos de Reclusión de Orden Nacional  para que cada vez que se presente un cambio de funcionario responsable de Sistema de Seguridad y Salud en el Trabajo  se debe nuevamente realizar la capacitación y brindar la asesoría que  permita ejercer sus funciones.
</t>
    </r>
    <r>
      <rPr>
        <b/>
        <sz val="11"/>
        <color theme="1"/>
        <rFont val="Arial"/>
        <family val="2"/>
      </rPr>
      <t xml:space="preserve">
Evidencia:  </t>
    </r>
    <r>
      <rPr>
        <sz val="11"/>
        <color theme="1"/>
        <rFont val="Arial"/>
        <family val="2"/>
      </rPr>
      <t>Lineamiento escrito</t>
    </r>
  </si>
  <si>
    <t xml:space="preserve">Aplicar la autoevaluación conforme a la Tabla de Valores y Calificación de los Estándares Mínimos del Sistema de Gestión de SST, mediante el diligenciamiento del formulario de evaluación establecido en el artículo 27 de la Resolución N°0312 de 2019 y Circular 071 de 2020 (MINTRABAJO) </t>
  </si>
  <si>
    <t>Cuarto semestre</t>
  </si>
  <si>
    <t xml:space="preserve">Asesor y acompañar y la ejecución  de la implementación del Plan de Mejora conforme al resultado de la autoevaluación de los Estándares Mínimos. </t>
  </si>
  <si>
    <t xml:space="preserve">Si se presenta la materialización del riesgo, se deben ejecutar las siguiente acciones cuyo objetivo principal es reducir los daños que se puedan producir (impacto): 
1. Brindar apoyo con los proveedores y asesores de la ARL Positiva en la implementación del SG de SST
Informar a la Dirección General y SUTAH sobre el incumplimiento.
2. Dar respuesta de derechos de petición y solicitudes de manera que se brinde atención primaria a los requerimientos enviados desde los Establecimiento en la asignación de recursos para SST
3. Brindar apoyo con personal del INPEC y asesores de la ARL para dar continuidad  en la ejecución del sistema.
</t>
  </si>
  <si>
    <t>Falta de personal para el manejo de las historias laborales, actualización, preservación y custodia de las historias laborales</t>
  </si>
  <si>
    <t>Falta de control en las historias laborales en las DIREG, ERON y EPN</t>
  </si>
  <si>
    <t>Duplicidad de historias laborales ya que se encuentran descentralizadas en las DIREG, ERON y Escuela Penitenciaria Nacional</t>
  </si>
  <si>
    <r>
      <rPr>
        <b/>
        <sz val="11"/>
        <color theme="1"/>
        <rFont val="Arial"/>
        <family val="2"/>
      </rPr>
      <t xml:space="preserve">Control 1: </t>
    </r>
    <r>
      <rPr>
        <sz val="11"/>
        <color theme="1"/>
        <rFont val="Arial"/>
        <family val="2"/>
      </rPr>
      <t xml:space="preserve">La Subdirección de Talento Humano,  garantizará la proporcionalidad entre el personal asignado al  Grupo Administración de Historias Laborales y el número de historias laborales a gestionar, conforme al plan de trabajo anual y demás compromisos adquiridos.
</t>
    </r>
    <r>
      <rPr>
        <b/>
        <sz val="11"/>
        <color theme="1"/>
        <rFont val="Arial"/>
        <family val="2"/>
      </rPr>
      <t>Evidencias:</t>
    </r>
    <r>
      <rPr>
        <sz val="11"/>
        <color theme="1"/>
        <rFont val="Arial"/>
        <family val="2"/>
      </rPr>
      <t xml:space="preserve"> Plan  de trabajo, Plan de transferencias al archivo central  y asignación de personal.</t>
    </r>
  </si>
  <si>
    <t xml:space="preserve">
 Grupo Administración de Historias Laborales- Subdirección de Talento Humano</t>
  </si>
  <si>
    <r>
      <rPr>
        <b/>
        <sz val="11"/>
        <color theme="1"/>
        <rFont val="Arial"/>
        <family val="2"/>
      </rPr>
      <t>Control 3</t>
    </r>
    <r>
      <rPr>
        <sz val="11"/>
        <color theme="1"/>
        <rFont val="Arial"/>
        <family val="2"/>
      </rPr>
      <t xml:space="preserve">: La Subdirección de Talento Humano - Grupo Administración de Historias Laborales aplicará lo establecido en la Guía para la organización de las historias laborales PA-TH-G13
</t>
    </r>
    <r>
      <rPr>
        <b/>
        <sz val="11"/>
        <color theme="1"/>
        <rFont val="Arial"/>
        <family val="2"/>
      </rPr>
      <t>Evidencias:</t>
    </r>
    <r>
      <rPr>
        <sz val="11"/>
        <color theme="1"/>
        <rFont val="Arial"/>
        <family val="2"/>
      </rPr>
      <t xml:space="preserve"> Oficios y/o correos de la organización de las historias laborales.</t>
    </r>
  </si>
  <si>
    <t>Subdirección de Talento Humano - Grupo Administración de Historias Laborales - DIREG, EPN y ERON</t>
  </si>
  <si>
    <r>
      <rPr>
        <b/>
        <sz val="11"/>
        <color theme="1"/>
        <rFont val="Arial"/>
        <family val="2"/>
      </rPr>
      <t xml:space="preserve">Control 4: </t>
    </r>
    <r>
      <rPr>
        <sz val="11"/>
        <color theme="1"/>
        <rFont val="Arial"/>
        <family val="2"/>
      </rPr>
      <t xml:space="preserve">Con el fin de consolidar la información existente en  DIREG, ERON y Escuela Penitenciaria, se reiterará la actualización del formato único de inventario documental FUID en medio magnético ,  de las carpetas de funcionarios . La cual deberá ser actualizada mensualmente conforme al número total carpetas reportadas.
Los responsables del área de Talento Humano de las DIREG, ERON y Escuela Penitenciaria reportarán las novedades presentadas en las historias laborales en su custodia trimestralmente a través del FUID archivo Excel por correo electrónico de la Subdirección de Talento Humano - Grupo Administración de Historias Laboral. Los archivos magnéticos del FUID remitidos por las dependencias reposarán en una carpeta digital para consulta y verificación.
</t>
    </r>
    <r>
      <rPr>
        <b/>
        <sz val="11"/>
        <color theme="1"/>
        <rFont val="Arial"/>
        <family val="2"/>
      </rPr>
      <t>Evidencias:</t>
    </r>
    <r>
      <rPr>
        <sz val="11"/>
        <color theme="1"/>
        <rFont val="Arial"/>
        <family val="2"/>
      </rPr>
      <t xml:space="preserve"> Correos electrónicos, formato FUID</t>
    </r>
  </si>
  <si>
    <t xml:space="preserve">Subdirección de Talento Humano - Grupo Administración de Historias Laborales </t>
  </si>
  <si>
    <r>
      <rPr>
        <b/>
        <sz val="11"/>
        <color theme="1"/>
        <rFont val="Arial"/>
        <family val="2"/>
      </rPr>
      <t xml:space="preserve">Control 5: </t>
    </r>
    <r>
      <rPr>
        <sz val="11"/>
        <color theme="1"/>
        <rFont val="Arial"/>
        <family val="2"/>
      </rPr>
      <t xml:space="preserve"> La Subdirección de Talento Humano - Grupo Administración de Historias Laborales solicitará  a las áreas de talento humano de las DIREG, ERON y Escuela Penitenciaria, se continúe el  envío de las historias laborales inactivas de los funcionarios de carrera, provisionalidad y cuerpo de custodia, de acuerdo con un plan de trabajo, con el fin de suprimir las historias laborales ambulantes.
</t>
    </r>
    <r>
      <rPr>
        <b/>
        <sz val="11"/>
        <color theme="1"/>
        <rFont val="Arial"/>
        <family val="2"/>
      </rPr>
      <t xml:space="preserve">Evidencias: </t>
    </r>
    <r>
      <rPr>
        <sz val="11"/>
        <color theme="1"/>
        <rFont val="Arial"/>
        <family val="2"/>
      </rPr>
      <t>Correo electrónico.</t>
    </r>
  </si>
  <si>
    <r>
      <rPr>
        <b/>
        <sz val="11"/>
        <color theme="1"/>
        <rFont val="Arial"/>
        <family val="2"/>
      </rPr>
      <t>Control 2:</t>
    </r>
    <r>
      <rPr>
        <sz val="11"/>
        <color theme="1"/>
        <rFont val="Arial"/>
        <family val="2"/>
      </rPr>
      <t xml:space="preserve"> La Subdirección de Talento Humano - Grupo Administración de Historias Laborales cuenta con planilla de control para préstamos, consultas y anexos de documentación de hojas de vida.
</t>
    </r>
    <r>
      <rPr>
        <b/>
        <sz val="11"/>
        <color theme="1"/>
        <rFont val="Arial"/>
        <family val="2"/>
      </rPr>
      <t>Evidencias:</t>
    </r>
    <r>
      <rPr>
        <sz val="11"/>
        <color theme="1"/>
        <rFont val="Arial"/>
        <family val="2"/>
      </rPr>
      <t xml:space="preserve"> Planilla de control, documento ingreso de documentos a las historias laborales</t>
    </r>
  </si>
  <si>
    <r>
      <rPr>
        <b/>
        <sz val="11"/>
        <color theme="1"/>
        <rFont val="Arial"/>
        <family val="2"/>
      </rPr>
      <t>Control 6:</t>
    </r>
    <r>
      <rPr>
        <sz val="11"/>
        <color theme="1"/>
        <rFont val="Arial"/>
        <family val="2"/>
      </rPr>
      <t xml:space="preserve"> La Subdirección de Talento Humano - Grupo Administración de Historias Laborales realiza comparativos entre los formatos FUID entregados por las DIREG, EPN y ERON con las bases de datos que se manejan para actualizar el inventario real de historias laborales.
</t>
    </r>
    <r>
      <rPr>
        <b/>
        <sz val="11"/>
        <color theme="1"/>
        <rFont val="Arial"/>
        <family val="2"/>
      </rPr>
      <t>Evidencias</t>
    </r>
    <r>
      <rPr>
        <sz val="11"/>
        <color theme="1"/>
        <rFont val="Arial"/>
        <family val="2"/>
      </rPr>
      <t>: Formatos FUID, Bases de datos</t>
    </r>
  </si>
  <si>
    <t>Si se presenta la materialización del riesgo, se deben ejecutar las siguiente acciones cuyo objetivo principal es reducir los daños que se puedan producir (impacto): 
1. Requerir las DIREG, ERON y EPN instaurar la denuncia respectiva.
2. DIREG, ERON y EPN efectuaran la reconstrucción de las piezas documental perdidas.
3. Remitir la información de la situación del nivel central del denuncio con la reconstrucción.
4. Plan de trabajo para actualizar la información de las historias laborales</t>
  </si>
  <si>
    <t>• Pagos no autorizados a servidores públicos, que pueden generar detrimento patrimonial.</t>
  </si>
  <si>
    <t xml:space="preserve">Reportes extemporáneos o no verídicos de novedades por parte de las sedes de trabajo. </t>
  </si>
  <si>
    <r>
      <t xml:space="preserve"> Subdirección de Talento Humano -</t>
    </r>
    <r>
      <rPr>
        <b/>
        <sz val="11"/>
        <rFont val="Arial Narrow"/>
        <family val="2"/>
      </rPr>
      <t xml:space="preserve"> Grupo de Nomina</t>
    </r>
  </si>
  <si>
    <t xml:space="preserve">Posibilidad de afectación reputacional y económica por  recibir o solicitar cualquier dádiva o beneficio a nombre propio o de terceros a cambio de reconocer  salarios y/o prestaciones sociales sin el cumplimiento de requisitos legales debido a reportes extemporáneos o no verídicos de novedades por parte de las sedes de trabajo. </t>
  </si>
  <si>
    <r>
      <rPr>
        <b/>
        <sz val="11"/>
        <color rgb="FF000000"/>
        <rFont val="Arial Narrow"/>
        <family val="2"/>
      </rPr>
      <t xml:space="preserve">Control 2: </t>
    </r>
    <r>
      <rPr>
        <sz val="11"/>
        <color indexed="8"/>
        <rFont val="Arial Narrow"/>
        <family val="2"/>
      </rPr>
      <t xml:space="preserve">La Subdirección de Talento Humano - Grupo Nóminas semestralmente socializa  con los responsables del área de talento humano de las DIREG los avances en el cumplimiento en el reporte de novedades, reiterando los tiempos, calidad, veracidad de la información reportada, el cumplimiento a los procedimientos aprobados.
</t>
    </r>
    <r>
      <rPr>
        <b/>
        <sz val="11"/>
        <color indexed="8"/>
        <rFont val="Arial Narrow"/>
        <family val="2"/>
      </rPr>
      <t xml:space="preserve">Evidencias: </t>
    </r>
    <r>
      <rPr>
        <sz val="11"/>
        <color indexed="8"/>
        <rFont val="Arial Narrow"/>
        <family val="2"/>
      </rPr>
      <t xml:space="preserve">Registros de la socialización. </t>
    </r>
  </si>
  <si>
    <r>
      <rPr>
        <b/>
        <sz val="11"/>
        <color indexed="8"/>
        <rFont val="Arial"/>
        <family val="2"/>
      </rPr>
      <t xml:space="preserve">Control 1: </t>
    </r>
    <r>
      <rPr>
        <sz val="11"/>
        <color indexed="8"/>
        <rFont val="Arial"/>
        <family val="2"/>
      </rPr>
      <t xml:space="preserve">La Subdirección de Talento Humano a través del Grupo de Nomina, desarrolla las actividades del procedimiento liquidación de Nómina PA-TH-P38
</t>
    </r>
    <r>
      <rPr>
        <b/>
        <sz val="11"/>
        <color indexed="8"/>
        <rFont val="Arial"/>
        <family val="2"/>
      </rPr>
      <t xml:space="preserve">Evidencias: </t>
    </r>
    <r>
      <rPr>
        <sz val="11"/>
        <color rgb="FF000000"/>
        <rFont val="Arial"/>
        <family val="2"/>
      </rPr>
      <t>Cronograma, oficios, correos</t>
    </r>
  </si>
  <si>
    <t>Actualizar el procedimiento de nómina con el fin de que se cumpla con las entregas de manera oportuna y veraz de las novedades que afecta la nómina de los funcionarios</t>
  </si>
  <si>
    <r>
      <t xml:space="preserve"> Subdirección de Talento Humano - </t>
    </r>
    <r>
      <rPr>
        <b/>
        <sz val="11"/>
        <rFont val="Arial Narrow"/>
        <family val="2"/>
      </rPr>
      <t>Grupo de Nomina</t>
    </r>
  </si>
  <si>
    <t>Si se presenta la materialización del riesgo, se deben ejecutar las siguiente acciones cuyo objetivo principal es reducir los daños que se puedan producir (impacto):
1. Si se tiene la presunta situación, se instaura  informe a la Oficina de Control Interno Disciplinario y la denuncia penal respectiva.
2. Informar al Director General de la situación presentada.</t>
  </si>
  <si>
    <t>Pagos no autorizados a servidores públicos, que pueden generar detrimento patrimonial.</t>
  </si>
  <si>
    <t xml:space="preserve">Cambios en las novedades del personal dentro del aplicativo HUMANO WEB por manipulación de una persona o servidor público  no autorizado. </t>
  </si>
  <si>
    <r>
      <rPr>
        <b/>
        <sz val="11"/>
        <rFont val="Arial Narrow"/>
        <family val="2"/>
      </rPr>
      <t xml:space="preserve">Control 1: </t>
    </r>
    <r>
      <rPr>
        <sz val="11"/>
        <rFont val="Arial Narrow"/>
        <family val="2"/>
      </rPr>
      <t xml:space="preserve">La Subdirección de Talento Humano a través del Grupo de Nomina,  de manera semestral solicita al equipo de trabajo la modificación de la contraseña para el acceso al sistema de nómina y orienta en la importancia del manejo de la información.
</t>
    </r>
    <r>
      <rPr>
        <b/>
        <sz val="11"/>
        <rFont val="Arial Narrow"/>
        <family val="2"/>
      </rPr>
      <t>Evidencias:</t>
    </r>
    <r>
      <rPr>
        <sz val="11"/>
        <rFont val="Arial Narrow"/>
        <family val="2"/>
      </rPr>
      <t xml:space="preserve"> Correo electrónico </t>
    </r>
  </si>
  <si>
    <t>Remitir a la Oficina de Sistemas de Información el listado de servidores públicos que tiene acceso al aplicativo Humano WEB, de acuerdo al rol de nómina, con el fin de inhabilitar los permisos de acceso a usuarios no autorizados.</t>
  </si>
  <si>
    <t>Si se presenta la materialización del riesgo, se deben ejecutar las siguiente acciones cuyo objetivo principal es reducir los daños que se puedan producir (impacto): 
1. Solicitar mesa de trabajo con la Oficina de Sistemas de Información para determinar la situación presentada.
2. Informar a la Dirección General.
3. Remitir el caso a la Oficina de Control Interno Disciplinario</t>
  </si>
  <si>
    <t>Grupo Programación Presupuestal - Oficina Asesora de Planeación.
Coordinadores Grupo de Presupuesto, Contabilidad y Tesorería</t>
  </si>
  <si>
    <t>Seguimiento a través del aplicativo SIIF Nación, de acuerdo a la competencia de cada grupo con el fin de validar el cumplimiento de las pautas emitidas en las circulares correspondientes.</t>
  </si>
  <si>
    <t>Atención imprecisa en la inducción de la PPL</t>
  </si>
  <si>
    <t>Subdirección de Atención en Salud - Grupo Aseguramiento en Salud</t>
  </si>
  <si>
    <t>Oficiar a la Dirección General cada cuatro meses,  las inconsistencias reiterativas encontradas en las bases de datos</t>
  </si>
  <si>
    <t>30/11/20222</t>
  </si>
  <si>
    <t>Posibilidad de recibir o solicitar cualquier dádiva o beneficio a nombre propio o de terceros a cambio de modificar la informacion registrada en las actas COSAL con relacion al suministro de alimentación.</t>
  </si>
  <si>
    <t xml:space="preserve">Incumplimiento en la calidad y oportunidad de la información reportada en el Acta COSAL con relación al cumplimiento de las obligaciones técnicas en la prestación del servicio de alimentación </t>
  </si>
  <si>
    <t>Subdirección de Atención en Salud - Grupo Alimentación 
Direcciones Regionales
ERON</t>
  </si>
  <si>
    <r>
      <rPr>
        <b/>
        <sz val="11"/>
        <rFont val="Arial Narrow"/>
        <family val="2"/>
      </rPr>
      <t xml:space="preserve">Control 1: </t>
    </r>
    <r>
      <rPr>
        <sz val="11"/>
        <rFont val="Arial Narrow"/>
        <family val="2"/>
      </rPr>
      <t xml:space="preserve">El grupo de alimentación de la Subdirección de Atención en Salud realiza seguimiento mensual al cumplimiento de las obligaciones sanitarias y contractuales en la prestación del servicio de alimentación.  Se encuentra documentado el nivel de escalamiento frente a la criticidad del servicio ante el supervisor, Ministerio de Justicia y Ministerio de Salud. Los establecimientos de reclusión remiten mensualmente el reporte de la prestación de servicio del operador. Ante los incumplimientos se remite ante el supervisor mediante oficio, los hallazgos encontrados. Se realizan videoconferencias, visitas periódicas y acompañamiento técnico.
</t>
    </r>
    <r>
      <rPr>
        <b/>
        <sz val="11"/>
        <rFont val="Arial Narrow"/>
        <family val="2"/>
      </rPr>
      <t>Evidencias:</t>
    </r>
    <r>
      <rPr>
        <sz val="11"/>
        <rFont val="Arial Narrow"/>
        <family val="2"/>
      </rPr>
      <t xml:space="preserve"> Correos electrónicos, oficios, informes, videoconferencias y actas de visita.</t>
    </r>
  </si>
  <si>
    <t>Subdireccion de atencion en Salud- Grupo de Alimentacion</t>
  </si>
  <si>
    <t xml:space="preserve">mensual </t>
  </si>
  <si>
    <t>Si se presenta la materialización del riesgo, se deben ejecutar las siguiente acciones cuyo objetivo principal es reducir los daños que se puedan producir (impacto): 
1. Establecer comunicación con las direcciones regionales y/o Dirección General y/o control disciplinario, para definir acciones a seguir.</t>
  </si>
  <si>
    <t>Posibilidad de afectación reputacional y económica por afectación de la salud individual y colectiva al interior de (los) ERON, debido a la propagación de los eventos de Interés en Salud Pública EISP, incluido el COVID-19</t>
  </si>
  <si>
    <t>Aumento de Eventos de Interés en Salud Pública EISP incluido el COVID-19, en PPL, CCV y Administrativos al interior de los ERON.</t>
  </si>
  <si>
    <t>Insuficiente aplicación de las acciones de manejo de Eventos de Interés en Salud Pública EISP incluido el COVID-19,  para disminuir el riesgo de contagio y propagación en PPL, CCV y administrativos en los ERON</t>
  </si>
  <si>
    <t>Subdirección de Atención en Salud - Grupo de Salud Pública.</t>
  </si>
  <si>
    <r>
      <rPr>
        <b/>
        <sz val="11"/>
        <color theme="1"/>
        <rFont val="Arial"/>
        <family val="2"/>
      </rPr>
      <t xml:space="preserve">Control 1: </t>
    </r>
    <r>
      <rPr>
        <sz val="11"/>
        <color theme="1"/>
        <rFont val="Arial"/>
        <family val="2"/>
      </rPr>
      <t xml:space="preserve">El grupo de Salud Pública de la Subdirección de Atención en Salud, mediante videoconferencias mensuales con regionales y sanidades de los ERON,  imparten acciones en el marco de la estrategia de Información, Educación y Comunicación IEC,   enfocadas a la prevención, detección y manejo, para disminuir el riesgo de contagio y propagación de Eventos de Interés en Salud Pública EISP incluido el COVID-19, al interior de los establecimientos.
</t>
    </r>
    <r>
      <rPr>
        <b/>
        <sz val="11"/>
        <color theme="1"/>
        <rFont val="Arial"/>
        <family val="2"/>
      </rPr>
      <t xml:space="preserve">
Evidencias:</t>
    </r>
    <r>
      <rPr>
        <sz val="11"/>
        <color theme="1"/>
        <rFont val="Arial"/>
        <family val="2"/>
      </rPr>
      <t xml:space="preserve"> Acta de la IEC realizada</t>
    </r>
  </si>
  <si>
    <t>Realizar Sala de Análisis de Riesgo Conglomerados Eventos de Interés en Salud Pública EISP incluido el COVID-19, con la participación de INPEC, USPEC, Fondo de atención en salud para la PPL, INS, MSPS,  y/o Entidades Territoriales de Salud tanto departamental como municipal donde esté ubicado el ERON.</t>
  </si>
  <si>
    <t>Posibilidad de recibir o solicitar cualquier dádiva o beneficio a nombre propio o de terceros a cambio de acceder  a la PPL a los servicios de salud intramural.</t>
  </si>
  <si>
    <t>Posible afectación de la accesibilidad de la ppl a los programas de atención social relacionados con salud  en beneficio particular.</t>
  </si>
  <si>
    <t xml:space="preserve">Beneficio con  los servicios de salud de personas internas o externas al INPEC </t>
  </si>
  <si>
    <r>
      <rPr>
        <b/>
        <sz val="11"/>
        <rFont val="Arial Narrow"/>
        <family val="2"/>
      </rPr>
      <t xml:space="preserve">Control 1: </t>
    </r>
    <r>
      <rPr>
        <sz val="11"/>
        <rFont val="Arial Narrow"/>
        <family val="2"/>
      </rPr>
      <t xml:space="preserve"> La Subdirección de Atención en Salud , DIREG y ERON, realizan de manera permanente la divulgación de los derechos al acceso gratuito a los servicios de salud de la PPL intramural.
</t>
    </r>
    <r>
      <rPr>
        <b/>
        <sz val="11"/>
        <rFont val="Arial Narrow"/>
        <family val="2"/>
      </rPr>
      <t>Evidencias:</t>
    </r>
    <r>
      <rPr>
        <sz val="11"/>
        <rFont val="Arial Narrow"/>
        <family val="2"/>
      </rPr>
      <t xml:space="preserve"> Actas y/o correos electrónicos</t>
    </r>
  </si>
  <si>
    <t xml:space="preserve"> Subdirección de Atención en Salud.
Direcciones Regionales
ERON</t>
  </si>
  <si>
    <t>Requerir a la entidad fiduciaria en el marco de las actividades de promoción y prevención la divulgación de los derechos  al acceso gratuito a los servicios de salud intramural a la PPL a cargo del fondo  y los derechos de la PPL  afiliada al SGSSS</t>
  </si>
  <si>
    <t>Si se presenta la materialización del riesgo, se deben ejecutar las siguiente acciones cuyo objetivo principal es reducir los daños que se puedan producir (impacto): 
1. Establecer comunicación con las direcciones regionales, oficina de control interno disciplinario, entidad fiduciraria para definir acciones a seguir.</t>
  </si>
  <si>
    <t xml:space="preserve">Falta de un sistema de información en salud que permita el registro oportuno y de calidad  </t>
  </si>
  <si>
    <t xml:space="preserve">Posibilidad de afectación reputacional y económica por existir personal privado de la libertad  sin cobertura o afiliación en salud, debido a errores administrativos en los procesos, y/o  no contar con un sistema de información en salud  </t>
  </si>
  <si>
    <t xml:space="preserve">Subdirección de Atención en Salud </t>
  </si>
  <si>
    <r>
      <rPr>
        <b/>
        <sz val="11"/>
        <rFont val="Arial Narrow"/>
        <family val="2"/>
      </rPr>
      <t xml:space="preserve">Control 1: </t>
    </r>
    <r>
      <rPr>
        <sz val="11"/>
        <rFont val="Arial Narrow"/>
        <family val="2"/>
      </rPr>
      <t xml:space="preserve">La Subdirección de Atención en Salud realiza actualización mensual de la ficha técnica del sistema de información SUBAS
</t>
    </r>
    <r>
      <rPr>
        <b/>
        <sz val="11"/>
        <rFont val="Arial Narrow"/>
        <family val="2"/>
      </rPr>
      <t xml:space="preserve">Evidencia: </t>
    </r>
    <r>
      <rPr>
        <sz val="11"/>
        <rFont val="Arial Narrow"/>
        <family val="2"/>
      </rPr>
      <t xml:space="preserve">Registro actualizado de la matriz sistema de información SUBAS </t>
    </r>
  </si>
  <si>
    <t>Gestionar el desarrollo de un modulo de información en salud.</t>
  </si>
  <si>
    <t xml:space="preserve">Incumplimiento en la asistencia a  las citas de medicina y odontología  general </t>
  </si>
  <si>
    <t xml:space="preserve">Posibilidad de afectación reputacional  y económica por la disminución  del  acceso a la PPL a los servicios de salud intramural, consulta  de medicina y odontología general, debido a procedimientos previos, talento humano y parámetros de seguridad propios del régimen interno del ERON </t>
  </si>
  <si>
    <t xml:space="preserve">Subdirección de Atención en Salud - Coordinadora del Grupo Servicios de Salud </t>
  </si>
  <si>
    <r>
      <rPr>
        <b/>
        <sz val="11"/>
        <rFont val="Arial Narrow"/>
        <family val="2"/>
      </rPr>
      <t>Control 1:</t>
    </r>
    <r>
      <rPr>
        <sz val="11"/>
        <rFont val="Arial Narrow"/>
        <family val="2"/>
      </rPr>
      <t xml:space="preserve">  El grupo servicios de salud de la Subdirección de Atención en Salud  realiza seguimiento mensual y análisis de la matriz  de acceso a servicios de salud intramural.
</t>
    </r>
    <r>
      <rPr>
        <b/>
        <sz val="11"/>
        <rFont val="Arial Narrow"/>
        <family val="2"/>
      </rPr>
      <t>Evidencias:</t>
    </r>
    <r>
      <rPr>
        <sz val="11"/>
        <rFont val="Arial Narrow"/>
        <family val="2"/>
      </rPr>
      <t xml:space="preserve">  matriz  de acceso a servicios de salud intramural y/o correos</t>
    </r>
  </si>
  <si>
    <t>Inoportunidad en los seguimientos de los planes de tratamiento de la PPL</t>
  </si>
  <si>
    <t>Grupo de Tratamiento Penitenciario
DIREG y ERON</t>
  </si>
  <si>
    <t>ERON, DIREG Y GRUTA</t>
  </si>
  <si>
    <t>TRIMESTRAL</t>
  </si>
  <si>
    <t>31/112/2021</t>
  </si>
  <si>
    <t>31/112/2022</t>
  </si>
  <si>
    <t xml:space="preserve">Si se presenta la materialización del riesgo, se deben ejecutar las siguiente acciones cuyo objetivo principal es reducir los daños que se puedan producir (impacto): 
1. Brigadas de seguimiento al plan de tratamiento de la PPL de acuerdo con la periodicidad establecida en la normatividad vigente.
</t>
  </si>
  <si>
    <t>Incumplimiento en la asignación de los programas de trabajo, estudio  y enseñanza de acuerdo con la fase de tratamiento penitenciario y el sistema P.A.S.O</t>
  </si>
  <si>
    <t>PPL cuya  asignación de actividad ocupacional de TEE, no corresponde con la fase de tratamiento y los objetivos de tratamiento penitenciario.</t>
  </si>
  <si>
    <t>Grupo de Tratamiento Penitenciario</t>
  </si>
  <si>
    <r>
      <rPr>
        <b/>
        <sz val="11"/>
        <color theme="1"/>
        <rFont val="Arial"/>
        <family val="2"/>
      </rPr>
      <t xml:space="preserve">Control 1: </t>
    </r>
    <r>
      <rPr>
        <sz val="11"/>
        <color theme="1"/>
        <rFont val="Arial"/>
        <family val="2"/>
      </rPr>
      <t xml:space="preserve"> Dentro del procedimiento PM-TP-P03 V3 en el que establece la evaluación, selección, asignación, seguimiento y certificación de actividades de trabajo Estudio y Enseñanza, en el punto numero 8 denominado "Entrevistar y evaluar a la Persona Privada de la Libertad", se debe aplicar el formato  PMTPP03F03V03 "Evaluación y entrevista de las Personas Privadas de la Libertad". 
</t>
    </r>
    <r>
      <rPr>
        <b/>
        <sz val="11"/>
        <color theme="1"/>
        <rFont val="Arial"/>
        <family val="2"/>
      </rPr>
      <t xml:space="preserve">Evidencias: </t>
    </r>
    <r>
      <rPr>
        <sz val="11"/>
        <color theme="1"/>
        <rFont val="Arial"/>
        <family val="2"/>
      </rPr>
      <t>Formato   PMTPP03F03V02 "Evaluación y entrevista de las Personas Privadas de la Libertad". Informe de seguimiento mensual operatividad de la JETEE  Correos electrónicos y oficios.</t>
    </r>
  </si>
  <si>
    <t xml:space="preserve">Cada Regional debe realizar seguimiento bimensual al 50% de sus establecimientos, verificando que la PPL se encuentre asignada a una actividad de TEE acorde con la fase de tratamiento y realiza retroalimentación a los ERON. Cada Regional envía informe del proceso al Grupo de Tratamiento Penitenciario de la Subdirección de Atención Psicosocial. </t>
  </si>
  <si>
    <t>BIMENSUAL</t>
  </si>
  <si>
    <t>El Grupo de Tratamiento Penitenciario realiza seguimiento a los planes de mejora de los establecimientos verificados mensualmente.</t>
  </si>
  <si>
    <t>MENSUAL</t>
  </si>
  <si>
    <t xml:space="preserve">Si se presenta la materialización del riesgo, se deben ejecutar las siguiente acciones cuyo objetivo principal es reducir los daños que se puedan producir (impacto): 
1. Brigadas de reubicación de la PPL en actividades de TEE acordes a su fase de tratamiento. </t>
  </si>
  <si>
    <t>Baja participación de la  PPL condenada en los programas psicosociales  con fines de tratamiento penitenciario</t>
  </si>
  <si>
    <t>Déficit de profesionales y la falta de articulación con el CET</t>
  </si>
  <si>
    <r>
      <rPr>
        <b/>
        <sz val="11"/>
        <color theme="1"/>
        <rFont val="Arial"/>
        <family val="2"/>
      </rPr>
      <t>Control 1:</t>
    </r>
    <r>
      <rPr>
        <sz val="11"/>
        <color theme="1"/>
        <rFont val="Arial"/>
        <family val="2"/>
      </rPr>
      <t xml:space="preserve"> El grupo de tratamiento penitenciario a inicio del año solicita el plan de trabajo a cada uno de los ERON, la regional revisa, consolida y envía al Grupo de Tratamiento Penitenciario para su seguimiento.
</t>
    </r>
    <r>
      <rPr>
        <b/>
        <sz val="11"/>
        <color theme="1"/>
        <rFont val="Arial"/>
        <family val="2"/>
      </rPr>
      <t xml:space="preserve">
Evidencia:</t>
    </r>
    <r>
      <rPr>
        <sz val="11"/>
        <color theme="1"/>
        <rFont val="Arial"/>
        <family val="2"/>
      </rPr>
      <t xml:space="preserve"> Formato plan de trabajo subido en matriz drive y planeación desarrollada en el sistema SISIPEC  WEB, módulo tratamiento penitenciario.
</t>
    </r>
  </si>
  <si>
    <r>
      <rPr>
        <b/>
        <sz val="11"/>
        <color theme="1"/>
        <rFont val="Arial"/>
        <family val="2"/>
      </rPr>
      <t xml:space="preserve">Control 2:  </t>
    </r>
    <r>
      <rPr>
        <sz val="11"/>
        <color theme="1"/>
        <rFont val="Arial"/>
        <family val="2"/>
      </rPr>
      <t xml:space="preserve"> Los ERON deben diligenciar mensualmente la Matriz de Seguimiento a la implementación de los Programas Psicosociales con Fines de Tratamiento Penitenciario, con las coberturas de cada uno de los programas y presentar trimestralmente informe con avances y dificultades en la implementación de los Programas Psicosociales de tratamiento. 
</t>
    </r>
    <r>
      <rPr>
        <b/>
        <sz val="11"/>
        <color theme="1"/>
        <rFont val="Arial"/>
        <family val="2"/>
      </rPr>
      <t xml:space="preserve">
Evidencias: </t>
    </r>
    <r>
      <rPr>
        <sz val="11"/>
        <color theme="1"/>
        <rFont val="Arial"/>
        <family val="2"/>
      </rPr>
      <t xml:space="preserve"> Matriz en Drive, Informe trimestral Cualitativo y Cuantitativo de la implementación de los Programas Psicosociales con fines de Tratamiento Penitenciario.</t>
    </r>
  </si>
  <si>
    <t>DIREG Y GRUTA</t>
  </si>
  <si>
    <t>Si se presenta la materialización del riesgo, se deben ejecutar las siguiente acciones cuyo objetivo principal es reducir los daños que se puedan producir (impacto): 
1. Requerir al establecimiento las situaciones que generaron el riesgo.
2. Solicitar apoyo a las Direcciones Regionales para el seguimiento pertinente.</t>
  </si>
  <si>
    <t xml:space="preserve"> Posibilidad de afectación  reputacional  por el incumplimiento en la planeación y ejecución de las actividades de cultura, recreación y deporte por parte de los responsables de las áreas educativas de los ERON , debido a la falta de un instrumento de verificación que indique que los ERON realizan las actividades de acuerdo a los criterios y lineamientos entregados.</t>
  </si>
  <si>
    <t>Si se presenta la materialización del riesgo, se deben ejecutar las siguiente acciones cuyo objetivo principal es reducir los daños que se puedan producir (impacto): 
1 Solicitar se reúna el  Director  del  ERON,  comandante de vigilancia y responsable de atención y tratamiento,  para identificar la falencia y   replantear las actividades planeadas en el programa de deporte, recreación y cultura.</t>
  </si>
  <si>
    <r>
      <t xml:space="preserve">Subdirección de Talento Humano - </t>
    </r>
    <r>
      <rPr>
        <b/>
        <sz val="11"/>
        <rFont val="Arial Narrow"/>
        <family val="2"/>
      </rPr>
      <t>Grupo de Bienestar Laboral</t>
    </r>
  </si>
  <si>
    <t>Establecimientos de reclusión y Direcciones Regionales</t>
  </si>
  <si>
    <t>Establecimientos de reclusión y Direcciones Regionales
Subdirección de Educación</t>
  </si>
  <si>
    <r>
      <rPr>
        <b/>
        <sz val="11"/>
        <rFont val="Arial Narrow"/>
        <family val="2"/>
      </rPr>
      <t xml:space="preserve">Control 1:  </t>
    </r>
    <r>
      <rPr>
        <sz val="11"/>
        <rFont val="Arial Narrow"/>
        <family val="2"/>
      </rPr>
      <t xml:space="preserve">Las Direcciones Regionales y ERON verifican la asistencia de  los PPL estudiantes a las actividades programadas por las Universidades y presentan informes trimestrales de cobertura a la Subdirección de Educación.
</t>
    </r>
    <r>
      <rPr>
        <b/>
        <sz val="11"/>
        <rFont val="Arial Narrow"/>
        <family val="2"/>
      </rPr>
      <t xml:space="preserve">Evidencias: </t>
    </r>
    <r>
      <rPr>
        <sz val="11"/>
        <rFont val="Arial Narrow"/>
        <family val="2"/>
      </rPr>
      <t>Informes trimestrales</t>
    </r>
  </si>
  <si>
    <t>Posibilidad de afectación reputacional por la disminución en la cantidad de beneficiarios del apoyo económico  ofertado por el INPEC para PPL estudiantes, debido a la multiplicidad de tareas a cargo de los Funcionarios del ERON.</t>
  </si>
  <si>
    <t>Falta de divulgación de los lineamientos y procedimientos del programa de educación superior</t>
  </si>
  <si>
    <t>Falta de socialización de lineamientos en los ERON de los procedimientos del  programa educación superior</t>
  </si>
  <si>
    <t xml:space="preserve">Incorrecta asignación de la PPL en la Actividad de redención de Pena </t>
  </si>
  <si>
    <t>Dificultad en la Identificación de los PPL que cumplan con el Perfil de Iletrados a nivel del ERON.</t>
  </si>
  <si>
    <t xml:space="preserve">Posibilidad de afectación reputacional por el incumplimiento en la ejecución de las actividades planeadas para el programa de educación para el trabajo y el desarrollo humano por falta de herramientas especificas que impidan el desarrollo significativa de la actividad programada y que la PPL inscrita, no cumpla con los requisitos exigidos por el SENA para la vinculación a la actividad formativa. </t>
  </si>
  <si>
    <t xml:space="preserve">Falta de herramientas especificas que impidan el desarrollo significativa de la actividad programada. </t>
  </si>
  <si>
    <t xml:space="preserve">La PPL no cumpla con el perfil exigido por el SENA para la vinculación a la actividad de Formación propuesta. </t>
  </si>
  <si>
    <t xml:space="preserve">Falta de articulación de los procesos educativos internos del ERON. </t>
  </si>
  <si>
    <t>Falta de personal idóneo, capacitado y suficiente, con alta rotación del mismo en la administración de las actividades productivas, con desconocimiento de  la normatividad  vigente y lineamientos para su gestión.</t>
  </si>
  <si>
    <t>Baja rentabilidad económica y social de las actividades productivas con funcionarios responsables de las mismas, designados por la dirección del establecimiento penitenciario sin contar con las competencias laborales necesarias para desempeñar las funciones administrativas que se requieren.</t>
  </si>
  <si>
    <t>Inadecuado registro de información en aplicativos software y procedimientos que registran indicadores económicos y beneficio social de las actividades productivas</t>
  </si>
  <si>
    <t>Posibilidad de afectación reputacional y económica por la inapropiada gestión de las actividades productivas, debido a la falta de personal idóneo, capacitado y suficiente, en la administración de las actividades productivas, con desconocimiento de  la normatividad  vigente y lineamientos para su gestión.</t>
  </si>
  <si>
    <t>Subdirección de Desarrollo de Habilidades Productivas -SUBDA 
Direcciones Regionales -DIREG
Establecimientos de Reclusión del Orden Nacional - ERON</t>
  </si>
  <si>
    <r>
      <rPr>
        <b/>
        <sz val="11"/>
        <color theme="1"/>
        <rFont val="Arial"/>
        <family val="2"/>
      </rPr>
      <t>Control 1:</t>
    </r>
    <r>
      <rPr>
        <sz val="11"/>
        <color theme="1"/>
        <rFont val="Arial"/>
        <family val="2"/>
      </rPr>
      <t xml:space="preserve"> La Subdirección de Desarrollo de Habilidades Productivas - Grupo de Actividades  Productivas en el primer bimestre emite los lineamientos a las Direcciones Regionales que a su vez son socializados a los ERON de sus jurisdicción con relación al manejo adecuado de las actividades productivas, así como la normatividad contemplada en el Acuerdo 010 de 2004, en el que se indican entre otros, perfiles profesionales para su administración. Igualmente, se cuenta con el procedimiento Creación, Fortalecimiento, Actualización y Gestión de Actividades Productivas-Administración Directa  - PM-TP-P01 y con la Guía para la Administración de Actividades Productivas - PM-TP-G01, en la que se describen cada una de las responsabilidades, actividades y documentación necesaria en la  gestión de las actividades productivas 
</t>
    </r>
    <r>
      <rPr>
        <b/>
        <sz val="11"/>
        <color theme="1"/>
        <rFont val="Arial"/>
        <family val="2"/>
      </rPr>
      <t>Evidencias</t>
    </r>
    <r>
      <rPr>
        <sz val="11"/>
        <color theme="1"/>
        <rFont val="Arial"/>
        <family val="2"/>
      </rPr>
      <t>: Socialización de documentos vía correo electrónico: Lineamientos SUBDA 2022, Acuerdo 010 de 2004  Procedimiento y Guía para la administración de las actividades productivas.</t>
    </r>
  </si>
  <si>
    <r>
      <rPr>
        <b/>
        <sz val="11"/>
        <color theme="1"/>
        <rFont val="Arial"/>
        <family val="2"/>
      </rPr>
      <t xml:space="preserve">Control 2: </t>
    </r>
    <r>
      <rPr>
        <sz val="11"/>
        <color theme="1"/>
        <rFont val="Arial"/>
        <family val="2"/>
      </rPr>
      <t xml:space="preserve">La Subdirección de Desarrollo de Habilidades Productivas - Grupo de Actividades  Productivas realiza capacitación vía videoconferencia para el manejo de los aplicativos software de actividades productivas.
Se cuenta con los formatos  PM-TP-P01-FO2, Informe de Gestión de Actividades Productivas, donde se registran los estados de resultados financieros mensuales y ocupación laboral de PPL.
</t>
    </r>
    <r>
      <rPr>
        <b/>
        <sz val="11"/>
        <color theme="1"/>
        <rFont val="Arial"/>
        <family val="2"/>
      </rPr>
      <t>Evidencias:</t>
    </r>
    <r>
      <rPr>
        <sz val="11"/>
        <color theme="1"/>
        <rFont val="Arial"/>
        <family val="2"/>
      </rPr>
      <t xml:space="preserve">-Material grabado de capacitaciones en manejo de aplicativos software
-Informes trimestrales de Gestión de Actividades Productivas, consolidado Regional y retroalimentación SUBDA
</t>
    </r>
  </si>
  <si>
    <r>
      <rPr>
        <b/>
        <sz val="11"/>
        <color theme="1"/>
        <rFont val="Arial"/>
        <family val="2"/>
      </rPr>
      <t>Control 3.</t>
    </r>
    <r>
      <rPr>
        <sz val="11"/>
        <color theme="1"/>
        <rFont val="Arial"/>
        <family val="2"/>
      </rPr>
      <t xml:space="preserve"> La Subdirección de Desarrollo de Habilidades Productivas - Grupo de Actividades Productivas, solicita anualmente el diligenciamiento del formato  estudio de factibilidad de actividades productivas PM-TP-P01-F01, en procesos de actualización, creación y fortalecimiento de actividades productivas.
</t>
    </r>
    <r>
      <rPr>
        <b/>
        <sz val="11"/>
        <color theme="1"/>
        <rFont val="Arial"/>
        <family val="2"/>
      </rPr>
      <t>Evidencias:</t>
    </r>
    <r>
      <rPr>
        <sz val="11"/>
        <color theme="1"/>
        <rFont val="Arial"/>
        <family val="2"/>
      </rPr>
      <t xml:space="preserve"> Estudio de factibilidad presentado por ERON, aval de la Regional y viabilidad SUBDA.</t>
    </r>
  </si>
  <si>
    <t xml:space="preserve">Oficio de socialización de documentos vía correo electrónico y recomendaciones para asignación de personal y videoconferencia enfatizando la importancia del cumplimiento de los lineamientos SUBDA para la administración de actividades productivas. </t>
  </si>
  <si>
    <t>Subdirección de Desarrollo de Habilidades Productivas - Grupo de Actividades Productivas -GRAPO</t>
  </si>
  <si>
    <t>Programación de capacitaciones vía videoconferencia de acuerdo a necesidades de Regionales y ERON para manejo de aplicativos software y diligenciamiento de procedimientos en gestión de actividades productivas.</t>
  </si>
  <si>
    <t>Programación de asesorías en diligenciamiento de estudios de factibilidad, de acuerdo a necesidades de ERON.</t>
  </si>
  <si>
    <t>Si se presenta la materialización del riesgo, se deben ejecutar las siguiente acciones cuyo objetivo principal es reducir los daños que se puedan producir (impacto): 
1. Solicitud de informe de seguimiento y control a Regional.
2. Brindar acompañamiento y apoyo a ERON en el caso de solicitud de personal idóneo para la administración de actividades productivas.
3. Visita técnica a ERON por parte de la SUBDA.
4. Envío de información a ente de control para inicio de acciones disciplinarias.
5. Reorientación del proceso conforme a información real por parte de la SUBDA.</t>
  </si>
  <si>
    <t>Coordinador Grupo de Gestión Comercial</t>
  </si>
  <si>
    <t>Si se presenta la materialización del riesgo, se deben ejecutar las siguiente acciones cuyo objetivo principal es reducir los daños que se puedan producir (impacto): 
La Subdirección de Desarrollo de Habilidades Productivas - Grupo de Gestión Comercial asumirá los costos.</t>
  </si>
  <si>
    <t>Posibilidad de recibir u solicitar cualquier dádiva o beneficio a nombre propio o de terceros a cambio de efectuar pagos inadecuados  de bonificación con recursos nación a la PPL.</t>
  </si>
  <si>
    <t>Deficiente autocontrol de los funcionarios y control por parte de los responsables de áreas, Directores de ERON, Direcciones Regionales  para favorecer pagos que no correspondan a la realidad.</t>
  </si>
  <si>
    <r>
      <rPr>
        <b/>
        <sz val="11"/>
        <rFont val="Arial Narrow"/>
        <family val="2"/>
      </rPr>
      <t xml:space="preserve">Control 1: </t>
    </r>
    <r>
      <rPr>
        <sz val="11"/>
        <rFont val="Arial Narrow"/>
        <family val="2"/>
      </rPr>
      <t xml:space="preserve"> El grupo de Actividades Ocupacionales de la Subdirección de Desarrollo de Habilidades Productivas cuenta con el procedimiento de Trámite de asignación y pago de incentivo económico para las personas privadas de la libertad que trabajan -  PM-TP-P05, así como Resolución de asignación de recursos acompañada de las pautas para el pago de la bonificaciones.  
</t>
    </r>
    <r>
      <rPr>
        <b/>
        <sz val="11"/>
        <rFont val="Arial Narrow"/>
        <family val="2"/>
      </rPr>
      <t>Evidencias:</t>
    </r>
    <r>
      <rPr>
        <sz val="11"/>
        <rFont val="Arial Narrow"/>
        <family val="2"/>
      </rPr>
      <t xml:space="preserve"> Oficios, planillas, resolución</t>
    </r>
  </si>
  <si>
    <t xml:space="preserve">Subdirección de Desarrollo de Habilidades Productivas - Grupo de Actividades Ocupacionales
Direcciones Regionales
</t>
  </si>
  <si>
    <t xml:space="preserve">Si se presenta la materialización del riesgo, se deben ejecutar las siguiente acciones cuyo objetivo principal es reducir los daños que se puedan producir (impacto): 
1. Socialización de  normatividad vigente, lineamientos, procedimientos.
2. Seguimiento y control continuo ante situaciones administrativas y financieras que denoten mal manejo de recursos.
3.Videoconferencias periódicas para socializar y reiterar el cumplimiento de la normatividad vigente relacionada con la asignación y ejecución del presupuesto para el pago de bonificación a la PPL. 
4. Verificación de los soportes físicos y/o magnéticos del mago de bonificación a la PPL, ya sea en las visitas de manera presencial a los ERON por parte de funcionarios de la SUBDA-GACOC, o en visitas virtuales que sean programadas para tal fin. </t>
  </si>
  <si>
    <t xml:space="preserve">1. Socialización de  normatividad vigente, lineamientos, procedimientos.
</t>
  </si>
  <si>
    <t>2. Seguimiento y control continuo ante situaciones administrativas y financieras que denoten mal manejo de recursos.</t>
  </si>
  <si>
    <t xml:space="preserve">4. Verificación de los soportes físicos y/o magnéticos del mago de bonificación a la PPL, ya sea en las visitas de manera presencial a los ERON por parte de funcionarios de la SUBDA-GACOC, o en visitas virtuales que sean programadas para tal fin. </t>
  </si>
  <si>
    <t xml:space="preserve">3.Videoconferencias periódicas para socializar y reiterar el cumplimiento de la normatividad vigente relacionada con la asignación y ejecución del presupuesto para el pago de bonificación a la PPL. </t>
  </si>
  <si>
    <t xml:space="preserve">La no solicitud de modificación a los planes ocupacionales en los ERON de las actividades de trabajo penitenciario, lo que conlleva a la no optimización de los mismos para que la cantidad de cupos ofertados y cupos asignados sea igual, y no se presenten diferencias entre la oferta y la demanda de cupos. </t>
  </si>
  <si>
    <r>
      <rPr>
        <b/>
        <sz val="11"/>
        <color indexed="8"/>
        <rFont val="Arial"/>
        <family val="2"/>
      </rPr>
      <t>Control 1:</t>
    </r>
    <r>
      <rPr>
        <sz val="11"/>
        <color indexed="8"/>
        <rFont val="Arial"/>
        <family val="2"/>
      </rPr>
      <t xml:space="preserve">  La Subdirección de Desarrollo de Habilidades Productivas - Grupo de Actividades Ocupacionales ejecuta la permanente modificación de los planes ocupacionales, previa solicitud de los ERON y aval de las DIREG por demanda, que es registrado en matriz en excel "Modificación planes ocupacionales ERON", con las observaciones pertinentes.
</t>
    </r>
    <r>
      <rPr>
        <b/>
        <sz val="11"/>
        <color indexed="8"/>
        <rFont val="Arial"/>
        <family val="2"/>
      </rPr>
      <t>Evidencias</t>
    </r>
    <r>
      <rPr>
        <sz val="11"/>
        <color indexed="8"/>
        <rFont val="Arial"/>
        <family val="2"/>
      </rPr>
      <t>: Matriz en excel, oficios y correo electrónico</t>
    </r>
  </si>
  <si>
    <t>Subdirección de Desarrollo de Habilidades Productivas
DIREG y ERON</t>
  </si>
  <si>
    <t xml:space="preserve">1. Socialización de  normatividad vigente, lineamientos, procedimientos.
2. Videoconferencias periódicas para socializar y reiterar el cumplimiento de la normatividad vigente relacionada con la modificación a los planes ocupacionales de las actividades de trabajo penitenciario y bonificables con recursos Nación según Resolución 762 de 2019. 
3. Verificación de los soportes físicos y/o magnéticos de  los soportes de autorización a PPL por parte de la JETEE, para el desarrollo de actividades laborales. Las verificaciones se realizarán en las visitas presenciales y/o virtuales parte de funcionarios de la SUBDA-GACOC. </t>
  </si>
  <si>
    <t>Posibilidad de recibir o solicitar cualquier dádiva o beneficio a nombre propio o de terceros a cambio de pérdida de recursos (dinero, materia prima, insumos, maquinaria, equipo, herramientas, semovientes, cultivos  y productos elaborados) que se utilizan u obtienen en el desarrollo de las actividades productivas para el beneficio personal o de terceros.</t>
  </si>
  <si>
    <t>Hacer prevalecer intereses personales y económicos sobre los institucionales en la administración y operación de las actividades productivas.</t>
  </si>
  <si>
    <r>
      <rPr>
        <b/>
        <sz val="11"/>
        <rFont val="Arial Narrow"/>
        <family val="2"/>
      </rPr>
      <t>Control 1</t>
    </r>
    <r>
      <rPr>
        <sz val="11"/>
        <rFont val="Arial Narrow"/>
        <family val="2"/>
      </rPr>
      <t xml:space="preserve">: Seguimiento y control al avance mensual de las metas económicas y sociales proyectadas, conforme a la asignación presupuestal de la vigencia y plan ocupacional de las actividades productivas.
</t>
    </r>
    <r>
      <rPr>
        <b/>
        <sz val="11"/>
        <rFont val="Arial Narrow"/>
        <family val="2"/>
      </rPr>
      <t>Evidencia</t>
    </r>
    <r>
      <rPr>
        <sz val="11"/>
        <rFont val="Arial Narrow"/>
        <family val="2"/>
      </rPr>
      <t>: estados de resultados financieros con sus respectivos soportes para cada actividad productiva</t>
    </r>
  </si>
  <si>
    <r>
      <rPr>
        <b/>
        <sz val="11"/>
        <rFont val="Arial Narrow"/>
        <family val="2"/>
      </rPr>
      <t>Control 2:</t>
    </r>
    <r>
      <rPr>
        <sz val="11"/>
        <rFont val="Arial Narrow"/>
        <family val="2"/>
      </rPr>
      <t xml:space="preserve"> Seguimiento a la ejecución presupuestal de recursos propios para funcionamiento y asignación de recursos nación para creación y fortalecimiento de actividades productivas.
</t>
    </r>
    <r>
      <rPr>
        <b/>
        <sz val="11"/>
        <rFont val="Arial Narrow"/>
        <family val="2"/>
      </rPr>
      <t xml:space="preserve">Evidencia: </t>
    </r>
    <r>
      <rPr>
        <sz val="11"/>
        <rFont val="Arial Narrow"/>
        <family val="2"/>
      </rPr>
      <t>Matriz de control mensual de oficina de Planeación con información de SIIF Nación para recursos propios y matriz de control quincenal de SUBDA para seguimiento de ejecución recursos de Plan de Acción de la vigencia.</t>
    </r>
  </si>
  <si>
    <r>
      <rPr>
        <b/>
        <sz val="11"/>
        <rFont val="Arial Narrow"/>
        <family val="2"/>
      </rPr>
      <t>Control 3:</t>
    </r>
    <r>
      <rPr>
        <sz val="11"/>
        <rFont val="Arial Narrow"/>
        <family val="2"/>
      </rPr>
      <t xml:space="preserve"> Seguimiento, evaluación y retroalimentación de información y soportes consolidados en informes trimestrales de gestión de actividades productivas, con respectivas observaciones, solicitud de registros de calidad y planes de mejora en casos necesarios.
</t>
    </r>
    <r>
      <rPr>
        <b/>
        <sz val="11"/>
        <rFont val="Arial Narrow"/>
        <family val="2"/>
      </rPr>
      <t xml:space="preserve">Evidencia: </t>
    </r>
    <r>
      <rPr>
        <sz val="11"/>
        <rFont val="Arial Narrow"/>
        <family val="2"/>
      </rPr>
      <t>informes ERON, consolidado Regional y evaluación y retroalimentación SUBDA de informes trimestrales de gestión de actividades productivas.</t>
    </r>
  </si>
  <si>
    <r>
      <rPr>
        <b/>
        <sz val="11"/>
        <rFont val="Arial Narrow"/>
        <family val="2"/>
      </rPr>
      <t>Control 4:</t>
    </r>
    <r>
      <rPr>
        <sz val="11"/>
        <rFont val="Arial Narrow"/>
        <family val="2"/>
      </rPr>
      <t xml:space="preserve"> Visita directa a actividades productivas en ERON.
</t>
    </r>
    <r>
      <rPr>
        <b/>
        <sz val="11"/>
        <rFont val="Arial Narrow"/>
        <family val="2"/>
      </rPr>
      <t xml:space="preserve">Evidencias: </t>
    </r>
    <r>
      <rPr>
        <sz val="11"/>
        <rFont val="Arial Narrow"/>
        <family val="2"/>
      </rPr>
      <t>lista de chequeo e informe de visita.</t>
    </r>
  </si>
  <si>
    <t>Subdirección de Desarrollo de Habilidades Productivas - Grupo de Actividades Productivas
Dirección Regional 
ERON</t>
  </si>
  <si>
    <t xml:space="preserve">1. Socialización de  normatividad vigente, lineamientos, procedimientos y guía para la administración de actividades productivas.
2. Seguimiento y control continuo ante situaciones administrativas y financieras que denoten mal manejo de recursos.
3.Implementación de sistemas de información confiables para el manejo de las actividades productivas.
4. Cursos y capacitaciones acerca de la corrupción, donde se establezcan que acciones serían ilícitas y cuáles serían sus consecuencias.
5. Reconocimiento laboral a funcionarios responsables de las actividades productivas que desarrollen con mérito la administración de las mismas.
</t>
  </si>
  <si>
    <t xml:space="preserve">Subdirección de Desarrollo de Habilidades Productivas - Grupo de Actividades Productivas.
Direcciones Regionales
</t>
  </si>
  <si>
    <t>Si se presenta la materialización del riesgo, se deben ejecutar las siguiente acciones cuyo objetivo principal es reducir los daños que se puedan producir (impacto): 
1. 1. Revisión física de instalaciones, inventarios, aplicativos software, proceso contractuales y documentación de estados financieros, entre otros.
2. Realizar informe detallado de acciones ilícitas cometidas en la administración y operación de actividad productiva.
 3. Informar a control interno disciplinario para inicio de procesos sancionatorios y disciplinarios.</t>
  </si>
  <si>
    <t>Difusión por parte de las Direcciones Regionales a sus ERON  del Manual de contratación y procedimientos asociados</t>
  </si>
  <si>
    <t xml:space="preserve">Asistencia y soporte permanente </t>
  </si>
  <si>
    <t>Subdirección de Gestión Contractual
Direcciones Regionales y ERON</t>
  </si>
  <si>
    <t>Permanente</t>
  </si>
  <si>
    <t>Desconocimiento de las funciones y obligaciones como supervisor</t>
  </si>
  <si>
    <t>No se da cumplimiento o se presenta debilidades en las  obligaciones a cargo de la supervisión de los contratos</t>
  </si>
  <si>
    <t>Subdirección de Gestión Contractual</t>
  </si>
  <si>
    <r>
      <rPr>
        <b/>
        <sz val="11"/>
        <rFont val="Arial Narrow"/>
        <family val="2"/>
      </rPr>
      <t>Control 2:</t>
    </r>
    <r>
      <rPr>
        <sz val="11"/>
        <rFont val="Arial Narrow"/>
        <family val="2"/>
      </rPr>
      <t xml:space="preserve"> La Subdirección de Gestión Contractual realiza monitoreo a los expedientes contractuales.
</t>
    </r>
    <r>
      <rPr>
        <b/>
        <sz val="11"/>
        <rFont val="Arial Narrow"/>
        <family val="2"/>
      </rPr>
      <t>Evidencias:</t>
    </r>
    <r>
      <rPr>
        <sz val="11"/>
        <rFont val="Arial Narrow"/>
        <family val="2"/>
      </rPr>
      <t xml:space="preserve"> Actas, Formato de acta de entrega, oficios, correo electrónico</t>
    </r>
  </si>
  <si>
    <r>
      <rPr>
        <b/>
        <sz val="11"/>
        <rFont val="Arial Narrow"/>
        <family val="2"/>
      </rPr>
      <t xml:space="preserve">Control 1: </t>
    </r>
    <r>
      <rPr>
        <sz val="11"/>
        <rFont val="Arial Narrow"/>
        <family val="2"/>
      </rPr>
      <t xml:space="preserve">La Subdirección de Gestión Contractual, /DIREG/ERON, realizan capacitación permanente orientada al cumplimiento de las funciones, obligaciones y responsabilidades del supervisor y las consecuencias de orden disciplinario, fiscal y penal.
</t>
    </r>
    <r>
      <rPr>
        <b/>
        <sz val="11"/>
        <rFont val="Arial Narrow"/>
        <family val="2"/>
      </rPr>
      <t>Evidencias:</t>
    </r>
    <r>
      <rPr>
        <sz val="11"/>
        <rFont val="Arial Narrow"/>
        <family val="2"/>
      </rPr>
      <t xml:space="preserve"> Actas y/o videos</t>
    </r>
  </si>
  <si>
    <t>Subdirección de Gestión Contractual Direcciones Regionales y ERON</t>
  </si>
  <si>
    <t xml:space="preserve">Permanente </t>
  </si>
  <si>
    <t>Alta rotación del personal a cargo de la bodega</t>
  </si>
  <si>
    <t xml:space="preserve">Desconocimiento y no aplicación de los procedimientos vigentes </t>
  </si>
  <si>
    <t>Grupo de manejo de bienes muebles
DIREG y ERON</t>
  </si>
  <si>
    <r>
      <rPr>
        <b/>
        <sz val="11"/>
        <rFont val="Arial Narrow"/>
        <family val="2"/>
      </rPr>
      <t xml:space="preserve">Control 1: </t>
    </r>
    <r>
      <rPr>
        <sz val="11"/>
        <rFont val="Arial Narrow"/>
        <family val="2"/>
      </rPr>
      <t xml:space="preserve"> El Grupo de manejo de bienes muebles de la DIREG y ERON socializan los documentos del Sistema de Gestión Integrado relacionados con la administración de los bienes del Instituto, dirigido a los encargados en la Dirección Regional quienes apoyarán el control y verificación de los mismos en los ERON adscritos, mediante cronograma de socialización  donde se establece acciones a través de videoconferencia y visitas de verificación donde se establezcan compromisos por parte de los ERON.
</t>
    </r>
    <r>
      <rPr>
        <b/>
        <sz val="11"/>
        <rFont val="Arial Narrow"/>
        <family val="2"/>
      </rPr>
      <t>Evidencias:</t>
    </r>
    <r>
      <rPr>
        <sz val="11"/>
        <rFont val="Arial Narrow"/>
        <family val="2"/>
      </rPr>
      <t xml:space="preserve"> Actas y/o correos electrónicos</t>
    </r>
  </si>
  <si>
    <r>
      <rPr>
        <b/>
        <sz val="11"/>
        <rFont val="Arial Narrow"/>
        <family val="2"/>
      </rPr>
      <t xml:space="preserve">Control 2: </t>
    </r>
    <r>
      <rPr>
        <sz val="11"/>
        <rFont val="Arial Narrow"/>
        <family val="2"/>
      </rPr>
      <t xml:space="preserve">El Grupo de manejo de bienes muebles imparte instrucciones al inicio de vigencia a las Direcciones Regionales, ERON, EPN, Nivel Central frente a la novedades administrativas, responsabilidades y obligaciones de los almacenistas, y el  cumplimiento de los procedimientos.
</t>
    </r>
    <r>
      <rPr>
        <b/>
        <sz val="11"/>
        <rFont val="Arial Narrow"/>
        <family val="2"/>
      </rPr>
      <t>Evidencias:</t>
    </r>
    <r>
      <rPr>
        <sz val="11"/>
        <rFont val="Arial Narrow"/>
        <family val="2"/>
      </rPr>
      <t xml:space="preserve">  Correos electrónicos</t>
    </r>
  </si>
  <si>
    <t>Si se presenta la materialización del riesgo, se deben ejecutar las siguiente acciones cuyo objetivo principal es reducir los daños que se puedan producir (impacto): 
1. Relevo o traslado preventivo del funcionario responsable de las tareas de almacenista.</t>
  </si>
  <si>
    <t>Falta de capacitación permanente al personal del Cuerpo de Custodia y Vigilancia.</t>
  </si>
  <si>
    <t>Grupo Armamento articulado con los Comandantes de Vigilancia de los ERON, Centros de Instrucción y  Grupos Especiales</t>
  </si>
  <si>
    <t>Grupo Armamento 
EPN, DIREG y ERON</t>
  </si>
  <si>
    <t>Grupo Armamento</t>
  </si>
  <si>
    <r>
      <rPr>
        <b/>
        <sz val="11"/>
        <rFont val="Arial Narrow"/>
        <family val="2"/>
      </rPr>
      <t xml:space="preserve">Control 1: </t>
    </r>
    <r>
      <rPr>
        <sz val="11"/>
        <rFont val="Arial Narrow"/>
        <family val="2"/>
      </rPr>
      <t xml:space="preserve">El Grupo Armamento diseña anualmente un plan de capacitación para la administración adecuada, control y manejo del material de defensa dirigido al personal del Cuerpo de Custodia y Vigilancia el cual se desarrolla en base a un cronograma, con responsables, fechas y dejando evidencia de la actividad mediante acta, de acuerdo a las instrucciones del nivel central a través de oficios y correos. En caso de que en algún ERON, Centros de Instrucción y  Grupos Especiales no ejecuten el cronograma de capacitación, se acude mediante correo electrónico informando la no realización de los casos puntuales a las Direcciones Regionales para el efectivo cumplimiento.
</t>
    </r>
    <r>
      <rPr>
        <b/>
        <sz val="11"/>
        <rFont val="Arial Narrow"/>
        <family val="2"/>
      </rPr>
      <t xml:space="preserve">Evidencias: </t>
    </r>
    <r>
      <rPr>
        <sz val="11"/>
        <rFont val="Arial Narrow"/>
        <family val="2"/>
      </rPr>
      <t xml:space="preserve">  Correos, Oficios, Actas, Diseño del Cronograma</t>
    </r>
  </si>
  <si>
    <r>
      <rPr>
        <b/>
        <sz val="11"/>
        <rFont val="Arial Narrow"/>
        <family val="2"/>
      </rPr>
      <t>Control 3:</t>
    </r>
    <r>
      <rPr>
        <sz val="11"/>
        <rFont val="Arial Narrow"/>
        <family val="2"/>
      </rPr>
      <t xml:space="preserve"> El Grupo Armamento ejecutan un plan de visitas aleatorias, con el propósito de verificar el estado de material de defensa.
</t>
    </r>
    <r>
      <rPr>
        <b/>
        <sz val="11"/>
        <rFont val="Arial Narrow"/>
        <family val="2"/>
      </rPr>
      <t>Evidencias:</t>
    </r>
    <r>
      <rPr>
        <sz val="11"/>
        <rFont val="Arial Narrow"/>
        <family val="2"/>
      </rPr>
      <t xml:space="preserve">   Plan de visitas</t>
    </r>
  </si>
  <si>
    <t>Realizar acompañamiento a los ERON, Centros de Instrucción y Grupos Especiales para que se efectué las charlas e instrucciones en base al cronograma y reiterando la participación total del cuerpo de custodia y Vigilancia.</t>
  </si>
  <si>
    <t>Grupo Armamento e intendencia</t>
  </si>
  <si>
    <t>Posibilidad de recibir o solicitar cualquier dádiva o beneficio a nombre propio o de terceros a cambio de utilizar de manera indebida los bienes del instituto</t>
  </si>
  <si>
    <t>Falta de compromiso de los Directores de ERON, DIREG, nivel central y Escuela de Formación en el manejo de los bienes, muebles e inmuebles del instituto</t>
  </si>
  <si>
    <t>Debilidad en aplicación de controles para el uso y manejo de los bienes del Instituto</t>
  </si>
  <si>
    <t xml:space="preserve">Informar de manera extemporánea la ocurrencia de un siniestro y/o presentar la documentación incompleta  ante la Dirección de Gestión Corporativa, para lo de su competencia. </t>
  </si>
  <si>
    <t>Presentación fuera de los términos establecidos ante  la Compañía Aseguradora o corredores de seguros de la documentación requerida para la reclamación respectiva.</t>
  </si>
  <si>
    <t>Grupo Seguros
DIREG y ERON</t>
  </si>
  <si>
    <t>Grupo Seguros</t>
  </si>
  <si>
    <r>
      <rPr>
        <b/>
        <sz val="11"/>
        <rFont val="Arial Narrow"/>
        <family val="2"/>
      </rPr>
      <t>Control 2:</t>
    </r>
    <r>
      <rPr>
        <sz val="11"/>
        <rFont val="Arial Narrow"/>
        <family val="2"/>
      </rPr>
      <t xml:space="preserve"> La Dirección de Gestión Corporativa - Grupo Seguros, cada vez que se presenta una reclamación que es informada, se radica mediante oficio ante la compañía aseguradora y/o corredores de seguros la documentación requerida para el respectivo trámite. En caso de que se realice alguna observación por parte de la compañía aseguradora y/o corredores de seguros frente a la reclamación, se subsana  lo requerido solicitando a cada nivel la información y/o detalles de la reclamación. De la misma manera se realiza seguimiento al radicado frente a la compañía aseguradora.
</t>
    </r>
    <r>
      <rPr>
        <b/>
        <sz val="11"/>
        <rFont val="Arial Narrow"/>
        <family val="2"/>
      </rPr>
      <t>Evidencias del Control:</t>
    </r>
    <r>
      <rPr>
        <sz val="11"/>
        <rFont val="Arial Narrow"/>
        <family val="2"/>
      </rPr>
      <t xml:space="preserve"> Oficios, correos, </t>
    </r>
  </si>
  <si>
    <r>
      <rPr>
        <b/>
        <sz val="11"/>
        <rFont val="Arial Narrow"/>
        <family val="2"/>
      </rPr>
      <t>Control 1:</t>
    </r>
    <r>
      <rPr>
        <sz val="11"/>
        <rFont val="Arial Narrow"/>
        <family val="2"/>
      </rPr>
      <t xml:space="preserve"> El Grupo Seguros, DIREG y ERON socializan e informar sobre las coberturas y clausulas de las pólizas adquiridas por el Instituto a nivel nacional, por medio de oficios y/o correos masivos a las diferentes áreas, dependencias, direcciones, coordinaciones y ERON con el fin de dar a conocer los parámetros establecidos para la reclamación de un siniestro y  la importancia del cumplimiento dentro de los términos legalmente establecidos, dejando los respectivos registros de calidad de las socializaciones efectuadas. En caso de presentarse reclamaciones extemporáneas por siniestro, se procederá a oficiar a la dependencia las razones por las cuales no se realizó el trámite respectivo ante la aseguradora verificando los hechos expuestos. 
</t>
    </r>
    <r>
      <rPr>
        <b/>
        <sz val="11"/>
        <rFont val="Arial Narrow"/>
        <family val="2"/>
      </rPr>
      <t xml:space="preserve">Evidencias: </t>
    </r>
    <r>
      <rPr>
        <sz val="11"/>
        <rFont val="Arial Narrow"/>
        <family val="2"/>
      </rPr>
      <t>Oficios, correos electrónicos, las actas correspondientes y base de datos.</t>
    </r>
  </si>
  <si>
    <t xml:space="preserve">Realizar videoconferencia con las dependencias y oficinas del nivel central, DIREG y sus ERON adscritos socializando los lineamientos establecidos para la reclamación de un siniestro y la documentación requerida para el trámite, resolviendo inquietudes y definiendo acciones específicas a cumplir </t>
  </si>
  <si>
    <t>Si se presenta la materialización del riesgo, se deben ejecutar las siguiente acciones cuyo objetivo principal es reducir los daños que se puedan producir (impacto): 
1. Trámite inmediato ante aseguradora y traslado a investigación disciplinaria</t>
  </si>
  <si>
    <t>Correos informativos</t>
  </si>
  <si>
    <t>Según cronograma</t>
  </si>
  <si>
    <t>Si se presenta la materialización del riesgo, se deben ejecutar las siguiente acciones cuyo objetivo principal es reducir los daños que se puedan producir (impacto): 
1. Citación extraordinaria al Comité de funciones (USPEC-INPEC)</t>
  </si>
  <si>
    <r>
      <t xml:space="preserve">Control 2: </t>
    </r>
    <r>
      <rPr>
        <sz val="11"/>
        <color theme="1"/>
        <rFont val="Arial"/>
        <family val="2"/>
      </rPr>
      <t xml:space="preserve">La oficina Asesora de Comunicaciones le hace seguimiento diario a las publicaciones e interacciones de mayor relevancia en las redes sociales (Twitter, Facebook y YouTube), de los medios de comunicación, entidades y personalidades frente a hechos o temas de relevancia para el INPEC, dando cumplimiento a la Política y plan de Comunicaciones versión oficial.
</t>
    </r>
    <r>
      <rPr>
        <b/>
        <sz val="11"/>
        <color theme="1"/>
        <rFont val="Arial"/>
        <family val="2"/>
      </rPr>
      <t>Evidencias:</t>
    </r>
    <r>
      <rPr>
        <sz val="11"/>
        <color theme="1"/>
        <rFont val="Arial"/>
        <family val="2"/>
      </rPr>
      <t xml:space="preserve"> Monitoreo diario en </t>
    </r>
    <r>
      <rPr>
        <b/>
        <sz val="11"/>
        <color theme="1"/>
        <rFont val="Arial"/>
        <family val="2"/>
      </rPr>
      <t xml:space="preserve">redes </t>
    </r>
    <r>
      <rPr>
        <sz val="11"/>
        <color theme="1"/>
        <rFont val="Arial"/>
        <family val="2"/>
      </rPr>
      <t xml:space="preserve">y evaluación a la incidencia en redes de manera quincenal y mensual. </t>
    </r>
  </si>
  <si>
    <r>
      <t xml:space="preserve">Control 1: La Oficina Asesora de Planeación - Grupo Estadística  cuenta con el Procedimiento para la recolección y difusión de la información estadística PE-PI-P12 , creando el informe estadístico mensual tomando reporte de los tableros estadísticos. Estos son insumos para los informes y respuesta de requerimientos, entre otros. 
</t>
    </r>
    <r>
      <rPr>
        <b/>
        <sz val="11"/>
        <color theme="1"/>
        <rFont val="Arial"/>
        <family val="2"/>
      </rPr>
      <t>Evidencias:</t>
    </r>
    <r>
      <rPr>
        <sz val="11"/>
        <color theme="1"/>
        <rFont val="Arial"/>
        <family val="2"/>
      </rPr>
      <t xml:space="preserve"> Documento informe estadístico mensual,  oficios en caso de requerirse.</t>
    </r>
  </si>
  <si>
    <t xml:space="preserve">Oficio con informe comparativo mensual de los reportes tablero estadístico intramural frente a reporte diario ERON para identificar las diferencias que se presentan. </t>
  </si>
  <si>
    <r>
      <rPr>
        <b/>
        <sz val="11"/>
        <color theme="1"/>
        <rFont val="Arial"/>
        <family val="2"/>
      </rPr>
      <t xml:space="preserve">Control 1: </t>
    </r>
    <r>
      <rPr>
        <sz val="11"/>
        <color theme="1"/>
        <rFont val="Arial"/>
        <family val="2"/>
      </rPr>
      <t xml:space="preserve">La Oficina Asesora de Planeación - Grupo Estadística cuenta con   el PE-PI-P10 Procedimiento de RESPUESTA A REQUERIMIENTOS DE INFORMACIÓN INSTITUCIONAL . 
Las DIREG o ERON atenderán los requerimientos según sean requeridos.
</t>
    </r>
    <r>
      <rPr>
        <b/>
        <sz val="11"/>
        <color theme="1"/>
        <rFont val="Arial"/>
        <family val="2"/>
      </rPr>
      <t>Evidencias:</t>
    </r>
    <r>
      <rPr>
        <sz val="11"/>
        <color theme="1"/>
        <rFont val="Arial"/>
        <family val="2"/>
      </rPr>
      <t xml:space="preserve"> Seguimiento a  Requerimiento de Información, correos</t>
    </r>
  </si>
  <si>
    <r>
      <t xml:space="preserve">Posibilidad de </t>
    </r>
    <r>
      <rPr>
        <sz val="11"/>
        <rFont val="Arial Narrow"/>
        <family val="2"/>
      </rPr>
      <t xml:space="preserve">afectación </t>
    </r>
    <r>
      <rPr>
        <sz val="11"/>
        <color theme="1"/>
        <rFont val="Arial Narrow"/>
        <family val="2"/>
      </rPr>
      <t>reputacional y credibilidad por el  no cumplimiento de los requisitos de carácter técnico o legal en los informes de auditoría e informes de evaluación y/o seguimiento por desconocimiento del proceso y normatividad legal vigente</t>
    </r>
  </si>
  <si>
    <r>
      <rPr>
        <b/>
        <sz val="11"/>
        <color theme="1"/>
        <rFont val="Arial"/>
        <family val="2"/>
      </rPr>
      <t xml:space="preserve">Control 1:  </t>
    </r>
    <r>
      <rPr>
        <sz val="11"/>
        <color theme="1"/>
        <rFont val="Arial"/>
        <family val="2"/>
      </rPr>
      <t xml:space="preserve">El grupo de Atención al Ciudadano realiza de manera trimestral un seguimiento y control a través del modulo PQRSD y su tablero de control, realizando un informe al Director General, así vez oficios a las dependencias competentes, Dirección escuela de formación, DIREG y ERON para el cumplimiento de la respuesta de conformidad a la Ley 1755 de 2015 .
</t>
    </r>
    <r>
      <rPr>
        <b/>
        <sz val="11"/>
        <color theme="1"/>
        <rFont val="Arial"/>
        <family val="2"/>
      </rPr>
      <t xml:space="preserve">Evidencias: </t>
    </r>
    <r>
      <rPr>
        <sz val="11"/>
        <color theme="1"/>
        <rFont val="Arial"/>
        <family val="2"/>
      </rPr>
      <t>Informe, Oficios, Correos electrónicos, tablero de control.</t>
    </r>
  </si>
  <si>
    <r>
      <rPr>
        <b/>
        <sz val="11"/>
        <color theme="1"/>
        <rFont val="Arial"/>
        <family val="2"/>
      </rPr>
      <t>Control 2:</t>
    </r>
    <r>
      <rPr>
        <sz val="11"/>
        <color theme="1"/>
        <rFont val="Arial"/>
        <family val="2"/>
      </rPr>
      <t xml:space="preserve"> Trimestralmente las Direcciones Regionales solicitan y consolidan, los reportes de seguimiento y control a los ERON de las PQRSD, de conformidad al tablero de control, plasmado en informe estadístico de conformidad al sistema de gestión documental modulo PQRSD y siendo enviado al grupo de atención al ciudadano  de la Dirección General
</t>
    </r>
    <r>
      <rPr>
        <b/>
        <sz val="11"/>
        <color theme="1"/>
        <rFont val="Arial"/>
        <family val="2"/>
      </rPr>
      <t xml:space="preserve">Evidencias: </t>
    </r>
    <r>
      <rPr>
        <sz val="11"/>
        <color theme="1"/>
        <rFont val="Arial"/>
        <family val="2"/>
      </rPr>
      <t>Informe estadístico, oficios de seguimiento a las respuestas PQRSD</t>
    </r>
  </si>
  <si>
    <r>
      <rPr>
        <b/>
        <sz val="11"/>
        <color theme="1"/>
        <rFont val="Arial"/>
        <family val="2"/>
      </rPr>
      <t xml:space="preserve">Control 1: </t>
    </r>
    <r>
      <rPr>
        <sz val="11"/>
        <color theme="1"/>
        <rFont val="Arial"/>
        <family val="2"/>
      </rPr>
      <t xml:space="preserve">El grupo de Derechos Humanos de la Dirección General a inicio de vigencia emite una directiva, dando pautas a los cónsules de DIREG y ERON, con el fin de establecer las actividades de promoción, prevención y monitoreo en materia de Derechos Humanos, que se desarrollará durante la vigencia. A su vez, se remiten de manera mensual instrucciones y las herramientas a trabajar a las DIREG, quienes a su vez  deben difundirlas a los ERON.
</t>
    </r>
    <r>
      <rPr>
        <b/>
        <sz val="11"/>
        <color theme="1"/>
        <rFont val="Arial"/>
        <family val="2"/>
      </rPr>
      <t xml:space="preserve">
Evidencias: </t>
    </r>
    <r>
      <rPr>
        <sz val="11"/>
        <color theme="1"/>
        <rFont val="Arial"/>
        <family val="2"/>
      </rPr>
      <t>Directiva, correos electrónicos de envió de instrucciones y herramientas.</t>
    </r>
  </si>
  <si>
    <r>
      <rPr>
        <b/>
        <sz val="11"/>
        <color theme="1"/>
        <rFont val="Arial"/>
        <family val="2"/>
      </rPr>
      <t xml:space="preserve">Control 3: </t>
    </r>
    <r>
      <rPr>
        <sz val="11"/>
        <color theme="1"/>
        <rFont val="Arial"/>
        <family val="2"/>
      </rPr>
      <t xml:space="preserve">Los cónsules de ERON, cargan de manera mensual, a través DRIVE las evidencias de cumplimiento de las actividades de promoción, prevención y monitoreo asignadas desde el nivel central.   Los Cónsules Regionales revisan de forma mensual que estas cumplan con las pautas orientadas desde el nivel central, de no ser así harán observaciones a los ERON para que realicen los ajustes que correspondan. Bimestralmente reportará a GODHU la evaluación bimestral de los ERON de su Regional.     De manera posterior el GODHU bimestralmente valida la evaluación realizada por la Regional y remite oficios de retroalimentación al cónsul Regional, haciéndole observaciones y recomendaciones sobre el desempeño de los ERON y la labor de seguimiento realizada por este.
</t>
    </r>
    <r>
      <rPr>
        <b/>
        <sz val="11"/>
        <color theme="1"/>
        <rFont val="Arial"/>
        <family val="2"/>
      </rPr>
      <t>Evidencias:</t>
    </r>
    <r>
      <rPr>
        <sz val="11"/>
        <color theme="1"/>
        <rFont val="Arial"/>
        <family val="2"/>
      </rPr>
      <t xml:space="preserve"> Correos electrónicos, oficios y actas</t>
    </r>
  </si>
  <si>
    <r>
      <rPr>
        <b/>
        <sz val="11"/>
        <color theme="1"/>
        <rFont val="Arial"/>
        <family val="2"/>
      </rPr>
      <t>Control 1:</t>
    </r>
    <r>
      <rPr>
        <sz val="11"/>
        <color theme="1"/>
        <rFont val="Arial"/>
        <family val="2"/>
      </rPr>
      <t xml:space="preserve"> Los ERON deberán alimentar de manera  mensual la matriz del directorio al Cónsul Regional, sobre la persona a cargo de las funciones de Cónsul de Derechos Humanos y sus datos de contacto. Así mismo, las Direcciones Regionales hacen un informe bimestral al Grupo de Derechos Humanos, sobre los cambios de personal presentados durante el bimestre  en ERON y Regional con sus datos de contacto.
</t>
    </r>
    <r>
      <rPr>
        <b/>
        <sz val="11"/>
        <color theme="1"/>
        <rFont val="Arial"/>
        <family val="2"/>
      </rPr>
      <t>Evidencias:</t>
    </r>
    <r>
      <rPr>
        <sz val="11"/>
        <color theme="1"/>
        <rFont val="Arial"/>
        <family val="2"/>
      </rPr>
      <t xml:space="preserve"> Directorio de Cónsules Regional enviado a la Regional y al Grupo de Derechos Humanos.  matriz en excel</t>
    </r>
  </si>
  <si>
    <r>
      <rPr>
        <b/>
        <sz val="11"/>
        <color theme="1"/>
        <rFont val="Arial"/>
        <family val="2"/>
      </rPr>
      <t>Control 2:</t>
    </r>
    <r>
      <rPr>
        <sz val="11"/>
        <color theme="1"/>
        <rFont val="Arial"/>
        <family val="2"/>
      </rPr>
      <t xml:space="preserve"> Las Direcciones Regionales a través de los cónsules y de acuerdo con los cambios de personal que se identifiquen, programan una jornada de inducción virtual o presencial al personal nuevo frente al cargo. Así mismo, el Grupo de Derechos Humanos programara una jornada de inducción en caso de cambio de funcionario Cónsul en la Regional. Lo anterior, de conformidad a la política institucional de derechos humanos:   </t>
    </r>
    <r>
      <rPr>
        <i/>
        <sz val="11"/>
        <color theme="1"/>
        <rFont val="Arial"/>
        <family val="2"/>
      </rPr>
      <t>"Direcciones de Establecimiento de Reclusión y Direcciones Regionales: Garantizarán la asignación de funciones de Cónsul de Derechos Humanos a un servidor penitenciario, quien deberá permanecer como mínimo un (1) año con dichas funciones, a menos que sus resultados de gestión demuestren una falta de compromiso".</t>
    </r>
    <r>
      <rPr>
        <sz val="11"/>
        <color theme="1"/>
        <rFont val="Arial"/>
        <family val="2"/>
      </rPr>
      <t xml:space="preserve">                                                                                           
</t>
    </r>
    <r>
      <rPr>
        <b/>
        <sz val="11"/>
        <color theme="1"/>
        <rFont val="Arial"/>
        <family val="2"/>
      </rPr>
      <t>Evidencias</t>
    </r>
    <r>
      <rPr>
        <sz val="11"/>
        <color theme="1"/>
        <rFont val="Arial"/>
        <family val="2"/>
      </rPr>
      <t xml:space="preserve">: Remisión de actos administrativos de asignación de funciones a Cónsules, cada que se presente un cambio bajo los parámetros establecidos en la Política. remitir actas de entrega en caso de cambio de funcionario. </t>
    </r>
  </si>
  <si>
    <r>
      <rPr>
        <b/>
        <sz val="11"/>
        <color theme="1"/>
        <rFont val="Arial"/>
        <family val="2"/>
      </rPr>
      <t xml:space="preserve">Control 1:  </t>
    </r>
    <r>
      <rPr>
        <sz val="11"/>
        <color theme="1"/>
        <rFont val="Arial"/>
        <family val="2"/>
      </rPr>
      <t xml:space="preserve">Los Comandantes de Vigilancia de los Establecimientos en la relación general que menciona el artículo 14 de la resolución 6349 de 2016, efectuada una vez al mes y extraordinariamente cuando sea necesario, retroalimentaran al personal del Cuerpo de Custodia y Vigilancia sobre  los procedimientos operativos, lecciones aprendidas sobre antecedentes penales y disciplinarias por omisión en el servicio. El comandante de Vigilancia de la Regional, recopila la información suministrada por  los ERON y emite un informe a la Dirección de Custodia y Vigilancia quien consolida el informe final a nivel nacional.
</t>
    </r>
    <r>
      <rPr>
        <b/>
        <sz val="11"/>
        <color theme="1"/>
        <rFont val="Arial"/>
        <family val="2"/>
      </rPr>
      <t xml:space="preserve">Evidencias: </t>
    </r>
    <r>
      <rPr>
        <sz val="11"/>
        <color theme="1"/>
        <rFont val="Arial"/>
        <family val="2"/>
      </rPr>
      <t xml:space="preserve">
ERON emite actas de relación general.
DIREG consolida actas de ERON y emite informe a la DICUV
DICUV emite informe final consolidando información a nivel nacional.</t>
    </r>
  </si>
  <si>
    <t>Si se presenta la materialización del riesgo, se deben ejecutar las siguiente acciones cuyo objetivo principal es reducir los daños que se puedan producir (impacto): 
El Director del Establecimiento por intermedio de la Unidad de Policía Judicial del ERON instaura la denuncia penal en contra de la PPL por fuga y en contra del funcionario por favorecimiento de fuga.</t>
  </si>
  <si>
    <r>
      <rPr>
        <b/>
        <sz val="11"/>
        <color theme="1"/>
        <rFont val="Arial"/>
        <family val="2"/>
      </rPr>
      <t>Control 1:</t>
    </r>
    <r>
      <rPr>
        <sz val="11"/>
        <color theme="1"/>
        <rFont val="Arial"/>
        <family val="2"/>
      </rPr>
      <t xml:space="preserve"> De acuerdo a las estrategias emitidas por el Consejo de Seguridad, que deben ser implementadas por los oficiales y suboficiales del ERON para la optimización del personal de CCV bajo su mando, el comandante de vigilancia del ERON, junto con los Oficiales de Servicio de manera mensual prioriza los servicios de seguridad del ERON para dar cumplimiento a las ordenes de traslado judiciales y citas médicas, asignado funciones de seguridad al personal de CCV con decisiones medico laborales acordes a las recomendaciones medicas. El comandante de Vigilancia de la Regional, recopila la información suministrada por  los ERON y emite un informe a la Dirección de Custodia y Vigilancia quien consolida el informe final a nivel nacional.
</t>
    </r>
    <r>
      <rPr>
        <b/>
        <sz val="11"/>
        <color theme="1"/>
        <rFont val="Arial"/>
        <family val="2"/>
      </rPr>
      <t xml:space="preserve">Evidencias: </t>
    </r>
    <r>
      <rPr>
        <sz val="11"/>
        <color theme="1"/>
        <rFont val="Arial"/>
        <family val="2"/>
      </rPr>
      <t xml:space="preserve">
ERON emite actas de asignación de servicios
DIREG consolida actas de ERON y emite informe a la DICUV
DICUV emite informe final consolidando información a nivel nacional.</t>
    </r>
  </si>
  <si>
    <t>Si se presenta la materialización del riesgo, se deben ejecutar las siguiente acciones cuyo objetivo principal es reducir los daños que se puedan producir (impacto): 
El Comandante de Vigilancia del ERON informa de manera diaria al GEDIP acerca del incumplimiento de las ordenes judiciales y médicas, con el fin de tener un estadístico que permita generar instrucciones mensuales con recomendaciones que eviten el incumplimiento de las ordenes judiciales y las citas médicas</t>
  </si>
  <si>
    <t xml:space="preserve">Posibilidad de afectación reputacional por incumplimiento en la provisión de las vacantes de la planta de personal del Instituto debido a demora en el desarrollo de concurso de mérito y proceso de encargos que permita proveer las vacantes. </t>
  </si>
  <si>
    <t>Si se presenta la materialización del riesgo, se deben ejecutar las siguiente acciones cuyo objetivo principal es reducir los daños que se puedan producir (impacto): 
1. Presentar un informe de las razones que generaron el incumplimiento y realizar el reporte de vacantes para su provisión
2. Solicitud mediante correo electrónico los avances para proceder a los respectivos nombramientos. En la modalidad que corresponda.</t>
  </si>
  <si>
    <t xml:space="preserve">Posibilidad de afectación económica por nombramiento de personal adicional al aprobado por Decreto debido a la no actualización del registro oportuno de la información de las novedades del personal en el aplicativo Humano WEB </t>
  </si>
  <si>
    <t xml:space="preserve">Posibilidad de afectación económica por información desactualizada de los servidores públicos en el aplicativo HUMANO WEB  que administra la planta de personal, debido a que no se registra oportunamente las novedades del personal en la herramienta tecnológica. </t>
  </si>
  <si>
    <t xml:space="preserve"> Información desactualizada de los servidores públicos en el aplicativo HUMANO WEB  que administra la planta de personal</t>
  </si>
  <si>
    <t xml:space="preserve">Registro a destiempo de las novedades de los servidores públicos en el aplicativo HUMANO WEB. </t>
  </si>
  <si>
    <t>Posibilidad de afectación reputacional por el desarrollo parcial de las actividades contenidas en el Plan de Bienestar e Incentivos institucional debido a la falta de servidores públicos designados por los Directivos en las sedes de trabajo para el Área de Talento Humano y la no gestión ante las Cajas de Compensación Familiar y redes sociales de apoyo locales.</t>
  </si>
  <si>
    <r>
      <rPr>
        <b/>
        <sz val="11"/>
        <color theme="1"/>
        <rFont val="Arial"/>
        <family val="2"/>
      </rPr>
      <t>Control 1:</t>
    </r>
    <r>
      <rPr>
        <sz val="11"/>
        <color theme="1"/>
        <rFont val="Arial"/>
        <family val="2"/>
      </rPr>
      <t xml:space="preserve"> La Subdirección de Talento Humano- Grupo de Bienestar Laboral establece el Plan de Bienestar e Incentivos institucional para cada vigencia y socializa la matriz operativa del plan con las sedes de trabajo para aclarar conceptos y generar compromisos que involucren el cumplimiento efectivo del plan. 
</t>
    </r>
    <r>
      <rPr>
        <b/>
        <sz val="11"/>
        <color theme="1"/>
        <rFont val="Arial"/>
        <family val="2"/>
      </rPr>
      <t>Evidencias:</t>
    </r>
    <r>
      <rPr>
        <sz val="11"/>
        <color theme="1"/>
        <rFont val="Arial"/>
        <family val="2"/>
      </rPr>
      <t xml:space="preserve"> Plan de Bienestar e Incentivos Institucional, actas de socialización. </t>
    </r>
  </si>
  <si>
    <t xml:space="preserve">Socializar (si aplica) con las sedes de trabajo las modificaciones a plan de bienestar institucional  con el fin de que efectúen estos cambios en los planes de acción correspondientes. </t>
  </si>
  <si>
    <t>Posibilidad de afectación reputacional por insatisfacción de los servidores públicos administrativos debido al incumplimiento en  la entrega de la dotación por parte del proveedor en los tiempos establecidos a la entidad</t>
  </si>
  <si>
    <r>
      <rPr>
        <b/>
        <sz val="11"/>
        <rFont val="Arial Narrow"/>
        <family val="2"/>
      </rPr>
      <t xml:space="preserve">Control 1: </t>
    </r>
    <r>
      <rPr>
        <sz val="11"/>
        <rFont val="Arial Narrow"/>
        <family val="2"/>
      </rPr>
      <t xml:space="preserve">La Subdirección de Talento Humano- Grupo de Bienestar Laboral establece el acta de compromiso inicial con los proveedores acordando las entregas por centro de costo en los tiempo que establece el acuerdo marco de precios de Colombia Compra Eficiente, informando mediante comunicado a los beneficiarios de la dotación, las formas de redención de ordenes de entrega y el tiempo perentorio establecido según el acuerdo marco para su redención.    
</t>
    </r>
    <r>
      <rPr>
        <b/>
        <sz val="11"/>
        <rFont val="Arial Narrow"/>
        <family val="2"/>
      </rPr>
      <t>Evidencia:</t>
    </r>
    <r>
      <rPr>
        <sz val="11"/>
        <rFont val="Arial Narrow"/>
        <family val="2"/>
      </rPr>
      <t xml:space="preserve"> Acta de compromiso y comunicado.</t>
    </r>
  </si>
  <si>
    <t xml:space="preserve">Establecer compromisos con la direcciones regionales para la entrega oportuna de la dotación a personal administrativo y monitoreo a los establecimientos de reclusión adscritos a través de reunión por Meet. </t>
  </si>
  <si>
    <t xml:space="preserve">
Si se presenta la materialización del riesgo, se deben ejecutar las siguiente acciones cuyo objetivo principal es reducir los daños que se puedan producir (impacto): 
1. Informar a la Subdirección de Gestión Contractual el incumplimiento a las entregas por parte del proveedores para que tome acciones de acuerdo a las pólizas de calidad y cumplimiento. </t>
  </si>
  <si>
    <r>
      <rPr>
        <b/>
        <sz val="11"/>
        <rFont val="Arial Narrow"/>
        <family val="2"/>
      </rPr>
      <t>Control 1:</t>
    </r>
    <r>
      <rPr>
        <sz val="11"/>
        <rFont val="Arial Narrow"/>
        <family val="2"/>
      </rPr>
      <t xml:space="preserve"> La Subdirección de Talento Humano - a través del coordinador del Grupo de Prestaciones Sociales lleva a cabo control de las liquidaciones realizando en primera medida la asignación vía correo electrónico a un liquidador de los actos administrativos de retiro que son notificados al Grupo, esto, con el objetivo de que una vez elaborada la liquidación de servicios personales esta sea objeto de revisión contrastando la documentación de soporte que recopiló el liquidador para emitir la liquidación y los cálculos efectuados en la misma, esto, para que en caso de presentarse errores en los valores reconocidos se proceda a informar al liquidador asignado y este realice los ajustes necesarios a la liquidación.
</t>
    </r>
    <r>
      <rPr>
        <b/>
        <sz val="11"/>
        <rFont val="Arial Narrow"/>
        <family val="2"/>
      </rPr>
      <t>Evidencias:</t>
    </r>
    <r>
      <rPr>
        <sz val="11"/>
        <rFont val="Arial Narrow"/>
        <family val="2"/>
      </rPr>
      <t xml:space="preserve"> Actos administrativos, notificación de asignación y oficios</t>
    </r>
  </si>
  <si>
    <t xml:space="preserve">Posibilidad afectación económica por indebida notificación a los servidores penitenciarios de las actuaciones administrativas en materia de ausentismo laboral debido a la falta de comunicación de las sedes de trabajo frente a la situaciones administrativas de los servidores públicos. </t>
  </si>
  <si>
    <t xml:space="preserve">Si se presenta la materialización del riesgo, se deben ejecutar las siguiente acciones cuyo objetivo principal es reducir los daños que se puedan producir (impacto): 
1. Notificar por parte de la Subdirección de Talento Humano al servidor público cuando la sede de trabajo a quien le corresponde la presente inconveniente con la ejecución de la notificación. </t>
  </si>
  <si>
    <r>
      <rPr>
        <b/>
        <sz val="11"/>
        <color rgb="FF000000"/>
        <rFont val="Arial Narrow"/>
        <family val="2"/>
      </rPr>
      <t xml:space="preserve">Control 2:  </t>
    </r>
    <r>
      <rPr>
        <sz val="11"/>
        <color indexed="8"/>
        <rFont val="Arial Narrow"/>
        <family val="2"/>
      </rPr>
      <t xml:space="preserve">La Subdirección de Talento Humano a través del Grupo Asuntos Laborales fortalece el conocimiento en materia de notificación por ausentismo laboral a través de capacitaciones o socializaciones. 
</t>
    </r>
    <r>
      <rPr>
        <b/>
        <sz val="11"/>
        <color indexed="8"/>
        <rFont val="Arial Narrow"/>
        <family val="2"/>
      </rPr>
      <t>Evidencias:</t>
    </r>
    <r>
      <rPr>
        <sz val="11"/>
        <color indexed="8"/>
        <rFont val="Arial Narrow"/>
        <family val="2"/>
      </rPr>
      <t xml:space="preserve"> Acta y correo electrónicos. </t>
    </r>
  </si>
  <si>
    <t xml:space="preserve">Participar en las capacitaciones que programe el grupo de Asuntos laborales con relación a notificación de los actas administrativos por abandono del cargo. </t>
  </si>
  <si>
    <t xml:space="preserve">Si se presenta la materialización del riesgo, se deben ejecutar las siguiente acciones cuyo objetivo principal es reducir los daños que se puedan producir (impacto): 
1. Informar a la Oficina de Control Interno Disciplinario el incumplimiento del proceso por parte del evaluador. </t>
  </si>
  <si>
    <r>
      <rPr>
        <b/>
        <sz val="11"/>
        <rFont val="Arial Narrow"/>
        <family val="2"/>
      </rPr>
      <t xml:space="preserve">Control 2: </t>
    </r>
    <r>
      <rPr>
        <sz val="11"/>
        <rFont val="Arial Narrow"/>
        <family val="2"/>
      </rPr>
      <t xml:space="preserve">En las Direcciones Regionales y de ERON,  el servidor de Libre Nombramiento y remoción o quien haga sus veces socializará semestralmente a los evaluados el procedimiento PA-TH-P23 "Procedimiento Evaluación del Desempeño Laboral versión oficial".
Así mismo, el Grupo Prospectiva del talento Humano, realiza seguimiento al cumplimiento de las fases de la evaluación de desempeño laboral estructurando informe de gestión frente a compromisos laborales y evaluaciones y, socializarlo a nivel nacional. 
</t>
    </r>
    <r>
      <rPr>
        <b/>
        <sz val="11"/>
        <rFont val="Arial Narrow"/>
        <family val="2"/>
      </rPr>
      <t xml:space="preserve">Evidencias: </t>
    </r>
    <r>
      <rPr>
        <sz val="11"/>
        <rFont val="Arial Narrow"/>
        <family val="2"/>
      </rPr>
      <t xml:space="preserve"> Acta de socialización. </t>
    </r>
  </si>
  <si>
    <t xml:space="preserve">No apropiación de las obligaciones del evaluador frente al proceso. </t>
  </si>
  <si>
    <t xml:space="preserve">Posibilidad de afectación económica por detrimento patrimonial, a causa del reconocimiento y pago de las prestaciones económicas a servidores del Instituto a través de la nómina, derivadas de las incapacidades y licencias médicas que posteriormente son negadas o rechazadas por parte de las EPS o ARL debido al incumplimiento de los tiempos y requisitos establecidos para el trámite, reporte y recobro de incapacidades y licencias médicas antes las EPS o ARL. </t>
  </si>
  <si>
    <t>Si se presenta la materialización del riesgo, se deben ejecutar las siguiente acciones cuyo objetivo principal es reducir los daños que se puedan producir (impacto): 
1. En caso de que la negación o rechazo del pago de la prestación económica sea imputable al funcionario del Instituto, se realizará el descuento del 100% de los días no laborados.
2.  En caso de que la negación o rechazo del pago de la prestación económica sea imputable al responsable de Talento Humano del centro de costo donde se encuentra adscrito el funcionario incapacitado o con ocasión de una falta grave del funcionario incapacitado, el caso será remitido a la Oficina de control interno Disciplinario para su respectiva investigación y sanción.
3. En caso de fraude o falsificación de documento de incapacidad o licencia, el director del ERON, DIREC o el subdirector de Talento Humano, según el caso, por razones de competencia interpondrá la correspondiente denuncia penal.</t>
  </si>
  <si>
    <r>
      <rPr>
        <b/>
        <sz val="11"/>
        <color theme="1"/>
        <rFont val="Arial"/>
        <family val="2"/>
      </rPr>
      <t xml:space="preserve">Control 3: </t>
    </r>
    <r>
      <rPr>
        <sz val="11"/>
        <color theme="1"/>
        <rFont val="Arial"/>
        <family val="2"/>
      </rPr>
      <t xml:space="preserve">Las Direcciones Regionales consolidan y envían la información de las incapacidades y licencias médicas que se expiden a favor de servidores adscritos, así como, de las incapacidades que superan los 90 días  diligenciamiento los formatos PA-TH-P17-F01 "Reporte y seguimiento de incapacidades y licencias médicas" y el  PA-TH-P22-F01 "Registro individual incapacitados mayores a 90 días".
</t>
    </r>
    <r>
      <rPr>
        <b/>
        <sz val="11"/>
        <color theme="1"/>
        <rFont val="Arial"/>
        <family val="2"/>
      </rPr>
      <t>Evidencias:</t>
    </r>
    <r>
      <rPr>
        <sz val="11"/>
        <color theme="1"/>
        <rFont val="Arial"/>
        <family val="2"/>
      </rPr>
      <t xml:space="preserve"> formatos</t>
    </r>
  </si>
  <si>
    <r>
      <t xml:space="preserve">Subdirección de Talento Humano - </t>
    </r>
    <r>
      <rPr>
        <b/>
        <sz val="11"/>
        <rFont val="Arial Narrow"/>
        <family val="2"/>
      </rPr>
      <t>Grupo de Seguridad Social.</t>
    </r>
    <r>
      <rPr>
        <sz val="11"/>
        <rFont val="Arial Narrow"/>
        <family val="2"/>
      </rPr>
      <t xml:space="preserve">
</t>
    </r>
    <r>
      <rPr>
        <b/>
        <sz val="11"/>
        <rFont val="Arial Narrow"/>
        <family val="2"/>
      </rPr>
      <t xml:space="preserve">Directores Regionales y Directores de Establecimiento de Reclusión. </t>
    </r>
  </si>
  <si>
    <r>
      <rPr>
        <b/>
        <sz val="11"/>
        <color theme="1"/>
        <rFont val="Arial"/>
        <family val="2"/>
      </rPr>
      <t>Control 4:</t>
    </r>
    <r>
      <rPr>
        <sz val="11"/>
        <color theme="1"/>
        <rFont val="Arial"/>
        <family val="2"/>
      </rPr>
      <t xml:space="preserve">  Los Directores de los Establecimientos de Reclusión consolidan y envían la información de las incapacidades y licencias médicas que se expiden a favor de los servidores adscritos, así como, de aquellos  que superan 90 días de incapacidad continua  a través del diligenciamiento los formatos PA-TH-P17-F01 "Reporte y seguimiento de incapacidades y licencias médicas" y PA-TH-P22-F01 "Registro individual incapacitados mayores a 90 días".
</t>
    </r>
    <r>
      <rPr>
        <b/>
        <sz val="11"/>
        <color theme="1"/>
        <rFont val="Arial"/>
        <family val="2"/>
      </rPr>
      <t xml:space="preserve">Evidencias: </t>
    </r>
    <r>
      <rPr>
        <sz val="11"/>
        <color theme="1"/>
        <rFont val="Arial"/>
        <family val="2"/>
      </rPr>
      <t>formatos</t>
    </r>
  </si>
  <si>
    <t>Posibilidad de afectación económica por detrimento patrimonial debido al reconocimiento y pago de aportes al sistema general de pensiones para vigencias anteriores al 2005 por decisión judicial, por inconsistencias en los aportes de pago a pensión de los servidores públicos a nivel nacional.</t>
  </si>
  <si>
    <t>Ubicar soportes de planillas de pago a través de solicitudes dirigidas a servidores públicos, sedes de trabajo y fondos de pensión, realizando  seguimiento de la corrección de aportes a pensión anteriores a octubre de 2005</t>
  </si>
  <si>
    <r>
      <t xml:space="preserve">Subdirección de Talento Humano - </t>
    </r>
    <r>
      <rPr>
        <b/>
        <sz val="11"/>
        <rFont val="Arial Narrow"/>
        <family val="2"/>
      </rPr>
      <t xml:space="preserve">Grupo de Seguridad Social.
Directores Regionales y Directores de Establecimiento de Reclusión. </t>
    </r>
  </si>
  <si>
    <t>Si se presenta la materialización del riesgo, se deben ejecutar las siguiente acciones cuyo objetivo principal es reducir los daños que se puedan producir (impacto): 
1. En caso de confirmar la perdida, destrucción o fraude en la planilla de pago de aportes, el director del ERON, DIREC o el subdirector de Talento Humano, según el caso, por razones de competencia interpondrá la correspondiente denuncia penal.
2. En caso de que se presente un fallo judicial donde le ordenen al Instituto realizar el pago de los aportes al sistema general de pensiones, la Subdirección de Talento Humano - Grupo de seguridad social, dispondrá de todas las acciones administrativas y presupuestales para dar efectivo cumplimiento al fallo judicial.
3. En caso de que se presente un fallo judicial donde le ordenen al Instituto realizar el pago de los aportes al sistema general de pensiones, la Subdirección de Talento Humano - Grupo de seguridad social, remitirá copia del acto administrativo donde se materializa el cumplimiento de fallo judicial, a la Oficina de Control Interno Disciplinario.</t>
  </si>
  <si>
    <t>Aplicar las novedades de los servidores públicos correspondientes en las plataformas digitales de los fondos de pensiones.</t>
  </si>
  <si>
    <r>
      <t xml:space="preserve">Subdirección de Talento Humano - </t>
    </r>
    <r>
      <rPr>
        <b/>
        <sz val="11"/>
        <rFont val="Arial Narrow"/>
        <family val="2"/>
      </rPr>
      <t>Grupo de Seguridad Social</t>
    </r>
  </si>
  <si>
    <t xml:space="preserve">Posibilidad de afectación reputacional y económica por multa y sanción del ente regulador debido al  incumplimiento de la implementación del  Sistema de Gestión Seguridad y Salud en el Trabajo en los centros del trabajo. </t>
  </si>
  <si>
    <t>Insuficientes recursos económicos para asignar responsables del Sistema de Gestión y Seguridad y Salud en el Trabajo en cada uno de los centros de trabajo, lo cual  puede conducir Incumplimiento de la normatividad nacional vigente, pago de sanciones, indemnizaciones</t>
  </si>
  <si>
    <r>
      <rPr>
        <b/>
        <sz val="11"/>
        <color theme="1"/>
        <rFont val="Arial"/>
        <family val="2"/>
      </rPr>
      <t>Control 3:</t>
    </r>
    <r>
      <rPr>
        <sz val="11"/>
        <color theme="1"/>
        <rFont val="Arial"/>
        <family val="2"/>
      </rPr>
      <t xml:space="preserve"> La Dirección Escuela de Formación - Grupo de Personal, Direcciones Regionales - Áreas de Talento Humano  entregan semestralmente informe consolidado del seguimiento del Sistema de Seguridad y Salud en el Trabajo.                                                                  
</t>
    </r>
    <r>
      <rPr>
        <b/>
        <sz val="11"/>
        <color theme="1"/>
        <rFont val="Arial"/>
        <family val="2"/>
      </rPr>
      <t>Evidencia:</t>
    </r>
    <r>
      <rPr>
        <sz val="11"/>
        <color theme="1"/>
        <rFont val="Arial"/>
        <family val="2"/>
      </rPr>
      <t xml:space="preserve"> Informes consolidados</t>
    </r>
  </si>
  <si>
    <t>Dirección Escuela de Formación - Grupo de Personal, 
Direcciones Regionales - Áreas de Talento Humano</t>
  </si>
  <si>
    <r>
      <rPr>
        <b/>
        <sz val="11"/>
        <color theme="1"/>
        <rFont val="Arial"/>
        <family val="2"/>
      </rPr>
      <t>Control 4</t>
    </r>
    <r>
      <rPr>
        <sz val="11"/>
        <color theme="1"/>
        <rFont val="Arial"/>
        <family val="2"/>
      </rPr>
      <t xml:space="preserve">: La Subdirección de Talento Humano - Grupo de Seguridad y Salud en el Trabajo  realizan acompañamiento (técnico y psicosocial)  permanente a nivel nacional con la asesoría de la Aseguradora de Riesgos Laborales y corredor de seguros.                                                                                 
</t>
    </r>
    <r>
      <rPr>
        <b/>
        <sz val="11"/>
        <color theme="1"/>
        <rFont val="Arial"/>
        <family val="2"/>
      </rPr>
      <t xml:space="preserve">Evidencia: </t>
    </r>
    <r>
      <rPr>
        <sz val="11"/>
        <color theme="1"/>
        <rFont val="Arial"/>
        <family val="2"/>
      </rPr>
      <t xml:space="preserve">Informes trimestrales (técnicos y psicosociales) de los asesores de la Aseguradora de Riesgos Laborales y Corredor de Seguros              </t>
    </r>
  </si>
  <si>
    <t>Posibilidad de afectación reputacional y económica por pérdida, deterioro, duplicidad o información incompleta en las historias laborales, debido a la falta de control en las historias laborales en las DIREG, ERON y EPN</t>
  </si>
  <si>
    <t xml:space="preserve">Posibilidad de afectación económica por manipulación del aplicativo HUMANO WEB debido a que una persona o servidor público sin autorización ingrese a este y efectué  o genere cambios  de novedades de nómina no autorizados. </t>
  </si>
  <si>
    <t>PPL sin acceso a los servicios de salud de manera oportuna, integral y continua por aseguramiento o cobertura en salud</t>
  </si>
  <si>
    <t>PPL sin aseguramiento o cobertura en salud por errores administrativos en los procesos</t>
  </si>
  <si>
    <r>
      <rPr>
        <b/>
        <sz val="11"/>
        <rFont val="Arial Narrow"/>
        <family val="2"/>
      </rPr>
      <t>Control 1:</t>
    </r>
    <r>
      <rPr>
        <sz val="11"/>
        <rFont val="Arial Narrow"/>
        <family val="2"/>
      </rPr>
      <t xml:space="preserve"> El grupo de Aseguramiento en Salud de la Subdirección de Atención en Salud, realiza el cruce del listado censal de la ppl a cargo del INPEC con relación a las bases de datos del Ministerio de Salud y Protección Social de manera mensual para para identificar afiliaciones a SGSSS de la PPL a cargo del INPEC y posibles errores a la información. Del Los errores identificados son oficiados a la Dirección de Custodia y Vigilancia con copia a los establecimientos y a Policía Judicial por correo electrónico, para aclarar la respectiva identidad y el interno es afiliado al Fondos Nacional de Salud PPL .
</t>
    </r>
    <r>
      <rPr>
        <b/>
        <sz val="11"/>
        <rFont val="Arial Narrow"/>
        <family val="2"/>
      </rPr>
      <t>Evidencias:</t>
    </r>
    <r>
      <rPr>
        <sz val="11"/>
        <rFont val="Arial Narrow"/>
        <family val="2"/>
      </rPr>
      <t xml:space="preserve"> correos electrónicos y oficios</t>
    </r>
  </si>
  <si>
    <t xml:space="preserve">Si se presenta la materialización del riesgo, se debe ejecutar las siguientes acciones cuyo objetivo principal es reducir los daños que se puedan producir (Impacto):
1. Incluir al PPL de forma inmediata en el listado censal para la cobertura del Fondo Nacional de Salud a fin de garantizar el acceso a los servicios de salud </t>
  </si>
  <si>
    <t>Prestación de los servicios salud para la PPL con fallas en los atributos del Sistema Obligatorio de Garantía de la Calidad</t>
  </si>
  <si>
    <t>Subdirección de Atención en Salud</t>
  </si>
  <si>
    <t>Si se presenta la materialización del riesgo, se debe ejecutar las siguientes acciones cuyo objetivo principal es reducir los daños que se puedan producir (Impacto):
Mesas de trabajo interinstitucional con los integrantes de la USPEC  y el Fiducomisio Fondo Nacional de salud para la toma de decisiones y orientar recomendaciones</t>
  </si>
  <si>
    <t xml:space="preserve">personas que por su condición de privación de libertad  no puede acceder fácilmente a los servicios de salud sin cumplir un procedimiento previo y parámetros de seguridad propios del régimen interno del ERON </t>
  </si>
  <si>
    <t>Informe mensual de seguimiento a la información que resulta de la matriz de acceso a los servicios de salud intramural.
Retroalimentación a Regionales y ERON del resultado del análisis de la matriz de seguimiento al acceso a los servicios de salud intramural</t>
  </si>
  <si>
    <t>Coordinador del Grupo Servicios de Salud</t>
  </si>
  <si>
    <t>Si se presenta la materialización del riesgo, se deben ejecutar las siguiente acciones cuyo objetivo principal es reducir los daños que se puedan producir (impacto): 
1. Establecer comunicación con las direcciones regionales, oficina de control interno disciplinario, entidad fiduciaria para definir acciones a seguir.</t>
  </si>
  <si>
    <t xml:space="preserve">Si se presenta la materialización del riesgo, se deben ejecutar las siguiente acciones cuyo objetivo principal es reducir los daños que se puedan producir (impacto): 
1. Realizar articulación entre el ERON con la Entidad Territorial en Salud  de su jurisdicción.
2. Realizar seguimiento a las instrucciones impartidas por la Entidad Territorial en Salud.
</t>
  </si>
  <si>
    <t>Posibilidad de afectación reputacional por PPL sin seguimiento al plan de tratamiento penitenciario debido a la falta de ajustes al mismo de acuerdo con las necesidades de PPL en los tiempos establecidos por normatividad</t>
  </si>
  <si>
    <t xml:space="preserve">PPL sin evaluación de seguimiento al plan de tratamiento penitenciario en los tiempos establecidos por la normatividad. </t>
  </si>
  <si>
    <r>
      <rPr>
        <b/>
        <sz val="11"/>
        <rFont val="Arial Narrow"/>
        <family val="2"/>
      </rPr>
      <t>Control 1</t>
    </r>
    <r>
      <rPr>
        <sz val="11"/>
        <rFont val="Arial Narrow"/>
        <family val="2"/>
      </rPr>
      <t xml:space="preserve">: Dentro del procedimiento  PT 50-018-08 V01 "Operatividad del Consejo de Evaluación y Tratamiento",  en el punto 7 se establece realizar el seguimiento al plan de tratamiento penitenciario de la PPL mínimo cada seis meses o cuando el CET lo considere pertinente, el cual se realizará diligenciando el formato OP 50-027-08 Versión 03, "Seguimiento a Tratamiento Penitenciario", procedimiento que deben cumplir los profesionales del CET 
</t>
    </r>
    <r>
      <rPr>
        <b/>
        <sz val="11"/>
        <rFont val="Arial Narrow"/>
        <family val="2"/>
      </rPr>
      <t xml:space="preserve">Evidencias: </t>
    </r>
    <r>
      <rPr>
        <sz val="11"/>
        <rFont val="Arial Narrow"/>
        <family val="2"/>
      </rPr>
      <t xml:space="preserve">Formato  OP 50-027-08 Versión 03 diligenciado. informes de seguimiento mensual  a la operatividad del CET, correos electrónicos y oficios. </t>
    </r>
  </si>
  <si>
    <t xml:space="preserve">Los ERON deben registrar en la matriz de seguimiento en el DRIVE  el número de evaluaciones de seguimientos realizados a la PPL en las fases de tratamiento.  
Las Regionales consolidan la información y cargan los reportes correspondientes en el DRIVE.
El responsable del CET Nacional revisa la información del DRIVE y los ERON que reporten baja cobertura se les realizará seguimiento por escrito para plan de mejora.                                 </t>
  </si>
  <si>
    <t xml:space="preserve">Posibilidad de afectación reputacional  por PPL que no desarrolla habilidades y competencias acordes con su plan de tratamiento penitenciario y los niveles del sistema P.A.S.O. (Inicial, Medio, Final) </t>
  </si>
  <si>
    <t>Dirección Regional</t>
  </si>
  <si>
    <r>
      <rPr>
        <b/>
        <sz val="11"/>
        <color theme="1"/>
        <rFont val="Arial"/>
        <family val="2"/>
      </rPr>
      <t>Control 2:</t>
    </r>
    <r>
      <rPr>
        <sz val="11"/>
        <color theme="1"/>
        <rFont val="Arial"/>
        <family val="2"/>
      </rPr>
      <t xml:space="preserve"> El Grupo de Tratamiento Penitenciario realiza verificación mensual mínimo a un establecimiento de reclusión  por cada Regional , sobre  la asignación de actividades ocupacionales de TEE a la PPL de acuerdo  con las fases de tratamiento penitenciario.
</t>
    </r>
    <r>
      <rPr>
        <b/>
        <sz val="11"/>
        <color theme="1"/>
        <rFont val="Arial"/>
        <family val="2"/>
      </rPr>
      <t>Evidencias:</t>
    </r>
    <r>
      <rPr>
        <sz val="11"/>
        <color theme="1"/>
        <rFont val="Arial"/>
        <family val="2"/>
      </rPr>
      <t xml:space="preserve">  Informe de verificación, retroalimentación y solicitud de plan de mejora.</t>
    </r>
  </si>
  <si>
    <t xml:space="preserve">Posibilidad de afectación reputacional  por la baja participación de la  PPL condenada en los programas psicosociales  con fines de tratamiento penitenciario, debido al déficit de profesionales y la falta de articulación con el CET   </t>
  </si>
  <si>
    <t>Seguimiento mensual mínimo a un establecimiento de reclusión con respecto a la asignación de PPL en los programas psicosociales, y seguimiento a los informes trimestrales presentados por las regionales sobre la implementación de los programas psicosociales con fines de tratamiento penitenciario</t>
  </si>
  <si>
    <t xml:space="preserve">Que los responsables del área educativa de los ERON no realicen  la planeación ni ejecución de  las  actividades de  cultura, recreación y deporte, conforme  al  procedimiento, lineamientos y  criterios de la subdirección de educación, grupo de cultura recreación y deporte </t>
  </si>
  <si>
    <t xml:space="preserve">No existe un instrumento de verificación, que indique  que las actividades se están desarrollando de acuerdo al procedimiento,  lineamientos, criterios de la subdirección de educación, grupo de cultura, recreación y deporte </t>
  </si>
  <si>
    <r>
      <rPr>
        <b/>
        <sz val="11"/>
        <rFont val="Arial Narrow"/>
        <family val="2"/>
      </rPr>
      <t xml:space="preserve">Control 1: </t>
    </r>
    <r>
      <rPr>
        <sz val="11"/>
        <rFont val="Arial Narrow"/>
        <family val="2"/>
      </rPr>
      <t xml:space="preserve"> De acuerdo a la planeación de los programas aprobados en Sisipec WEB  por la Subdirección de Educación - Grupo deporte, recreación y cultura,   semestralmente se  revisará  el consolidado de estas  actividades reportadas  de cada ERON  y se cruzará la información con el informe trimestral de cobertura  que reporta   las Regionales del INPEC. 
Se elabora lista de chequeo de las actividades  reportadas en cada  ERON y se  Realizará  reunión virtual  semestral  con las seis  regionales para retroalimentación. 
</t>
    </r>
    <r>
      <rPr>
        <b/>
        <sz val="11"/>
        <rFont val="Arial Narrow"/>
        <family val="2"/>
      </rPr>
      <t>Evidencias:</t>
    </r>
    <r>
      <rPr>
        <sz val="11"/>
        <rFont val="Arial Narrow"/>
        <family val="2"/>
      </rPr>
      <t xml:space="preserve">  Informe trimestral, SISIPEC, lista de chequeo, acta</t>
    </r>
  </si>
  <si>
    <t xml:space="preserve">Responsables de las actividades de recreación, cultura y deportes en cada ERON 
Respónsales de Educación de las Regionales 
Subdirección de Educación 
Grupo de Cultura, recreación y deporte </t>
  </si>
  <si>
    <t>Posibilidad de afectación reputacional por la perdida a de cobertura de PPL estudiantes inscritos en el programa de educación superior, debido a la falta de divulgación de la oferta a cargo de las universidades.</t>
  </si>
  <si>
    <t>falta de divulgación de la oferta a cargo de las universidades.</t>
  </si>
  <si>
    <t>Poca oferta de programas de educación  superior autorizados por el MEN</t>
  </si>
  <si>
    <t>Si se presenta la materialización del riesgo, se deben ejecutar las siguiente acciones cuyo objetivo principal es reducir los daños que se puedan producir (impacto): 
1. Visitas de asistencia técnica desde GRECA
2. Verificación de informes de los supervisores del convenio a cargo de las Universidades
3. Informar a la Sede Central las posibles causas de la disminución en la  cobertura</t>
  </si>
  <si>
    <t>Posibilidad de afectación reputacional por el incumplimiento en la ejecución de las actividades planeadas para el programa de Alfabetización, debido a la incorrecta asignación de las actividades y en la identificación de los PPL  iletrados a nivel del ERON.</t>
  </si>
  <si>
    <t>Posibilidad de afectación reputacional por el incumplimiento en las actividades planeadas para el Programa Prima Vigilante Instructor, debido a la existencia de una sobredemanda de usuarios con mínimos espacios, lo que deriva en una falta de articulación de los procesos educativos al interior del ERON.</t>
  </si>
  <si>
    <t>Sobredemanda de usuarios con mínimos espacios.</t>
  </si>
  <si>
    <t>Ausencia o falta de actualización de estudios de factibilidad que detallen costos de producción vs precios de venta de productos elaborados, indicadores esenciales que determinan la viabilidad económica y social de la actividad productiva.</t>
  </si>
  <si>
    <t>Posibilidad de efectos reputacional y económico por la  afectación de la integridad parcial o totalidad de los productos recibidos de los ERON para su comercialización en los diferentes puntos de venta libera Colombia, debido a inadecuada manipulación de los productos por parte del responsable en el ERON, transporte y manipulación en el proceso de venta.</t>
  </si>
  <si>
    <t>No existe un procedimiento donde se identifiquen los requisitos de responsabilidad en el recibo, transporte, y manipulación en el proceso de venta.</t>
  </si>
  <si>
    <t>Inadecuada manipulación de los productos por parte del responsable en el ERON, ,transporte y manipulación en el proceso de venta.</t>
  </si>
  <si>
    <t>Diseñar e implementar un procedimiento donde se establezcan los controles que aseguren la adecuada recepción, transporte y manipulación de los productos</t>
  </si>
  <si>
    <t xml:space="preserve">Posibilidad de afectación reputacional y económica por oferta  ocupacional  insuficiente  para la  PPL en los ERON, debido a  no solicitud de modificación a los planes ocupacionales en los ERON </t>
  </si>
  <si>
    <t xml:space="preserve">1. Desconocimiento de los funcionarios de los procesos, procedimientos, lineamientos, directrices, etc. 
2. Baja operatividad de los órganos colegiados en los ERON (CET y JETEE)
3. Alta rotación de los funcionarios del Cuerpo de Custodia y Vigilancia y/o del Cuerpo Administrativo, responsables de la administración de las actividades ocupacionales. 
</t>
  </si>
  <si>
    <r>
      <rPr>
        <b/>
        <sz val="11"/>
        <color theme="1"/>
        <rFont val="Arial"/>
        <family val="2"/>
      </rPr>
      <t xml:space="preserve">Control 1: </t>
    </r>
    <r>
      <rPr>
        <sz val="11"/>
        <color theme="1"/>
        <rFont val="Arial"/>
        <family val="2"/>
      </rPr>
      <t xml:space="preserve">La Subdirección de Gestión Contractual, /DIREG/ERON /EPN, efectúan revisión de los estudios previos y análisis del sector que cumpla con los lineamientos del Manual de contratación , guías de Colombia Compra Eficiente y normatividad vigente aplicada a cada proceso de contratación.
</t>
    </r>
    <r>
      <rPr>
        <b/>
        <sz val="11"/>
        <color theme="1"/>
        <rFont val="Arial"/>
        <family val="2"/>
      </rPr>
      <t xml:space="preserve">
Evidencias: </t>
    </r>
    <r>
      <rPr>
        <sz val="11"/>
        <color theme="1"/>
        <rFont val="Arial"/>
        <family val="2"/>
      </rPr>
      <t>Actas.</t>
    </r>
  </si>
  <si>
    <t>Si se presenta la materialización del riesgo, se deben ejecutar las siguiente acciones cuyo objetivo principal es reducir los daños que se puedan producir (impacto): 
1. Revisión y ajuste inmediato
2. Notificación a la Dirección del INPEC
3. Según competencia traslado para investigación disciplinaria</t>
  </si>
  <si>
    <r>
      <rPr>
        <b/>
        <sz val="11"/>
        <color theme="1"/>
        <rFont val="Arial"/>
        <family val="2"/>
      </rPr>
      <t>Control 2</t>
    </r>
    <r>
      <rPr>
        <sz val="11"/>
        <color theme="1"/>
        <rFont val="Arial"/>
        <family val="2"/>
      </rPr>
      <t xml:space="preserve">: La Subdirección de Gestión Contractual, cada vez que se requiera, brinda capacitación a las subunidades con ordenación del gasto y solucionan las dudas que surjan dentro de los procesos contractuales y en caso de no dar solución, elevar consulta a Colombia Compra Eficiente
</t>
    </r>
    <r>
      <rPr>
        <b/>
        <sz val="11"/>
        <color theme="1"/>
        <rFont val="Arial"/>
        <family val="2"/>
      </rPr>
      <t>Evidencias:</t>
    </r>
    <r>
      <rPr>
        <sz val="11"/>
        <color theme="1"/>
        <rFont val="Arial"/>
        <family val="2"/>
      </rPr>
      <t xml:space="preserve"> Correo electrónicos - Grabación</t>
    </r>
  </si>
  <si>
    <t>Posibilidad de pérdida económica y reputacional por hallazgos y/o sanciones de entes de control e insatisfacción de los grupos de valor debido al incumplimiento o debilidades de las obligaciones a cargos de los supervisores de los contratos atendiendo la normatividad de contratación.</t>
  </si>
  <si>
    <t>Capacitación a supervisores sobre sus obligaciones y responsabilidades</t>
  </si>
  <si>
    <t xml:space="preserve">Si se presenta la materialización del riesgo, se deben ejecutar las siguiente acciones cuyo objetivo principal es reducir los daños que se puedan producir (impacto): 
1.  Cambio de supervisor de manera preventiva.
2. Socialización de cambios normativos que deba conocer quien ejerce como supervisor
</t>
  </si>
  <si>
    <t>Posibilidad de pérdida económica y reputacional por hallazgos y/o sanciones de entes de control e insatisfacción de los grupos de valor debido al ingreso a almacén de los bienes sin el cumplimiento pleno de los requisitos, conforme manuales y procedimientos vigentes.</t>
  </si>
  <si>
    <t>Conciliaciones mensuales</t>
  </si>
  <si>
    <t>Unidades de Almacén del INPEC</t>
  </si>
  <si>
    <t>Posibilidad de afectación reputacional y económica con sanción del ente de control por  la  inadecuada administración del  material de defensa (armamento, equipos antimotines, agentes químicos e intendencia, y demás elementos de defensa), incumpliendo el propósito misional del Instituto.</t>
  </si>
  <si>
    <t>Si se presenta la materialización del riesgo, se deben ejecutar las siguiente acciones cuyo objetivo principal es reducir los daños que se puedan producir (impacto): 
1. Notificación al superior inmediato y traslado para investigación al operador disciplinario o penal, según el caso</t>
  </si>
  <si>
    <r>
      <rPr>
        <b/>
        <sz val="11"/>
        <rFont val="Arial Narrow"/>
        <family val="2"/>
      </rPr>
      <t>Control 2:</t>
    </r>
    <r>
      <rPr>
        <sz val="11"/>
        <rFont val="Arial Narrow"/>
        <family val="2"/>
      </rPr>
      <t xml:space="preserve"> El Grupo Armamento  EPN, DIREG y ERON socializan de manera semestral a  nivel nacional el Manual de Material de Defensa y Municiones PA-LA-M01 a través de los medios de comunicación institucional. 
</t>
    </r>
    <r>
      <rPr>
        <b/>
        <sz val="11"/>
        <rFont val="Arial Narrow"/>
        <family val="2"/>
      </rPr>
      <t xml:space="preserve">Evidencias: </t>
    </r>
    <r>
      <rPr>
        <sz val="11"/>
        <rFont val="Arial Narrow"/>
        <family val="2"/>
      </rPr>
      <t xml:space="preserve"> Correos electrónicos.</t>
    </r>
  </si>
  <si>
    <t>Posibilidad de afectación reputacional y económica con sanción del ente de control debido a la  prescripción ante la compañía de seguros para hacer la reclamación de un siniestro, afectando los recursos del instituto.</t>
  </si>
  <si>
    <t xml:space="preserve">Posibilidad de afectación reputacional y económica con sanción del ente de control por entrega extemporánea e incompleta de necesidades de infraestructura y/o dotación estructural a la USPEC para satisfacer los requerimientos en cumplimiento de la misionalidad institucional. </t>
  </si>
  <si>
    <t>Información incompleta para la consolidación de necesidades</t>
  </si>
  <si>
    <t>Inoportunidad en la consolidación y reporte de necesidades de infraestructura y/o dotación estructural</t>
  </si>
  <si>
    <r>
      <rPr>
        <b/>
        <sz val="11"/>
        <rFont val="Arial Narrow"/>
        <family val="2"/>
      </rPr>
      <t xml:space="preserve">Control 1: </t>
    </r>
    <r>
      <rPr>
        <sz val="11"/>
        <rFont val="Arial Narrow"/>
        <family val="2"/>
      </rPr>
      <t xml:space="preserve">El Grupo Logístico realiza video conferencias con Regionales y ERON, instruyendo y recordando la estructuración y notificación de necesidades de Bienes y servicios a cargo de la USPEC. 
</t>
    </r>
    <r>
      <rPr>
        <b/>
        <sz val="11"/>
        <rFont val="Arial Narrow"/>
        <family val="2"/>
      </rPr>
      <t xml:space="preserve">Evidencias: </t>
    </r>
    <r>
      <rPr>
        <sz val="11"/>
        <rFont val="Arial Narrow"/>
        <family val="2"/>
      </rPr>
      <t>Semestral. Actas y/o grabación</t>
    </r>
  </si>
  <si>
    <t>Grupo Logístico
DIREG y ERON</t>
  </si>
  <si>
    <t>Coordinador Grupo Logístico</t>
  </si>
  <si>
    <r>
      <rPr>
        <b/>
        <sz val="11"/>
        <rFont val="Arial Narrow"/>
        <family val="2"/>
      </rPr>
      <t xml:space="preserve">Control 2: </t>
    </r>
    <r>
      <rPr>
        <sz val="11"/>
        <rFont val="Arial Narrow"/>
        <family val="2"/>
      </rPr>
      <t xml:space="preserve">El Grupo Logístico realiza la coordinación para  hacer visitas por personal técnico frente a requerimiento de necesidades.
</t>
    </r>
    <r>
      <rPr>
        <b/>
        <sz val="11"/>
        <rFont val="Arial Narrow"/>
        <family val="2"/>
      </rPr>
      <t>Evidencias:</t>
    </r>
    <r>
      <rPr>
        <sz val="11"/>
        <rFont val="Arial Narrow"/>
        <family val="2"/>
      </rPr>
      <t xml:space="preserve"> Visitas</t>
    </r>
  </si>
  <si>
    <t>Coordinador del Grupo Logístico</t>
  </si>
  <si>
    <t>Cronograma de visitas</t>
  </si>
  <si>
    <t>Falta de lineamientos para las actividades a desarrollar  que están relacionadas con el proceso de gestión financiera</t>
  </si>
  <si>
    <t>Coordinador Grupo Programación Presupuestal - Oficina Asesora de Planeación.
Coordinadores Grupo de Presupuesto, Contabilidad y Tesorería  - Dirección de Gestión Corporativa.</t>
  </si>
  <si>
    <t xml:space="preserve">Si se presenta la materialización del riesgo, se deben ejecutar las siguiente acciones cuyo objetivo principal es reducir los daños que se puedan producir (impacto): 
1. Emitir lineamientos mediante  correos masivos.
</t>
  </si>
  <si>
    <t xml:space="preserve">Posibilidad de afectación reputacional por hallazgos de los entes de control por divulgar Estados financieros que no reflejan razonablemente la situación financiera del Instituto fuera de los requerimientos normativos. 
</t>
  </si>
  <si>
    <t xml:space="preserve">Idoneidad e insuficiencia de funcionarios para desarrollar las funciones del proceso contable (áreas que generan y suministran información contable)  </t>
  </si>
  <si>
    <t>Si se presenta la materialización del riesgo, se deben ejecutar las siguiente acciones cuyo objetivo principal es reducir los daños que se puedan producir (impacto): 
1. Revisión y depuración de partidas afectada 
2. Realizar ajustes y/o reclasificaciones</t>
  </si>
  <si>
    <t xml:space="preserve"> - Coordinador Grupo Contabilidad.
 - Direcciones Regionales - Responsable Área Gestión  - Corporativa. 
 - ERON - Responsable Área Administrativa y Financiera.</t>
  </si>
  <si>
    <t>1. Falta de oportunidad en la contratación de bienes y servicios.
2. Solicitudes de Movimientos presupuestales sin la oportunidad requerida  para cubrir diferentes necesidades.</t>
  </si>
  <si>
    <r>
      <rPr>
        <b/>
        <sz val="11"/>
        <color theme="1"/>
        <rFont val="Arial"/>
        <family val="2"/>
      </rPr>
      <t>Control 1</t>
    </r>
    <r>
      <rPr>
        <sz val="11"/>
        <color theme="1"/>
        <rFont val="Arial"/>
        <family val="2"/>
      </rPr>
      <t xml:space="preserve">. La Oficina Asesora de Planeación – Grupo Programación Presupuestal y la Dirección de Gestión Corporativa – Grupo Presupuesto, presentan informe de ejecución presupuestal con periodicidad mensual  acorde con el reporte del Sistema Integrado de  Información Financiera SIIF Nación, ante las Direcciones: General, Gestión Corporativa, Regionales  Mediante comunicación y/o correos electrónicos cuyo fin sea tomar las acciones que conlleven al cumplimiento de las metas institucionales.
</t>
    </r>
    <r>
      <rPr>
        <b/>
        <sz val="11"/>
        <color theme="1"/>
        <rFont val="Arial"/>
        <family val="2"/>
      </rPr>
      <t>Evidencias</t>
    </r>
    <r>
      <rPr>
        <sz val="11"/>
        <color theme="1"/>
        <rFont val="Arial"/>
        <family val="2"/>
      </rPr>
      <t>: Informe de ejecución presupuestal- correos</t>
    </r>
  </si>
  <si>
    <t xml:space="preserve">Si se presenta la materialización del riesgo, se deben ejecutar las siguiente acciones cuyo objetivo principal es reducir los daños que se puedan producir (impacto): 
1. Requerimiento a la unidad operativa a justificación y ejecución oportuna </t>
  </si>
  <si>
    <t>Manejo inadecuado de la documentación y pérdida de información</t>
  </si>
  <si>
    <t>Si se presenta la materialización del riesgo, se deben ejecutar las siguiente acciones cuyo objetivo principal es reducir los daños que se puedan producir (impacto): 
1. Después de dos requerimientos por correo electrónico, se oficia a la dependencia, donde se indica el  incumplimiento frente al Manual de Gestión Documental y a la Ley General de Archivos 594/2000.</t>
  </si>
  <si>
    <t xml:space="preserve">Posibilidad de afectación reputacional por perdida de la confidencialidad, integridad y disponibilidad de la información  debido a la afectación de  sistemas operativos, aplicaciones, datos de información , estado físico de los equipos tecnológicos,  infecciones de malware  y modificación de propagación (ingeniería social) de código malicioso en la red institucional.        </t>
  </si>
  <si>
    <t xml:space="preserve">Afectación de  sistemas operativos, aplicaciones, datos de información ,estado físico de los equipos tecnológicos,  infecciones de malware  y modificación de propagación (ingeniería social) de código malicioso en la red institucional.        </t>
  </si>
  <si>
    <r>
      <rPr>
        <b/>
        <sz val="11"/>
        <rFont val="Arial Narrow"/>
        <family val="2"/>
      </rPr>
      <t xml:space="preserve">Control 1: </t>
    </r>
    <r>
      <rPr>
        <sz val="11"/>
        <rFont val="Arial Narrow"/>
        <family val="2"/>
      </rPr>
      <t xml:space="preserve">La Oficina de Sistemas de información, a través del grupo de proyección, seguridad e implementación tecnológica cuenta con la  GUÍA DE NORMAS Y BUENAS PRÁCTICAS DE LA SEGURIDAD DE LA INFORMACIÓN PA-TI-G02 y la política de seguridad de la información, para su implementación se realizan sensibilizaciones y difusiones  a través del correo seguridaddigital@inpec.gov.co  de piezas gráficas, boletines, tips de seguridad, charlas, entre otros.
</t>
    </r>
    <r>
      <rPr>
        <b/>
        <sz val="11"/>
        <rFont val="Arial Narrow"/>
        <family val="2"/>
      </rPr>
      <t xml:space="preserve">Evidencias: </t>
    </r>
    <r>
      <rPr>
        <sz val="11"/>
        <rFont val="Arial Narrow"/>
        <family val="2"/>
      </rPr>
      <t>Correos electrónicos, piezas graficas, boletines, soportes de ejecución de charlas.</t>
    </r>
  </si>
  <si>
    <r>
      <rPr>
        <b/>
        <sz val="11"/>
        <rFont val="Arial Narrow"/>
        <family val="2"/>
      </rPr>
      <t xml:space="preserve">Control 2: </t>
    </r>
    <r>
      <rPr>
        <sz val="11"/>
        <rFont val="Arial Narrow"/>
        <family val="2"/>
      </rPr>
      <t xml:space="preserve">Las Direcciones Regionales y los Directores de Establecimientos de reclusión, realizan seguimiento a la implementación de la  GUÍA DE NORMAS Y BUENAS PRÁCTICAS DE LA SEGURIDAD DE LA INFORMACIÓN PA-TI-G02 y la política de seguridad de la información levantando actas con el personal, respecto a la aplicación de las sensibilizaciones y difusiones realizadas mediante el correo de  seguridaddigital@inpec.gov.co.
</t>
    </r>
    <r>
      <rPr>
        <b/>
        <sz val="11"/>
        <rFont val="Arial Narrow"/>
        <family val="2"/>
      </rPr>
      <t>Evidencias:</t>
    </r>
    <r>
      <rPr>
        <sz val="11"/>
        <rFont val="Arial Narrow"/>
        <family val="2"/>
      </rPr>
      <t xml:space="preserve"> Actas.</t>
    </r>
  </si>
  <si>
    <t>Posibilidad de afectación reputacional por perdida de la información de la plataforma de gestión del Circuito Cerrado de Televisión debido a fallas operacionales de las plataformas de circuito cerrado de televisión.</t>
  </si>
  <si>
    <t>Fallas operacionales de las plataformas de circuito cerrado de televisión.</t>
  </si>
  <si>
    <r>
      <rPr>
        <b/>
        <sz val="11"/>
        <color theme="1"/>
        <rFont val="Arial"/>
        <family val="2"/>
      </rPr>
      <t xml:space="preserve">Control 1: </t>
    </r>
    <r>
      <rPr>
        <sz val="11"/>
        <color theme="1"/>
        <rFont val="Arial"/>
        <family val="2"/>
      </rPr>
      <t xml:space="preserve">La Oficina de Sistemas de información, a través del Grupo de Apoyo Seguridad Electrónica, cuenta con la GUÍA DE BUENAS PRACTICAS PARA EL MANEJO Y OPERACIÓN DE EQUIPOS DE SEGURIDAD ELECTRÓNICA PA-TI-G07, para su implementación se realiza 1 difusión semestral a nivel nacional  a través del correo de comunicación organizacional.
</t>
    </r>
    <r>
      <rPr>
        <b/>
        <sz val="11"/>
        <color theme="1"/>
        <rFont val="Arial"/>
        <family val="2"/>
      </rPr>
      <t xml:space="preserve">Evidencias: </t>
    </r>
    <r>
      <rPr>
        <sz val="11"/>
        <color theme="1"/>
        <rFont val="Arial"/>
        <family val="2"/>
      </rPr>
      <t xml:space="preserve">correo electrónico. </t>
    </r>
  </si>
  <si>
    <r>
      <rPr>
        <b/>
        <sz val="11"/>
        <color theme="1"/>
        <rFont val="Arial"/>
        <family val="2"/>
      </rPr>
      <t>Control 2:</t>
    </r>
    <r>
      <rPr>
        <sz val="11"/>
        <color theme="1"/>
        <rFont val="Arial"/>
        <family val="2"/>
      </rPr>
      <t xml:space="preserve"> Las Direcciones Regionales y los Directores de Establecimientos de reclusión, realizan seguimiento a la implementación  de la GUÍA DE BUENAS PRACTICAS PARA EL MANEJO Y OPERACIÓN DE EQUIPOS DE SEGURIDAD ELECTRÓNICA PA-TI-G07, levantando actas con el personal, respecto a la aplicación de dicha Guía.
</t>
    </r>
    <r>
      <rPr>
        <b/>
        <sz val="11"/>
        <color theme="1"/>
        <rFont val="Arial"/>
        <family val="2"/>
      </rPr>
      <t>Evidencias:</t>
    </r>
    <r>
      <rPr>
        <sz val="11"/>
        <color theme="1"/>
        <rFont val="Arial"/>
        <family val="2"/>
      </rPr>
      <t xml:space="preserve"> Actas.</t>
    </r>
  </si>
  <si>
    <t>Posibilidad de afectación reputacional por la publicación de noticias falsas o no corroboradas con la institución debido a la desinformación en redes.</t>
  </si>
  <si>
    <t>Posibilidad de afectación reputacional  y credibilidad por no darse cumplimiento en el seguimiento a la evaluación independiente y selectiva de la gestión  institucional debido a la falta de una adecuada planeación y control.</t>
  </si>
  <si>
    <r>
      <rPr>
        <b/>
        <sz val="11"/>
        <color theme="1"/>
        <rFont val="Arial"/>
        <family val="2"/>
      </rPr>
      <t xml:space="preserve">Control 1: </t>
    </r>
    <r>
      <rPr>
        <sz val="11"/>
        <color theme="1"/>
        <rFont val="Arial"/>
        <family val="2"/>
      </rPr>
      <t xml:space="preserve"> El jefe de la Oficina de Control Interno y coordinadores de los Grupos de trabajo realizara de manera semestral retroalimentación presenciales y/o virtuales a los integrantes de la OFICI, en materia de control interno, normatividad vigente y el procedimiento PV-CI-P01 v3 "AUDITORIA INTERNA DE GESTIÓN".
</t>
    </r>
    <r>
      <rPr>
        <b/>
        <sz val="11"/>
        <rFont val="Arial"/>
        <family val="2"/>
      </rPr>
      <t>Evidencias:</t>
    </r>
    <r>
      <rPr>
        <sz val="11"/>
        <rFont val="Arial"/>
        <family val="2"/>
      </rPr>
      <t xml:space="preserve"> </t>
    </r>
    <r>
      <rPr>
        <sz val="11"/>
        <color theme="1"/>
        <rFont val="Arial"/>
        <family val="2"/>
      </rPr>
      <t>Actas de reunión.</t>
    </r>
  </si>
  <si>
    <r>
      <rPr>
        <b/>
        <sz val="11"/>
        <color theme="1"/>
        <rFont val="Arial"/>
        <family val="2"/>
      </rPr>
      <t xml:space="preserve">Control 2: </t>
    </r>
    <r>
      <rPr>
        <sz val="11"/>
        <color theme="1"/>
        <rFont val="Arial"/>
        <family val="2"/>
      </rPr>
      <t xml:space="preserve">El Jefe de la Oficina de Control Interno una vez elaborados los informes de Auditoría (Procedimiento PV-CI-P01 AUDITORIA INTERNA DE GESTION), de ley y de seguimientos por parte de sus colaboradores revisará y aprobará de acuerdo a su periodicidad .
</t>
    </r>
    <r>
      <rPr>
        <b/>
        <sz val="11"/>
        <rFont val="Arial"/>
        <family val="2"/>
      </rPr>
      <t>Evidencias:</t>
    </r>
    <r>
      <rPr>
        <sz val="11"/>
        <rFont val="Arial"/>
        <family val="2"/>
      </rPr>
      <t xml:space="preserve"> Pagina institucional, Correo electrónico, formatos adjuntos. </t>
    </r>
  </si>
  <si>
    <t>Si se presenta la materialización del riesgo, se deben ejecutar las siguiente acciones cuyo objetivo principal es reducir los daños que se puedan producir (impacto): 
1.Socializar con el equipo de control interno la situación evidenciada y aplicar las medidas correctivas y preventivas para que no se materialice nuevamente el riesgo-
2.El Funcionario asignado como lider de la auditoría consolidará el informe final y lo socializará con el grupo de trabajo a fin de identificar la posible omisión de requisitos técnicos.</t>
  </si>
  <si>
    <r>
      <t xml:space="preserve">Si se presenta la materialización del riesgo, se deben ejecutar las siguiente acciones cuyo objetivo principal es reducir los daños que se puedan producir (impacto): 
</t>
    </r>
    <r>
      <rPr>
        <sz val="11"/>
        <rFont val="Arial Narrow"/>
        <family val="2"/>
      </rPr>
      <t xml:space="preserve">1. Realizar auditorias de manera remota en caso de no poderse desplazar al lugar a desarrollar la auditoría.
2. </t>
    </r>
    <r>
      <rPr>
        <sz val="11"/>
        <color theme="1"/>
        <rFont val="Arial Narrow"/>
        <family val="2"/>
      </rPr>
      <t>Realizar los informes de ley y de auditoría desde trabajo en casa, en caso de no poderlos realizar presencialmente por motivos de aislamiento preventivo y/o de salud.</t>
    </r>
  </si>
  <si>
    <t>Manipulación de auditoria para beneficio a nombre propio o de terceros</t>
  </si>
  <si>
    <r>
      <rPr>
        <b/>
        <sz val="11"/>
        <rFont val="Arial"/>
        <family val="2"/>
      </rPr>
      <t>Control 1:</t>
    </r>
    <r>
      <rPr>
        <sz val="11"/>
        <rFont val="Arial"/>
        <family val="2"/>
      </rPr>
      <t xml:space="preserve"> Realizar reuniones semestrales de sensibilización a los integrantes de la OFICI con relación al estatuto de auditoria,  el código de ética del auditor y código de integridad del servidor publico. 
</t>
    </r>
    <r>
      <rPr>
        <b/>
        <sz val="11"/>
        <rFont val="Arial"/>
        <family val="2"/>
      </rPr>
      <t>Evidencias:</t>
    </r>
    <r>
      <rPr>
        <sz val="11"/>
        <rFont val="Arial"/>
        <family val="2"/>
      </rPr>
      <t xml:space="preserve"> Actas de reunión.</t>
    </r>
  </si>
  <si>
    <t>Poner en conocimiento a los funcionarios de la Oficina sobre las posibles sanciones disciplinarias para todo servidor público contenidas en la ley 1952 de 2019, "código único disciplinario ".</t>
  </si>
  <si>
    <t>Jefe de la Oficina de Control y el grupo de trabajo</t>
  </si>
  <si>
    <t>trimestralmente</t>
  </si>
  <si>
    <t xml:space="preserve">Si se presenta la materialización del riesgo, se deben ejecutar las siguiente acciones cuyo objetivo principal es reducir los daños que se puedan producir (impacto): 
1. Notificar al Jefe de la Oficina de Control Interno y a los operadores (Control Interno Disciplinario , procuraduría , fiscalía,etc)
2. Realizar campañas preventivas con los funcionarios de la oficina en temas alusivos a: Código de integridad, código de ética, código único disciplinario.
</t>
  </si>
  <si>
    <t>Posibilidad de afectación reputacional y económica por la entrega incompleta y no oportuna de los elementos de dotación a la PPL al ingreso al ERON,  kit de aseo personal y kit de cama, debido a no contar con el recurso suficiente para la compra de dichos elementos</t>
  </si>
  <si>
    <t>PPL sin la dotación completa de kit de aseo personal y kit de cama por ingreso a los ERON a cargo del INPEC.</t>
  </si>
  <si>
    <t>PPL sin dotación, por insuficiencia de los elementos en los ERON.</t>
  </si>
  <si>
    <t>Subdirección de Atención Psicosocial - Grupo de Atención Psicosocial</t>
  </si>
  <si>
    <t xml:space="preserve">Si se presenta la materialización del riesgo, se deben ejecutar las siguiente acciones cuyo objetivo principal es reducir los daños que se puedan producir (impacto): 
1. Presentar la necesidad presupuestal ante la oficina asesora de Planeación a fin de obtener los recursos necesarios para la adquisición de los elementos que deben suminstrarse al total de la PPL que ingresa con detención intramural a los ERON a cargo del INPEC.
</t>
  </si>
  <si>
    <t xml:space="preserve">Insuficientes recursos tecnológicos en los ERON para el desarrollo de la estrategia de visitas virtuales familiares.     Dificultad de los familiares de las PPL para acercarse a los ERON para la conexión a la visita virtual. </t>
  </si>
  <si>
    <t>Corresponde a la posible afectación de la PPL por falta de accesibilidad a la estrategia de visitas virtuales.</t>
  </si>
  <si>
    <t>Posibilidad de afectación reputacional y económica por la inoportunidad en el acceso de la PPL a la estrategia visitas virtuales, debido a la falta de accesibilidad.</t>
  </si>
  <si>
    <t xml:space="preserve">Solicitar a las Direcciones Regionales seguimiento semestral a las solicitudes VIVIF y a la cantidad de VIVIF realizadas </t>
  </si>
  <si>
    <t>Si se presenta la materialización del riesgo, se debe ejecutar las siguientes acciones cuyo objetivo principal es reducir los daños que se puedan producir (Impacto):
1.Identificar, llevar un reporte sobre las quejas de accesibilidad y cumplimiento a VIVIF para identificar situaciones atípicas y generar las respectivas directrices.</t>
  </si>
  <si>
    <t>Insuficientes acciones de prevención de la conducta suicida de la PPL e  los ERON</t>
  </si>
  <si>
    <t>Posibles perdidas de vidas en la PPL a causa de conductas suicidas</t>
  </si>
  <si>
    <t>Posibilidad de afectación reputacional y económica por presentarse conductas suicidas que pueden  ocasionar perdida de vidas humanas y posibles demandas jurídicas.</t>
  </si>
  <si>
    <r>
      <rPr>
        <b/>
        <sz val="10"/>
        <color theme="1"/>
        <rFont val="Arial"/>
        <family val="2"/>
      </rPr>
      <t>Control 1:</t>
    </r>
    <r>
      <rPr>
        <sz val="10"/>
        <color theme="1"/>
        <rFont val="Arial"/>
        <family val="2"/>
      </rPr>
      <t xml:space="preserve"> La subdirección de Atención Psicosocial - Grupo Atención Social tiene establecidos los requisitos y los trámites para la accesibilidad al programa, a través de la GUÍA VISITAS VIRTUALES FAMILIARES – VIVIF_v2 - código PM-AS-G07
</t>
    </r>
    <r>
      <rPr>
        <b/>
        <sz val="10"/>
        <color theme="1"/>
        <rFont val="Arial"/>
        <family val="2"/>
      </rPr>
      <t xml:space="preserve">Evidencias: </t>
    </r>
    <r>
      <rPr>
        <sz val="10"/>
        <color theme="1"/>
        <rFont val="Arial"/>
        <family val="2"/>
      </rPr>
      <t>Consolidado visitas virtuales</t>
    </r>
  </si>
  <si>
    <t xml:space="preserve">Si se presenta la materialización del riesgo, se debe ejecutar las siguientes acciones cuyo objetivo principal es reducir los daños que se puedan producir (Impacto):
1.  Seguimiento a los evetos de conducta suicida del drive de rporte.
2, Diseño de un programa de preservación del suicidio y preservación de la vida. </t>
  </si>
  <si>
    <t>Aumento o inicio de consumo de sustancias psicoactivas  por parte de la PPL</t>
  </si>
  <si>
    <t xml:space="preserve">Insuficiente aplicación de acciones de prevención de factores de riesgo , para  evitar el inicio temprano de consumo  de SPA  en la PPL o la disminución de factores de riesgo </t>
  </si>
  <si>
    <t>Posibilidad de afectación reputacional y económica por el inicio o aumento del consumo de sustancias psicoactivas por parte de la PPL, debido a la falta de acciones de prevención.</t>
  </si>
  <si>
    <t xml:space="preserve">Si se presenta la materialización del riesgo, se debe ejecutar las siguientes acciones cuyo objetivo principal es reducir los daños que se puedan producir (Impacto):
1.  Seguimiento de la implementación del programa a traves del drive. </t>
  </si>
  <si>
    <r>
      <rPr>
        <b/>
        <sz val="11"/>
        <rFont val="Arial Narrow"/>
        <family val="2"/>
      </rPr>
      <t>Control 1</t>
    </r>
    <r>
      <rPr>
        <sz val="11"/>
        <rFont val="Arial Narrow"/>
        <family val="2"/>
      </rPr>
      <t xml:space="preserve">: De manera anual la Subdirección de Educación realiza difusión de los lineamientos y procedimientos de Educación superior a los ERON
</t>
    </r>
    <r>
      <rPr>
        <b/>
        <sz val="11"/>
        <rFont val="Arial Narrow"/>
        <family val="2"/>
      </rPr>
      <t>Evidencia:</t>
    </r>
    <r>
      <rPr>
        <sz val="11"/>
        <rFont val="Arial Narrow"/>
        <family val="2"/>
      </rPr>
      <t xml:space="preserve"> Correos de socialización y actas de capacitación.</t>
    </r>
  </si>
  <si>
    <t>Si se presenta la materialización del riesgo, se deben ejecutar las siguiente acciones cuyo objetivo principal es reducir los daños que se puedan producir (impacto): 
1. En caso de identificar un PPL iletrado que no este clasificado como tal deberá clasificarse y asignarse a los programas que le correspondan.</t>
  </si>
  <si>
    <r>
      <rPr>
        <b/>
        <sz val="11"/>
        <rFont val="Arial Narrow"/>
        <family val="2"/>
      </rPr>
      <t xml:space="preserve">Control 1: </t>
    </r>
    <r>
      <rPr>
        <sz val="11"/>
        <rFont val="Arial Narrow"/>
        <family val="2"/>
      </rPr>
      <t>Registro de Calidad en donde el Director del ERON certifique que los PPL cumplen con el Perfil exigido por el SENA para el proceso formativo.</t>
    </r>
    <r>
      <rPr>
        <b/>
        <sz val="11"/>
        <rFont val="Arial Narrow"/>
        <family val="2"/>
      </rPr>
      <t xml:space="preserve">
Evidencias: </t>
    </r>
    <r>
      <rPr>
        <sz val="11"/>
        <rFont val="Arial Narrow"/>
        <family val="2"/>
      </rPr>
      <t xml:space="preserve">El Director del ERON certifica para cada curso a ofertarse que los PPL cumplen con el Perfil exigido por el SENA para el proceso formativo. El responsable del área educativa del ERON verifica el cumplimiento de los requisitos certificados </t>
    </r>
  </si>
  <si>
    <t>Leve</t>
  </si>
  <si>
    <t>Si se presenta la materialización del riesgo, se deben ejecutar las siguiente acciones cuyo objetivo principal es reducir los daños que se puedan producir (impacto): 
1.No s se contempla contingencia ya  que el SENA verifica los requisitos previo a la matricula del PPL.</t>
  </si>
  <si>
    <r>
      <rPr>
        <b/>
        <sz val="11"/>
        <rFont val="Arial Narrow"/>
        <family val="2"/>
      </rPr>
      <t xml:space="preserve">Control 1: </t>
    </r>
    <r>
      <rPr>
        <sz val="11"/>
        <rFont val="Arial Narrow"/>
        <family val="2"/>
      </rPr>
      <t xml:space="preserve">El Director del establecimiento junto con el responsable del área de Atención y Tratamiento presentan anual de capacitación de acuerdo con las necesidades y la capacidad instalada y logística del ERON., el cual es aprobado por el Subdirector de Educación
</t>
    </r>
    <r>
      <rPr>
        <b/>
        <sz val="11"/>
        <color theme="1"/>
        <rFont val="Arial Narrow"/>
        <family val="2"/>
      </rPr>
      <t>Evidencias:</t>
    </r>
    <r>
      <rPr>
        <sz val="11"/>
        <color theme="1"/>
        <rFont val="Arial Narrow"/>
        <family val="2"/>
      </rPr>
      <t xml:space="preserve"> Plan Anual de capacitación aprobado en cada ERON
</t>
    </r>
    <r>
      <rPr>
        <b/>
        <sz val="11"/>
        <color rgb="FFFF0000"/>
        <rFont val="Arial Narrow"/>
        <family val="2"/>
      </rPr>
      <t xml:space="preserve">
</t>
    </r>
  </si>
  <si>
    <t>Si se presenta la materialización del riesgo, se deben ejecutar las siguiente acciones cuyo objetivo principal es reducir los daños que se puedan producir (impacto): 
1.En caso de presentarse sobredemanda , es responsabilidad del Director  establecer prioridades para la reasignación de espacios y capacidad logística.</t>
  </si>
  <si>
    <t>Grupo de correspondencia  y grupo de gestión comercial  
DIREG y ERON</t>
  </si>
  <si>
    <t xml:space="preserve">Jefe de gobierno del establecimiento  de reclusión y responsable de gestión comercial del establecimiento  de  reclusión  </t>
  </si>
  <si>
    <r>
      <rPr>
        <b/>
        <sz val="11"/>
        <rFont val="Arial Narrow"/>
        <family val="2"/>
      </rPr>
      <t xml:space="preserve">Control 2: </t>
    </r>
    <r>
      <rPr>
        <sz val="11"/>
        <rFont val="Arial Narrow"/>
        <family val="2"/>
      </rPr>
      <t xml:space="preserve">El Director y el responsable de gestión comercial del ERON disponen de un espacio  apropiado  de almacenamiento para  ubicar los  productos  realizados  por  la PPL . Para ello, es necesario programar un flujo de productos y en la organización del establecimiento para obtener  resultados adecuados. Accesibilidad a todos los productos  haciendo el menor número de traslados.
</t>
    </r>
    <r>
      <rPr>
        <b/>
        <sz val="11"/>
        <rFont val="Arial Narrow"/>
        <family val="2"/>
      </rPr>
      <t xml:space="preserve">Evidencias: </t>
    </r>
    <r>
      <rPr>
        <sz val="11"/>
        <rFont val="Arial Narrow"/>
        <family val="2"/>
      </rPr>
      <t xml:space="preserve">Rotación controlada del stock.
                          </t>
    </r>
  </si>
  <si>
    <t xml:space="preserve">Si se presenta la materialización del riesgo, se deben ejecutar las siguiente acciones cuyo objetivo principal es reducir los daños que se puedan producir (impacto): 
1.Reasignación de la PPL  en actividades ocupaciones.
</t>
  </si>
  <si>
    <t>Concentración de funciones en el proceso de asignación de la PPL a programas de tratamiento penitenciario.</t>
  </si>
  <si>
    <t>Falta de transparencia en la asignación a los programas de Tratamiento</t>
  </si>
  <si>
    <t>Si se presenta la materialización del riesgo, se deben ejecutar las siguiente acciones cuyo objetivo principal es reducir los daños que se puedan producir (impacto): 
1. Requerir al establecimiento para que se realice la respectiva investigación y reporte al area de Control Interno Disciplinario.
2. Solicitar apoyo a las Direcciones Regionales para el seguimiento pertinente.</t>
  </si>
  <si>
    <t xml:space="preserve">Realizar seguimiento de la implementacion del control mediante verificacion de las actas en la  carpeta compartida a todos los responsables de sistemas de las regionales </t>
  </si>
  <si>
    <t>Oficina de Sistemas de Informacion</t>
  </si>
  <si>
    <t>semestral</t>
  </si>
  <si>
    <t>Si se presenta la materialización del riesgo, se deben ejecutar las siguiente acciones cuyo objetivo principal es reducir los daños que se puedan producir (impacto): 
Diagnostico del sistema para evidenciar la afectación. 
• Remitir el caso al contratista para que restaure la configuración del sistema
. Restaurar la configuración con los bakups
Verificación de la restauración del bakups 
Asegurar la información del equipo afectado para remitirlo a soporte 
Instaurar las denuncias ante los entes de control o investigativos en caso de perdida o manipulación de la información.</t>
  </si>
  <si>
    <t>Si se presenta la materialización del riesgo, se deben ejecutar las siguiente acciones cuyo objetivo principal es reducir los daños que se puedan producir (impacto): 
• Realizar revisión del  estado de protección del equipo.
• Realizar diagnostico con el usuario para determinar el comportamiento del equipo.
• Realizar exploración del equipo para detección de Malware.
• Realizar desinfección del equipo.
• Realizar seguimiento al equipo.
Realizar un diagnostico e inventario de la información Perdida, secuestrada o dañada
*Restablecer la información con las copias de seguridad.</t>
  </si>
  <si>
    <t>Grupo de Administración de la Información</t>
  </si>
  <si>
    <t>ultimo cuatrimestre de cada vigencia</t>
  </si>
  <si>
    <t>Si se presenta la materialización del riesgo, se deben ejecutar las siguiente acciones cuyo objetivo principal es reducir los daños que se puedan producir (impacto): 
1. Bloquear el acceso al sistema del usuario que no tiene autorización.
2.  Realizar verificación de la creación del usuario.
3. Reportar la novedad al Jefe de la Oficina de Sistemas de Información para tomar las medidas correctivas necesarias.</t>
  </si>
  <si>
    <t xml:space="preserve">
Posibilidad de afectación reputacional por la desactualización del reglamento disciplinario de internos sin normatividad vigente, debido a cambios normativos, legales y jurisprudenciales.</t>
  </si>
  <si>
    <t>Desactualización  del reglamento disciplinario de internos sin normatividad vigente</t>
  </si>
  <si>
    <t>Cambios normativos, legales y jurisprudenciales.</t>
  </si>
  <si>
    <r>
      <rPr>
        <b/>
        <sz val="11"/>
        <rFont val="Arial Narrow"/>
        <family val="2"/>
      </rPr>
      <t xml:space="preserve">Control 5: </t>
    </r>
    <r>
      <rPr>
        <sz val="11"/>
        <rFont val="Arial Narrow"/>
        <family val="2"/>
      </rPr>
      <t>La Subdirección de Desarrollo de Habilidades Productivas, DIREG , ERON realizan</t>
    </r>
    <r>
      <rPr>
        <b/>
        <sz val="11"/>
        <rFont val="Arial Narrow"/>
        <family val="2"/>
      </rPr>
      <t xml:space="preserve"> r</t>
    </r>
    <r>
      <rPr>
        <sz val="11"/>
        <rFont val="Arial Narrow"/>
        <family val="2"/>
      </rPr>
      <t xml:space="preserve">egistro y control mensual de inventarios a cargo de funcionario de almacén y responsable de actividad productiva, confrontando existencias físicas con las registradas en aplicativo software.
</t>
    </r>
    <r>
      <rPr>
        <b/>
        <sz val="11"/>
        <rFont val="Arial Narrow"/>
        <family val="2"/>
      </rPr>
      <t>Evidencias:</t>
    </r>
    <r>
      <rPr>
        <sz val="11"/>
        <rFont val="Arial Narrow"/>
        <family val="2"/>
      </rPr>
      <t xml:space="preserve"> Registro y control mensual de inventarios</t>
    </r>
  </si>
  <si>
    <t>Subdirección de Desarrollo de Habilidades Productivas
Direcciones Regionales y
ERON</t>
  </si>
  <si>
    <t>Posibilidad de afectación reputacional por inadecuada atención de los PPL de los grupos con condiciones excepcionales y de los sectores LGBTI por falta de acceso a las actividades de atención psicosocial con enfoque diferencial.</t>
  </si>
  <si>
    <t>Deficiencia y o falta de oportunidad en el diligenciamiento de la ficha de ingreso al ERON para identificar población excepcional.</t>
  </si>
  <si>
    <t xml:space="preserve"> Falta de acceso a las actividades de atención psicosocial con enfoque diferencial,  que se desarrollan en los ERON para los grupos con condiciones excepcionales y de los sectores LGBTI .</t>
  </si>
  <si>
    <t xml:space="preserve"> La subdirección de Atención Psicosocial - Grupo Atención Social 
DIREG y ERON</t>
  </si>
  <si>
    <r>
      <rPr>
        <b/>
        <sz val="11"/>
        <rFont val="Arial Narrow"/>
        <family val="2"/>
      </rPr>
      <t xml:space="preserve">Control 1: </t>
    </r>
    <r>
      <rPr>
        <sz val="11"/>
        <rFont val="Arial Narrow"/>
        <family val="2"/>
      </rPr>
      <t xml:space="preserve">La subdirección de Atención Psicosocial - Grupo Atención Social cuenta con dos guías documentada implementada en donde se definen las estrategias para la atención de esta población, y realiza seguimiento mensual a los registros consignados en el Drive de condicionesexepcionales@inpec.gov.co.
Las DIREG realizan verificación a los ERON en el drive de los registros consignados, realizando el respectivo seguimiento.
</t>
    </r>
    <r>
      <rPr>
        <b/>
        <sz val="11"/>
        <rFont val="Arial Narrow"/>
        <family val="2"/>
      </rPr>
      <t xml:space="preserve">Evidencias: </t>
    </r>
    <r>
      <rPr>
        <sz val="11"/>
        <rFont val="Arial Narrow"/>
        <family val="2"/>
      </rPr>
      <t>DRIVE , informes trimestrales</t>
    </r>
  </si>
  <si>
    <t>Si se presenta la materialización del riesgo, se deben ejecutar las siguiente acciones cuyo objetivo principal es reducir los daños que se puedan producir (impacto): 
1. Identificar y llevar un reporte sobre las quejas relacionadas con la vulneración de derechos de ingreso a programas y servicios de atención social y tratamiento penitenciario para identificar situaciones atípicas y generar las respectivas directrices.</t>
  </si>
  <si>
    <t>Posibilidad de afectación reputacional por la atención imprecisa en la inducción de la PPL debido a la falta de cobertura y/o calidad del proceso de inducción.</t>
  </si>
  <si>
    <t>Falta de cobertura y/o calidad del proceso de inducción.</t>
  </si>
  <si>
    <t>Subdirección de Atención Psicosocial 
DIREG y ERON</t>
  </si>
  <si>
    <r>
      <rPr>
        <b/>
        <sz val="10"/>
        <color indexed="8"/>
        <rFont val="Arial"/>
        <family val="2"/>
      </rPr>
      <t>Control 1:</t>
    </r>
    <r>
      <rPr>
        <sz val="10"/>
        <color indexed="8"/>
        <rFont val="Arial"/>
        <family val="2"/>
      </rPr>
      <t xml:space="preserve"> La subdirección de Atención Psicosocial - Grupo  Atención social  tiene implementado un registro para el seguimiento de la aplicación de la inducción en la Guía de inducción de ingreso a ERON_v1   PM-AS-G04,  realizando seguimiento mensual a la cobertura de la inducción.
</t>
    </r>
    <r>
      <rPr>
        <b/>
        <sz val="10"/>
        <color indexed="8"/>
        <rFont val="Arial"/>
        <family val="2"/>
      </rPr>
      <t xml:space="preserve">
Evidencias</t>
    </r>
    <r>
      <rPr>
        <sz val="10"/>
        <color indexed="8"/>
        <rFont val="Arial"/>
        <family val="2"/>
      </rPr>
      <t>: Seguimiento de la cobertura de inducción y evidencias de aplicabilidad de la Guía de Inducción.</t>
    </r>
  </si>
  <si>
    <t>Si se presenta la materialización del riesgo, se deben ejecutar las siguiente acciones cuyo objetivo principal es reducir los daños que se puedan producir (impacto): 
1. Videoconferencias con estrategias para el incremento de la cobertura y contingencias.</t>
  </si>
  <si>
    <t>Si se presenta la materialización del riesgo, se deben ejecutar las siguiente acciones cuyo objetivo principal es reducir los daños que se puedan producir (impacto): 
1. Realizar correcciones presentadas por el Min. Justicia y acogerlas en el proyecto que debe ser avalado por el Ministerio.</t>
  </si>
  <si>
    <t>Las Direcciones Regionales mediante oficio remiten a los ERON las inconsistencias presentadas en el aplicativo SISIPEC WEB, con el fin de ser validadas y actúen de conformidad.</t>
  </si>
  <si>
    <t>Si se presenta la materialización del riesgo, se deben ejecutar las siguiente acciones cuyo objetivo principal es reducir los daños que se puedan producir (impacto): 
1. Informar a la Oficina de Control Interno Disciplinario</t>
  </si>
  <si>
    <t>Posibilidad de afectación reputacional por incumplimiento en el tiempo de respuesta frente a información de solicitudes de beneficios administrativos, debido a la falta de control en el cumplimiento a los tiempos de respuesta.</t>
  </si>
  <si>
    <t>Incumplimiento en el tiempo de respuesta frente a información de solicitudes de beneficios administrativos</t>
  </si>
  <si>
    <t>Falta de control en el cumplimiento a los tiempos de respuesta.</t>
  </si>
  <si>
    <r>
      <rPr>
        <b/>
        <sz val="11"/>
        <color theme="1"/>
        <rFont val="Arial"/>
        <family val="2"/>
      </rPr>
      <t>Control 1:</t>
    </r>
    <r>
      <rPr>
        <sz val="11"/>
        <color theme="1"/>
        <rFont val="Arial"/>
        <family val="2"/>
      </rPr>
      <t xml:space="preserve"> Los Directores y los responsables de las áreas de jurídica de los Establecimientos de reclusión llevan registro en minuta y/o aplicativo GESDOC, de las solicitudes efectuadas por la PPL, así como la respuesta orientada.
En caso de que un derecho de petición o requerimiento de PPL llegue a la Oficina Asesora Jurídica, se verifica la ubicación del privado de la libertad, se solicita trámite de respuesta a la dirección del establecimiento, área jurídica del Eron y se solicita seguimiento por parte de DIREG.
</t>
    </r>
    <r>
      <rPr>
        <b/>
        <sz val="11"/>
        <color theme="1"/>
        <rFont val="Arial"/>
        <family val="2"/>
      </rPr>
      <t xml:space="preserve">Evidencias: </t>
    </r>
    <r>
      <rPr>
        <sz val="11"/>
        <color theme="1"/>
        <rFont val="Arial"/>
        <family val="2"/>
      </rPr>
      <t>Minuta y/o Gesdoc, correos</t>
    </r>
  </si>
  <si>
    <t>DIRECCIONES REGIONALES Y ERON
Oficina Asesora Jurídica (en caso de traslado)</t>
  </si>
  <si>
    <t>Adelantar brigadas jurídicas en los ERON, con el fin de sustanciar las hojas de vida de PPL, e informar  los requisitos para los beneficios administrativos.</t>
  </si>
  <si>
    <t>Si se presenta la materialización del riesgo, se deben ejecutar las siguiente acciones cuyo objetivo principal es reducir los daños que se puedan producir (impacto): 
1. Las Direcciones Regionales efectuarán un plan de trabajo para mitigar la contingencia en los ERON</t>
  </si>
  <si>
    <t>Inaplicación de los procedimientos relacionados con las remisiones y traslados.</t>
  </si>
  <si>
    <t xml:space="preserve"> Normas y lineamientos desactualizados.</t>
  </si>
  <si>
    <t>Posibilidad de afectación reputacional por la inaplicabilidad de los procedimientos relacionados con las remisiones y traslados, debido a  normas y lineamientos desactualizados.</t>
  </si>
  <si>
    <t>Oficina Asesora Jurídica  Grupo de Conceptos Jurídicos</t>
  </si>
  <si>
    <t xml:space="preserve">Elaborar un solo documento a través de la guía de remisiones y traslados, recopilando la documentación que el INPEC tiene aprobada sobre el tema, presentarla a la OFPLA </t>
  </si>
  <si>
    <t>Si se presenta la materialización del riesgo, se deben ejecutar las siguiente acciones cuyo objetivo principal es reducir los daños que se puedan producir (impacto): 
1. Atender oportunamente las consultas de las DIREG y ERON y generar los conceptos sobre el tema, hasta lograr la documentación y aprobación de la Guía.</t>
  </si>
  <si>
    <t>Perdida o manipulación de la información de traslados, remisiones, entregas y repatriados (Confidencialidad)</t>
  </si>
  <si>
    <t>Posibilidad de afectación reputacional por la perdida o manipulación de la información de traslados, remisiones, entregas y repatriados (Confidencialidad), debido a la falta de registro de información en bases de datos.</t>
  </si>
  <si>
    <t>Falta de registro de información en bases de datos para salvaguardar la información.</t>
  </si>
  <si>
    <t>Falta de trazabilidad en el cumplimiento en la notificación de los actos administrativos (traslados, remisiones, entregas y repatriados) a los correos autorizados</t>
  </si>
  <si>
    <t>Grupo Asuntos Penitenciarios</t>
  </si>
  <si>
    <r>
      <rPr>
        <b/>
        <sz val="11"/>
        <rFont val="Arial Narrow"/>
        <family val="2"/>
      </rPr>
      <t xml:space="preserve">Control 2: </t>
    </r>
    <r>
      <rPr>
        <sz val="11"/>
        <rFont val="Arial Narrow"/>
        <family val="2"/>
      </rPr>
      <t xml:space="preserve">El funcionario del grupo de Asuntos Penitenciarios notifica diariamente a las Direcciones Regionales para su cumplimiento, los actos administrativos  (traslados, remisiones, entregas y repatriaciones de PPL) a los correos electrónicos autorizados, previo aval o autorización de la Dirección General, así como por parte de  la coordinación de la dependencia.
</t>
    </r>
    <r>
      <rPr>
        <b/>
        <sz val="11"/>
        <rFont val="Arial Narrow"/>
        <family val="2"/>
      </rPr>
      <t>Evidencias:</t>
    </r>
    <r>
      <rPr>
        <sz val="11"/>
        <rFont val="Arial Narrow"/>
        <family val="2"/>
      </rPr>
      <t xml:space="preserve">  Correos electrónicos</t>
    </r>
  </si>
  <si>
    <r>
      <rPr>
        <b/>
        <sz val="11"/>
        <rFont val="Arial Narrow"/>
        <family val="2"/>
      </rPr>
      <t>Control 1:</t>
    </r>
    <r>
      <rPr>
        <sz val="11"/>
        <rFont val="Arial Narrow"/>
        <family val="2"/>
      </rPr>
      <t xml:space="preserve"> El funcionario del grupo de Asuntos Penitenciarios entrega informe estadístico a la Dirección General de manera mensual de la información registrada de los actos administrativos ( traslados, remisiones, entregas y repatriaciones de PPL),  en una matriz Excel consolidada.
</t>
    </r>
    <r>
      <rPr>
        <b/>
        <sz val="11"/>
        <rFont val="Arial Narrow"/>
        <family val="2"/>
      </rPr>
      <t>Evidencias</t>
    </r>
    <r>
      <rPr>
        <sz val="11"/>
        <rFont val="Arial Narrow"/>
        <family val="2"/>
      </rPr>
      <t>: Matriz en Excel, correos electrónicos, informe estadístico mensual.</t>
    </r>
  </si>
  <si>
    <t>Si se presenta la materialización del riesgo, se deben ejecutar las siguiente acciones cuyo objetivo principal es reducir los daños que se puedan producir (impacto): 
Informar de manera inmediata a la Dirección General de la situación presentada para tomar las medidas pertinentes.</t>
  </si>
  <si>
    <t>No adelantar los trámites de acuerdo al marco normativo (Ley 962 de 2005 y decreto 2469 de 2015) para el cumplimiento al pago de sentencias.</t>
  </si>
  <si>
    <t>Presión, injerencia, amenazas de terceros interesados en favorecer el pago de un fallo judicial.</t>
  </si>
  <si>
    <r>
      <rPr>
        <b/>
        <sz val="11"/>
        <color indexed="8"/>
        <rFont val="Arial"/>
        <family val="2"/>
      </rPr>
      <t>Control 1:</t>
    </r>
    <r>
      <rPr>
        <sz val="11"/>
        <color indexed="8"/>
        <rFont val="Arial"/>
        <family val="2"/>
      </rPr>
      <t xml:space="preserve"> La oficina Asesora Jurídica - Grupo de Liquidación de fallos judiciales y sentencias, realiza diariamente alimentación al cuadro Excel de radicación de  solicitudes de pago según GESDOC, con asignación de turno de llegada, con el fin de que no se presenten actos fuera del marco normativo.
</t>
    </r>
    <r>
      <rPr>
        <b/>
        <sz val="11"/>
        <color indexed="8"/>
        <rFont val="Arial"/>
        <family val="2"/>
      </rPr>
      <t xml:space="preserve">Evidencias: </t>
    </r>
    <r>
      <rPr>
        <sz val="11"/>
        <color indexed="8"/>
        <rFont val="Arial"/>
        <family val="2"/>
      </rPr>
      <t>Cuadro de Excel diligenciado</t>
    </r>
  </si>
  <si>
    <t>Oficina Asesora Jurídica - Grupo de Liquidación de fallos judiciales y sentencias</t>
  </si>
  <si>
    <t>Actualizar el procedimiento de reconocimiento y liquidación de sentencias y conciliaciones.</t>
  </si>
  <si>
    <t>Si se presenta la materialización del riesgo, se deben ejecutar las siguiente acciones cuyo objetivo principal es reducir los daños que se puedan producir (impacto): 
1. Presentar informe ante la Oficina de Control único Disciplinario.
2. Interponer la denuncia respectiva.
3. Oficiar al Consejo Superior de la Judicatura de la situación  si hace parte un abogado que presentó la solicitud de pago.</t>
  </si>
  <si>
    <t>Pérdida de oportunidad en la defensa del INPEC en  procesos  judiciales y administrativos</t>
  </si>
  <si>
    <t>Extemporaneidad en la defensa judicial  fuera de los terminos procesales, dificultad en la bùsqueda de   información probatoria  e insuficiencia de recursos tecnológicos y físicos por parte de los responsables de los procesos.</t>
  </si>
  <si>
    <t>Posibilidad de afectación económica y reputacional por la pérdida de oportunidad en la defensa del INPEC en  procesos  judiciales y administrativos; debido a la extemporaneidad en la defensa judicial  fuera de los terminos procesales, dificultad en la bùsqueda de   información probatoria  e insuficiencia de recursos tecnológicos y físicos por parte de los responsables de los procesos.</t>
  </si>
  <si>
    <r>
      <rPr>
        <b/>
        <sz val="11"/>
        <color indexed="8"/>
        <rFont val="Arial"/>
        <family val="2"/>
      </rPr>
      <t>Control 2:</t>
    </r>
    <r>
      <rPr>
        <sz val="11"/>
        <color indexed="8"/>
        <rFont val="Arial"/>
        <family val="2"/>
      </rPr>
      <t xml:space="preserve">La Oficina Asesora Jurídica a través del coordinador del Grupo de Jurisdicción Coactiva, Demandas y Defensa Judicial, una vez sea notificado los procesos por parte del despacho judicial  asigna a cada profesional (apoderado judicial), de forma inmediata y registrando en eKOGUI la asignación. 
</t>
    </r>
    <r>
      <rPr>
        <b/>
        <sz val="11"/>
        <color indexed="8"/>
        <rFont val="Arial"/>
        <family val="2"/>
      </rPr>
      <t>Evidencias:</t>
    </r>
    <r>
      <rPr>
        <sz val="11"/>
        <color indexed="8"/>
        <rFont val="Arial"/>
        <family val="2"/>
      </rPr>
      <t xml:space="preserve"> Reportes eKOGUI y cuadro de control por parte de cada apoderado</t>
    </r>
  </si>
  <si>
    <t>OFICINA ASESORA JURIDICA - GRUPO DE JURISDICCIÓN COACTIVA, DEMANDAS Y DEFENSA JUDICIAL</t>
  </si>
  <si>
    <r>
      <rPr>
        <b/>
        <sz val="11"/>
        <color indexed="8"/>
        <rFont val="Arial"/>
        <family val="2"/>
      </rPr>
      <t xml:space="preserve">Control 3: </t>
    </r>
    <r>
      <rPr>
        <sz val="11"/>
        <color indexed="8"/>
        <rFont val="Arial"/>
        <family val="2"/>
      </rPr>
      <t xml:space="preserve">El Jefe Oficina Asesora Jurídica mediante el coordinador del Grupo de Jurisdicción Coactiva, Demandas y Defensa Judicial  elabora los oficios a las Direcciones Regionales y/o ERON con el fin de que estos atiendan y envíen dentro de los términos   
</t>
    </r>
    <r>
      <rPr>
        <b/>
        <sz val="11"/>
        <color indexed="8"/>
        <rFont val="Arial"/>
        <family val="2"/>
      </rPr>
      <t>Evidencias:</t>
    </r>
    <r>
      <rPr>
        <sz val="11"/>
        <color indexed="8"/>
        <rFont val="Arial"/>
        <family val="2"/>
      </rPr>
      <t xml:space="preserve"> Correos, oficios, videoconferencias impartiendo instrucción y recordando el cumplimiento.</t>
    </r>
  </si>
  <si>
    <t>OFICINA ASESORA JURIDICA - GRUPO DE JURISDICCIÓN COACTIVA, DEMANDAS Y DEFENSA JUDICIAL
DIREG y ERON</t>
  </si>
  <si>
    <t>Informe mensual de los procesos  eKOGUI, con base en  las descargas que hace el responsable.</t>
  </si>
  <si>
    <t>Grupo de Jurisdicción Coactiva, Demandas y Defensa Judicial
GRUDE</t>
  </si>
  <si>
    <t>Si se presenta la materialización del riesgo, se deben ejecutar las siguiente acciones cuyo objetivo principal es reducir los daños que se puedan producir (impacto): 
 1.  El profesional informa de forma inmediata al coordinador, las razones de la situación del incumplimiento.
2.  El coordinador efectúa una retroalimentación con el funcionario.
3. Establecer mesa de trabajo inmediata con los demás apoderados para determinar estrategias y líneas de defensa.</t>
  </si>
  <si>
    <t>Posibilidad de afectación económica y reputacional por el incumplimiento en los términos legales establecidos para dar respuesta a tutelas debido a la dificultad en el acceso a la información, inoportuna actuación de los colaboradores del INPEC e insuficiencia de recursos tecnológicos y físicos.</t>
  </si>
  <si>
    <t>Incumplimiento en los términos legales establecidos para dar respuesta a tutelas</t>
  </si>
  <si>
    <t>Dificultad en el acceso a la información para responder las Tutelas, inoportuna actuación de los colaboradores del INPEC e insuficiencia de recursos tecnológicos y físicos.</t>
  </si>
  <si>
    <t>Oficina Asesora Juridica - Grupo tutelas</t>
  </si>
  <si>
    <t>DIREG Y ERON</t>
  </si>
  <si>
    <r>
      <rPr>
        <b/>
        <sz val="11"/>
        <color theme="1"/>
        <rFont val="Arial"/>
        <family val="2"/>
      </rPr>
      <t xml:space="preserve">Control 1: </t>
    </r>
    <r>
      <rPr>
        <sz val="11"/>
        <color theme="1"/>
        <rFont val="Arial"/>
        <family val="2"/>
      </rPr>
      <t xml:space="preserve">La Oficina Asesora Jurídica - Grupo Tutelas, imparte capacitaciones e instrucciones del manejo del aplicativo SIJUR a las Direcciones Regionales y ERON a través de videoconferencia de manera semestral con el fin de ser implementado en la totalidad de DIREG y ERON.   
</t>
    </r>
    <r>
      <rPr>
        <b/>
        <sz val="11"/>
        <color theme="1"/>
        <rFont val="Arial"/>
        <family val="2"/>
      </rPr>
      <t xml:space="preserve">Evidencias: </t>
    </r>
    <r>
      <rPr>
        <sz val="11"/>
        <color theme="1"/>
        <rFont val="Arial"/>
        <family val="2"/>
      </rPr>
      <t>Actas de instrucción y Guía del aplicativo SIJUR.</t>
    </r>
  </si>
  <si>
    <r>
      <rPr>
        <b/>
        <sz val="11"/>
        <color theme="1"/>
        <rFont val="Arial"/>
        <family val="2"/>
      </rPr>
      <t>Control 2:</t>
    </r>
    <r>
      <rPr>
        <sz val="11"/>
        <color theme="1"/>
        <rFont val="Arial"/>
        <family val="2"/>
      </rPr>
      <t xml:space="preserve"> La Oficina Asesora Jurídica a través del coordinador del Grupo de Tutelas, una vez sea notificada la tutela por parte del despacho judicial, las asigna al responsable del GRUTU con el fin de que ejecute el cargue de información en el aplicativo dispuesto para tal fin.  
</t>
    </r>
    <r>
      <rPr>
        <b/>
        <sz val="11"/>
        <color theme="1"/>
        <rFont val="Arial"/>
        <family val="2"/>
      </rPr>
      <t xml:space="preserve">
Evidencias: </t>
    </r>
    <r>
      <rPr>
        <sz val="11"/>
        <color theme="1"/>
        <rFont val="Arial"/>
        <family val="2"/>
      </rPr>
      <t xml:space="preserve">Registro de asignación en SIJUR.     </t>
    </r>
  </si>
  <si>
    <r>
      <rPr>
        <b/>
        <sz val="11"/>
        <color theme="1"/>
        <rFont val="Arial"/>
        <family val="2"/>
      </rPr>
      <t xml:space="preserve">Control 3: </t>
    </r>
    <r>
      <rPr>
        <sz val="11"/>
        <color theme="1"/>
        <rFont val="Arial"/>
        <family val="2"/>
      </rPr>
      <t xml:space="preserve">El coordinador del grupo de tutelas convoca de manera semestral al grupo de trabajo, con el fin de retroalimentar normativa y jurisprudencialmente doctrina de las altas cortes que sirven para fortalecer la defensa institucional.
</t>
    </r>
    <r>
      <rPr>
        <b/>
        <sz val="11"/>
        <color theme="1"/>
        <rFont val="Arial"/>
        <family val="2"/>
      </rPr>
      <t>Evidencias:</t>
    </r>
    <r>
      <rPr>
        <sz val="11"/>
        <color theme="1"/>
        <rFont val="Arial"/>
        <family val="2"/>
      </rPr>
      <t xml:space="preserve"> Correos electrónicos o actas de reunión.              </t>
    </r>
  </si>
  <si>
    <r>
      <rPr>
        <b/>
        <sz val="11"/>
        <color theme="1"/>
        <rFont val="Arial"/>
        <family val="2"/>
      </rPr>
      <t>Control 4:</t>
    </r>
    <r>
      <rPr>
        <sz val="11"/>
        <color theme="1"/>
        <rFont val="Arial"/>
        <family val="2"/>
      </rPr>
      <t xml:space="preserve"> La Oficina Asesora Jurídica - Grupo Tutelas diariamente con base en el requerimiento de los juzgados, registra a través del aplicativo SIJUR, las comunicaciones de fallo, el requerimiento, incidentes de desacato y sanciones por el cumplimiento de las órdenes judiciales presentadas y el estado de las mismas.                                  
</t>
    </r>
    <r>
      <rPr>
        <b/>
        <sz val="11"/>
        <color theme="1"/>
        <rFont val="Arial"/>
        <family val="2"/>
      </rPr>
      <t xml:space="preserve">Evidencias: </t>
    </r>
    <r>
      <rPr>
        <sz val="11"/>
        <color theme="1"/>
        <rFont val="Arial"/>
        <family val="2"/>
      </rPr>
      <t>Reportes y consulta SIJUR.</t>
    </r>
  </si>
  <si>
    <r>
      <rPr>
        <b/>
        <sz val="11"/>
        <color theme="1"/>
        <rFont val="Arial"/>
        <family val="2"/>
      </rPr>
      <t>Control 5:</t>
    </r>
    <r>
      <rPr>
        <sz val="11"/>
        <color theme="1"/>
        <rFont val="Arial"/>
        <family val="2"/>
      </rPr>
      <t xml:space="preserve"> El responsable del área de Jurídica de la DIREG (junto con los responsables de demandas y tutelas) y ERON, mensualmente verifican el cumplimiento de los términos de las acciones en todas sus etapas procesales a través de una matriz Excel para tutelas e incidentes. Los responsables en los ERON diligencian la matriz y la envían por correo electrónico con oficio remisorio por parte de la dirección del ERON, a más tardar el tercer día hábil del mes al área jurídica en la DIREG.
</t>
    </r>
    <r>
      <rPr>
        <b/>
        <sz val="11"/>
        <color theme="1"/>
        <rFont val="Arial"/>
        <family val="2"/>
      </rPr>
      <t>Evidencias:</t>
    </r>
    <r>
      <rPr>
        <sz val="11"/>
        <color theme="1"/>
        <rFont val="Arial"/>
        <family val="2"/>
      </rPr>
      <t xml:space="preserve"> Matrices diligenciadas, correos electrónicos y oficios. </t>
    </r>
  </si>
  <si>
    <t>Si se presenta la materialización del riesgo, se deben ejecutar las siguiente acciones cuyo objetivo principal es reducir los daños que se puedan producir (impacto): 
1. Se impugna el fallo de tutela, y las acciones legales en contra de la institución.
2. Incidentes de nulidad por imposibilidad de cumplimiento.
3. Las Direcciones Regionales efectuarán retroalimentación a sus ERON adscritos de la situación presentada.</t>
  </si>
  <si>
    <t>Posibilidad de afectación económica y reputacional debido a la proyección de Actos administrativos sin verificación de la existencia de embargos que afectan las cuentas bancarias del Instituto debido a procesos ejecutivos que obligan el pago inmediato al INPEC.</t>
  </si>
  <si>
    <t xml:space="preserve">Proyección de Actos administrativos sin verificación de la existencia de embargos </t>
  </si>
  <si>
    <t xml:space="preserve"> Procesos ejecutivos que obligan el pago inmediato al INPEC.</t>
  </si>
  <si>
    <r>
      <rPr>
        <b/>
        <sz val="10"/>
        <color indexed="8"/>
        <rFont val="Arial Narrow"/>
        <family val="2"/>
      </rPr>
      <t>Control 1</t>
    </r>
    <r>
      <rPr>
        <sz val="10"/>
        <color indexed="8"/>
        <rFont val="Arial Narrow"/>
        <family val="2"/>
      </rPr>
      <t xml:space="preserve"> : El Jefe Oficina Asesora Jurídica - mediante el Grupo de Liquidación de fallos judiciales y sentencias y el profesional de Grupo designado realiza reuniones con el Grupo Contable de Corporativa para verificar y cruzar la información de embargos. 
</t>
    </r>
    <r>
      <rPr>
        <b/>
        <sz val="10"/>
        <color indexed="8"/>
        <rFont val="Arial Narrow"/>
        <family val="2"/>
      </rPr>
      <t>Evidencias:</t>
    </r>
    <r>
      <rPr>
        <sz val="10"/>
        <color indexed="8"/>
        <rFont val="Arial Narrow"/>
        <family val="2"/>
      </rPr>
      <t xml:space="preserve"> Actas de reunión y correo electrónicos.</t>
    </r>
  </si>
  <si>
    <t>Bimensual</t>
  </si>
  <si>
    <t xml:space="preserve">Suministrar la información necesaria al apoderado para que ejerza la defensa, en casos de procesos ejecutivos y cuentas embargadas.           Generar reporte bimensual para cerrar proceso en eKOGUI.                                                                     </t>
  </si>
  <si>
    <t>Si se presenta la materialización del riesgo, se deben ejecutar las siguiente acciones cuyo objetivo principal es reducir los daños que se puedan producir (impacto): 
1.  Informar a la Jefatura y al GRUDE para que inicien el levantamiento del embargo.                         2. Se verifica el estado del proceso si ya fue pagado y se actualiza cuadro para Contabilidad y Tesorería.</t>
  </si>
  <si>
    <t>Posibilidad de afectación económica y reputacional por incumplimiento en la proyección y liquidación del pago de sentencias, procesos ejecutivos, sanciones y conciliaciones, debido a la insuficiencia de profesionales y su estabilidad laboral, para proyectar las liquidaciones y resoluciones, así como el exceso de trabajo.</t>
  </si>
  <si>
    <t xml:space="preserve">Incumplimiento en la proyección y liquidación de pago de  sentencias, procesos ejecutivos, sanciones y conciliaciones. </t>
  </si>
  <si>
    <t xml:space="preserve"> Insuficiencia de profesionales y su estabilidad laboral para proyectar las liquidaciones y resoluciones, así como el exceso de trabajo.</t>
  </si>
  <si>
    <r>
      <rPr>
        <b/>
        <sz val="11"/>
        <color indexed="8"/>
        <rFont val="Arial"/>
        <family val="2"/>
      </rPr>
      <t>CONTROL 2</t>
    </r>
    <r>
      <rPr>
        <sz val="11"/>
        <color indexed="8"/>
        <rFont val="Arial"/>
        <family val="2"/>
      </rPr>
      <t xml:space="preserve"> : El Jefe Oficina Asesora Jurídica - mediante el Grupo de Liquidación de fallos judiciales y sentencias y el profesional de Grupo designado realiza registro en cuadro Excel de todos los pagos realizados por el rubro de sentencias..
</t>
    </r>
    <r>
      <rPr>
        <b/>
        <sz val="11"/>
        <color indexed="8"/>
        <rFont val="Arial"/>
        <family val="2"/>
      </rPr>
      <t>Evidencias:</t>
    </r>
    <r>
      <rPr>
        <sz val="11"/>
        <color indexed="8"/>
        <rFont val="Arial"/>
        <family val="2"/>
      </rPr>
      <t xml:space="preserve"> Archivo Excel "Pagos Realizados"</t>
    </r>
  </si>
  <si>
    <r>
      <rPr>
        <b/>
        <sz val="11"/>
        <color indexed="8"/>
        <rFont val="Arial"/>
        <family val="2"/>
      </rPr>
      <t>Control 1:</t>
    </r>
    <r>
      <rPr>
        <sz val="11"/>
        <color indexed="8"/>
        <rFont val="Arial"/>
        <family val="2"/>
      </rPr>
      <t xml:space="preserve"> El Jefe Oficina Asesora Jurídica - mediante el Grupo de Liquidación de fallos judiciales y sentencias,  cuenta con un cuadro manual diligenciado diariamente en donde se lleva el registro de liquidación, solicitud de CDP, No de resolución de pago y responsable de avance, el cual es diligenciado conforme salga la liquidación y las resoluciones, como control del avance a la ejecución presupuestal. 
</t>
    </r>
    <r>
      <rPr>
        <b/>
        <sz val="11"/>
        <color indexed="8"/>
        <rFont val="Arial"/>
        <family val="2"/>
      </rPr>
      <t xml:space="preserve">
Evidencias:</t>
    </r>
    <r>
      <rPr>
        <sz val="11"/>
        <color indexed="8"/>
        <rFont val="Arial"/>
        <family val="2"/>
      </rPr>
      <t xml:space="preserve"> Cuadro manual en físico</t>
    </r>
  </si>
  <si>
    <t>Oficina Asesora Jurídica - Subdirección de Talento Humano - Grupo de Liquidación de fallos judiciales y sentencias</t>
  </si>
  <si>
    <t>Realizar informe y generar reporte de avance al cumplimiento de la ejecución presupuestal.</t>
  </si>
  <si>
    <t>Si se presenta la materialización del riesgo, se deben ejecutar las siguiente acciones cuyo objetivo principal es reducir los daños que se puedan producir (impacto): 
1. Si se presenta a mitad de semestre bajo incumplimiento en la ejecución presupuestal, se efectuará una brigada de contingencia con personal de apoyo de los otras áreas competentes en el tema.
2. Se informará a las instancias pertinentes para realizar la respectiva devolución.</t>
  </si>
  <si>
    <r>
      <rPr>
        <b/>
        <sz val="10"/>
        <color theme="1"/>
        <rFont val="Arial"/>
        <family val="2"/>
      </rPr>
      <t xml:space="preserve">Control 1: </t>
    </r>
    <r>
      <rPr>
        <sz val="10"/>
        <color theme="1"/>
        <rFont val="Arial"/>
        <family val="2"/>
      </rPr>
      <t xml:space="preserve"> La Oficina Asesora Jurídica a través del Grupo de Recursos y Conceptos, responde dentro de los términos las solicitudes y conceptos de las DIREG y ERON ,  entre ellas las relacionadas con remisiones y traslados de la PPL.   
</t>
    </r>
    <r>
      <rPr>
        <b/>
        <sz val="10"/>
        <color theme="1"/>
        <rFont val="Arial"/>
        <family val="2"/>
      </rPr>
      <t>Evidencias:</t>
    </r>
    <r>
      <rPr>
        <sz val="10"/>
        <color theme="1"/>
        <rFont val="Arial"/>
        <family val="2"/>
      </rPr>
      <t xml:space="preserve"> Oficios, matriz en excel con relación de trámites realizados sobre el tema.</t>
    </r>
  </si>
  <si>
    <r>
      <rPr>
        <b/>
        <sz val="10"/>
        <color theme="1"/>
        <rFont val="Arial"/>
        <family val="2"/>
      </rPr>
      <t>Control 1:</t>
    </r>
    <r>
      <rPr>
        <sz val="10"/>
        <color theme="1"/>
        <rFont val="Arial"/>
        <family val="2"/>
      </rPr>
      <t xml:space="preserve"> La Subdirección de Atención Psicosocial - Grupo de Atención Psicosocial realiza seguimiento a las entregas efectuadas por ingreso a las PPL, frente a los incumplimientos presentados, se realiza retroalimentación a las Direcciones Regionales para que a su vez lleven a cabo seguimiento a los establecimientos de sus jurisdicciones donde se presentaron las novedades, a fin de avanzar con acciones de mejora para garantizar las entregas completas de dotación.
</t>
    </r>
    <r>
      <rPr>
        <b/>
        <sz val="10"/>
        <color theme="1"/>
        <rFont val="Arial"/>
        <family val="2"/>
      </rPr>
      <t>Evidencias:</t>
    </r>
    <r>
      <rPr>
        <sz val="10"/>
        <color theme="1"/>
        <rFont val="Arial"/>
        <family val="2"/>
      </rPr>
      <t xml:space="preserve"> Consolidados mensuales de las matrices de reportes de entrega de elementos de ingreso. </t>
    </r>
  </si>
  <si>
    <t>Solicitar a las Direcciones Regionales, informes de gestión presupuestal de los establecimientos con incumplimientos en las entregas de dotación kits de aseo y elementos de cama a la PPL que ingresa con detención intramural, en los cuales relacionen presupuesto asignado, presupuesto ejecutado, con descripción de cantidad de elementos adquiridos, valor unitario, valor total y cantidad de elementos entregados a la PPL, así como estudio de necesidades a fin de incluir la necesidad en el anteproyecto de presupuesto.</t>
  </si>
  <si>
    <t xml:space="preserve">Si se presenta la materialización del riesgo, se deben ejecutar las siguiente acciones cuyo objetivo principal es reducir los daños que se puedan producir (impacto): 
1. Presentar la necesidad presupuestal ante la oficina asesora de Planeación a fin de obtener los recursos necesarios para la adquisición de los elementos que deben suministrarse al total de la PPL que ingresa con detención intramural a los ERON a cargo del INPEC.
</t>
  </si>
  <si>
    <r>
      <rPr>
        <b/>
        <sz val="10"/>
        <color theme="1"/>
        <rFont val="Arial"/>
        <family val="2"/>
      </rPr>
      <t>Control 1:</t>
    </r>
    <r>
      <rPr>
        <sz val="10"/>
        <color theme="1"/>
        <rFont val="Arial"/>
        <family val="2"/>
      </rPr>
      <t xml:space="preserve"> La Subdirección de Atención Psicosocial - Grupo de Atención Psicosocial realiza seguimiento a la matriz de eventos de conducta suicida en la  PPL, respecto de los eventos que se presentan, se realiza retroalimentación a las Direcciones Regionales a fin de evidenciar los factores de riesgo para la implementación y formulación de acciones de prevención de la conducta suicida. 
</t>
    </r>
    <r>
      <rPr>
        <b/>
        <sz val="10"/>
        <color theme="1"/>
        <rFont val="Arial"/>
        <family val="2"/>
      </rPr>
      <t>Evidencias:</t>
    </r>
    <r>
      <rPr>
        <sz val="10"/>
        <color theme="1"/>
        <rFont val="Arial"/>
        <family val="2"/>
      </rPr>
      <t xml:space="preserve"> Matriz de seguimiento de la conducta suicida.</t>
    </r>
  </si>
  <si>
    <t xml:space="preserve">Si se presenta la materialización del riesgo, se debe ejecutar las siguientes acciones cuyo objetivo principal es reducir los daños que se puedan producir (Impacto):
1.  Seguimiento a los eventos de conducta suicida del drive de reporte.
2, Diseño de un programa de preservación del suicidio y preservación de la vida. </t>
  </si>
  <si>
    <r>
      <rPr>
        <b/>
        <sz val="11"/>
        <rFont val="Arial Narrow"/>
        <family val="2"/>
      </rPr>
      <t xml:space="preserve">Control 1: </t>
    </r>
    <r>
      <rPr>
        <sz val="11"/>
        <rFont val="Arial Narrow"/>
        <family val="2"/>
      </rPr>
      <t xml:space="preserve">La Subdirección de Atención Psicosocial - Grupo de Atención Psicosocial realiza la implementación de la cartilla  de prevención del consumo de SPA y realizara seguimiento de la PPL participante y el impacto del programa a través de los reporte que remiten las Direcciones Regionales.
</t>
    </r>
    <r>
      <rPr>
        <b/>
        <sz val="11"/>
        <rFont val="Arial Narrow"/>
        <family val="2"/>
      </rPr>
      <t xml:space="preserve">Evidencias: </t>
    </r>
    <r>
      <rPr>
        <sz val="11"/>
        <rFont val="Arial Narrow"/>
        <family val="2"/>
      </rPr>
      <t>Reporte a nivel nacional</t>
    </r>
  </si>
  <si>
    <t xml:space="preserve">Solicitar a las Direcciones Regionales seguimiento trimestral a la implementación del programa de prevención de consumo de SPA. </t>
  </si>
  <si>
    <t xml:space="preserve">Si se presenta la materialización del riesgo, se debe ejecutar las siguientes acciones cuyo objetivo principal es reducir los daños que se puedan producir (Impacto):
1.  Seguimiento de la implementación del programa a través del drive. </t>
  </si>
  <si>
    <t>Posibilidad de afectación económica y reputacional por la pérdida de oportunidad en la defensa del INPEC en  procesos  judiciales y administrativos; debido a la extemporaneidad en la defensa judicial  fuera de los términos procesales, dificultad en la búsqueda de   información probatoria  e insuficiencia de recursos tecnológicos y físicos por parte de los responsables de los procesos.</t>
  </si>
  <si>
    <t>Extemporaneidad en la defensa judicial  fuera de los términos procesales, dificultad en la búsqueda de   información probatoria  e insuficiencia de recursos tecnológicos y físicos por parte de los responsables de los procesos.</t>
  </si>
  <si>
    <t>Oficina Asesora Jurídica - Grupo tutelas
DIREG Y ERON</t>
  </si>
  <si>
    <t>Oficina Asesora Jurídica - Grupo tutelas</t>
  </si>
  <si>
    <t>Si se presenta la materialización del riesgo, se deben ejecutar las siguiente acciones cuyo objetivo principal es reducir los daños que se puedan producir (impacto): 
1. En caso de identificarse solicitudes sin tramite estas deberán atenderse de forma inmediata  previo cumplimiento de requisitos.</t>
  </si>
  <si>
    <r>
      <rPr>
        <b/>
        <sz val="11"/>
        <rFont val="Arial Narrow"/>
        <family val="2"/>
      </rPr>
      <t xml:space="preserve">Control 1: </t>
    </r>
    <r>
      <rPr>
        <sz val="11"/>
        <rFont val="Arial Narrow"/>
        <family val="2"/>
      </rPr>
      <t xml:space="preserve">El responsable de Educación debe revisar y validar que la PPL identificada como iletrada corresponda con esta condición en la ficha de ingreso y certificados presentados.
</t>
    </r>
    <r>
      <rPr>
        <b/>
        <sz val="11"/>
        <rFont val="Arial Narrow"/>
        <family val="2"/>
      </rPr>
      <t>Evidencias:</t>
    </r>
    <r>
      <rPr>
        <sz val="11"/>
        <rFont val="Arial Narrow"/>
        <family val="2"/>
      </rPr>
      <t xml:space="preserve"> Ficha de ingreso y reporte al nivel central.
Control no documentado</t>
    </r>
  </si>
  <si>
    <r>
      <rPr>
        <b/>
        <sz val="11"/>
        <rFont val="Arial Narrow"/>
        <family val="2"/>
      </rPr>
      <t>Control 1:</t>
    </r>
    <r>
      <rPr>
        <sz val="11"/>
        <rFont val="Arial Narrow"/>
        <family val="2"/>
      </rPr>
      <t xml:space="preserve"> La Subdirección de Desarrollo de Habilidades Productivas,  DIREG y ERON,  desarrollan la  planificación, organización registros fotográficos  y control de aquellas actividades relacionadas con el envió de  mercancía  o productos  desde  el establecimientos  hasta la Sede Central .                                                                                                                                      Se tendrá  a una persona  para llevar  controles de entrega de producto  a la trasportadora . 
</t>
    </r>
    <r>
      <rPr>
        <b/>
        <sz val="11"/>
        <rFont val="Arial Narrow"/>
        <family val="2"/>
      </rPr>
      <t xml:space="preserve">Evidencias:  </t>
    </r>
    <r>
      <rPr>
        <sz val="11"/>
        <rFont val="Arial Narrow"/>
        <family val="2"/>
      </rPr>
      <t>Planillas  de  reporte.</t>
    </r>
  </si>
  <si>
    <t xml:space="preserve">Realizar seguimiento de la implementación del control mediante verificación de las actas en la  carpeta compartida a todos los responsables de sistemas de las regionales </t>
  </si>
  <si>
    <t>Oficina de Sistemas de Información</t>
  </si>
  <si>
    <t>Jefe de la Oficina de Control Interno e integrantes de los grupos de trabajo Evaluación y Seguimiento, Enfoque hacía la prevención y Evaluación  a la gestión del riesgo</t>
  </si>
  <si>
    <t>Si se presenta la materialización del riesgo, se deben ejecutar las siguiente acciones cuyo objetivo principal es reducir los daños que se puedan producir (impacto): 
1.Socializar con el equipo de control interno la situación evidenciada y aplicar las medidas correctivas y preventivas para que no se materialice nuevamente el riesgo-
2.El Funcionario asignado como líder de la auditoría consolidará el informe final y lo socializará con el grupo de trabajo a fin de identificar la posible omisión de requisitos técnicos.</t>
  </si>
  <si>
    <r>
      <rPr>
        <b/>
        <sz val="11"/>
        <color indexed="8"/>
        <rFont val="Arial"/>
        <family val="2"/>
      </rPr>
      <t xml:space="preserve">Control 1: </t>
    </r>
    <r>
      <rPr>
        <sz val="11"/>
        <rFont val="Arial"/>
        <family val="2"/>
      </rPr>
      <t>La oficina Asesora Jurídica a través del Grupo de Recursos y conceptos ad</t>
    </r>
    <r>
      <rPr>
        <sz val="11"/>
        <color indexed="8"/>
        <rFont val="Arial"/>
        <family val="2"/>
      </rPr>
      <t xml:space="preserve">elanta proyecto de resolución que reglamenta el Régimen disciplinario de la población privada de la libertad, de acuerdo al marco normativo, así como su radicación en el Ministerio de Justicia para su revisión y aprobación.
</t>
    </r>
    <r>
      <rPr>
        <b/>
        <sz val="11"/>
        <color indexed="8"/>
        <rFont val="Arial"/>
        <family val="2"/>
      </rPr>
      <t xml:space="preserve">
Evidencias: </t>
    </r>
    <r>
      <rPr>
        <sz val="11"/>
        <color indexed="8"/>
        <rFont val="Arial"/>
        <family val="2"/>
      </rPr>
      <t>Oficios radicados ante el Ministerio de Justicia y del Derecho.</t>
    </r>
  </si>
  <si>
    <t>Oficina Asesora Jurídica - Grupo Recursos y Conceptos</t>
  </si>
  <si>
    <t xml:space="preserve">Si se presenta la materialización del riesgo, se deben ejecutar las siguiente acciones cuyo objetivo principal es reducir los daños que se puedan producir (impacto): 
1. Notificar al Jefe de la Oficina de Control Interno y a los operadores (Control Interno Disciplinario , procuraduría , fiscalía, etc.)
2. Realizar campañas preventivas con los funcionarios de la oficina en temas alusivos a: Código de integridad, código de ética, código único disciplinario.
</t>
  </si>
  <si>
    <r>
      <rPr>
        <b/>
        <sz val="11"/>
        <rFont val="Arial"/>
        <family val="2"/>
      </rPr>
      <t xml:space="preserve">Control 2:  </t>
    </r>
    <r>
      <rPr>
        <sz val="11"/>
        <rFont val="Arial"/>
        <family val="2"/>
      </rPr>
      <t xml:space="preserve">El Jefe Oficina de Control Interno y su equipo de trabajo en el desarrollo de sus funciones ejecutan el Procedimiento PV-CI-P01 "v3 AUDITORIA INTERNA DE GESTIÓN" y la normativa aplicable a cada informe de ley y de seguimiento con la revisión del jefe de oficina. 
</t>
    </r>
    <r>
      <rPr>
        <b/>
        <sz val="11"/>
        <rFont val="Arial"/>
        <family val="2"/>
      </rPr>
      <t xml:space="preserve">
Evidencias: </t>
    </r>
    <r>
      <rPr>
        <sz val="11"/>
        <rFont val="Arial"/>
        <family val="2"/>
      </rPr>
      <t xml:space="preserve">Informes, página Institucional, Correo electrónico, normograma </t>
    </r>
  </si>
  <si>
    <t>Falta de cumplimiento por las DIREG de las sesiones del Comité CRAET</t>
  </si>
  <si>
    <r>
      <rPr>
        <b/>
        <sz val="11"/>
        <rFont val="Arial Narrow"/>
        <family val="2"/>
      </rPr>
      <t>Control 1:</t>
    </r>
    <r>
      <rPr>
        <sz val="11"/>
        <rFont val="Arial Narrow"/>
        <family val="2"/>
      </rPr>
      <t xml:space="preserve"> Los Comandantes de Vigilancia de los Establecimientos en la relación general que menciona el artículo 14 de la resolución 6349 de 2016, efectuada una vez al mes y extraordinariamente cuando sea necesario,  retroalimenta al personal del Cuerpo de Custodia y Vigilancia sobre el Código de Integridad,  principios y valores del servidor público, lecciones aprendidas y código disciplinario. El comandante de Vigilancia de la Regional, recopila la información suministrada por  los ERON y emite un informe a la Dirección de Custodia y Vigilancia quien consolida el informe final a nivel nacional.
</t>
    </r>
    <r>
      <rPr>
        <b/>
        <sz val="11"/>
        <rFont val="Arial Narrow"/>
        <family val="2"/>
      </rPr>
      <t xml:space="preserve">Evidencias: </t>
    </r>
    <r>
      <rPr>
        <sz val="11"/>
        <rFont val="Arial Narrow"/>
        <family val="2"/>
      </rPr>
      <t xml:space="preserve">
ERON emite actas de relación general.
DIREG consolida actas de ERON y emite informe a la DICUV
DICUV emite informe final consolidando información a nivel nacional.</t>
    </r>
  </si>
  <si>
    <t xml:space="preserve">Si se presenta la materialización del riesgo, se deben ejecutar las siguiente acciones cuyo objetivo principal es reducir los daños que se puedan producir (impacto): 
1. El Director del Establecimiento por intermedio de la Unidad de Policía Judicial del ERON instaura la denuncia penal o la investigación disciplinaria en contra del funcionario según sea el caso </t>
  </si>
  <si>
    <t>Posibilidad de recibir o solicitar cualquier dádiva o beneficio a nombre propio o de terceros a cambio de modificar la información registrada en las actas COSAL con relación al suministro de alimentación.</t>
  </si>
  <si>
    <t>Favorecimiento de terceros para evitar sanciones económicas</t>
  </si>
  <si>
    <r>
      <rPr>
        <b/>
        <sz val="11"/>
        <rFont val="Arial Narrow"/>
        <family val="2"/>
      </rPr>
      <t xml:space="preserve">Control 1: </t>
    </r>
    <r>
      <rPr>
        <sz val="11"/>
        <rFont val="Arial Narrow"/>
        <family val="2"/>
      </rPr>
      <t xml:space="preserve">La Subdirección de Atención en Salud, Grupo de Alimentación realiza capacitación permanente orientada a mejora  la calidad de la información reportada en el acta COSAL, por medio de retroalimentación del proceso, asesoría telefónica, videoconferencias, visitas técnicas con las Direcciones Regionales y establecimientos .
</t>
    </r>
    <r>
      <rPr>
        <b/>
        <sz val="11"/>
        <rFont val="Arial Narrow"/>
        <family val="2"/>
      </rPr>
      <t>Evidencias:</t>
    </r>
    <r>
      <rPr>
        <sz val="11"/>
        <rFont val="Arial Narrow"/>
        <family val="2"/>
      </rPr>
      <t xml:space="preserve"> Actas y/o correos</t>
    </r>
  </si>
  <si>
    <t xml:space="preserve">Subdirección de Atención en Salud, Grupo de Alimentación </t>
  </si>
  <si>
    <t>Retroalimentar a los establecimientos de las falencias en la evaluación detectadas, bien sea por la actas COSAL o por las vistas efectuadas por el INPEC, entes de control o por la ciudadanía.</t>
  </si>
  <si>
    <t>Subdirección de atención en Salud- Grupo de Alimentación</t>
  </si>
  <si>
    <t>Identificación de la problemática nacional de alimentación, por medio de la monitorización de los reportes de cada uno de los establecimientos, realizando el análisis de la información y emitiendo el diagnóstico al supervisor del contrato.</t>
  </si>
  <si>
    <t>Subdirección de atención en Salud - Grupo Alimentación</t>
  </si>
  <si>
    <t>Si se presenta la materialización del riesgo, se deben ejecutar las siguiente acciones cuyo objetivo principal es reducir los daños que se puedan producir (impacto): 
1. Remitir informe a la Dirección Regional a la cual pertenece el ERON.
2. Remitir informe de lo evidenciado a la oficina de  control interno Disciplinario.</t>
  </si>
  <si>
    <t>Subdirección de atención en Salud- Grupo de Servicios de Salud</t>
  </si>
  <si>
    <t xml:space="preserve">1. Desconocimiento de los funcionarios de los procesos, procedimientos, lineamientos, directrices, etc. 
2. Alta rotación de los funcionarios del Cuerpo de Custodia y Vigilancia y/o del Cuerpo Administrativo, responsables de la administración de las actividades ocupacionales. </t>
  </si>
  <si>
    <t xml:space="preserve">1. Falta de principios y ética profesional de funcionario.
2. Presión de un funcionario influyente dentro del ERON
3.Sistemas de información susceptibles de manipulación o adulteración de documentos.
4. Omisión de procedimientos como el costeo de producción diaria, así como del registro y control de inventarios.
5.Uso de instalaciones, materia prima, insumos y/o ocupación de PPL en otro tipo de actividades diferentes a la asignada.
</t>
  </si>
  <si>
    <t>Unidades de contratación del Inpec</t>
  </si>
  <si>
    <t>Si se presenta la materialización del riesgo, se deben ejecutar las siguiente acciones cuyo objetivo principal es reducir los daños que se puedan producir (impacto): 
1. Separar de funciones al funcionario implicado.
2.  Notificar al Director General de la situación presentada para tomar las medidas  pertinentes.
3, Notificar la situación a los órganos de control correspondientes</t>
  </si>
  <si>
    <r>
      <rPr>
        <b/>
        <sz val="11"/>
        <rFont val="Arial Narrow"/>
        <family val="2"/>
      </rPr>
      <t xml:space="preserve">Control 1: </t>
    </r>
    <r>
      <rPr>
        <sz val="11"/>
        <rFont val="Arial Narrow"/>
        <family val="2"/>
      </rPr>
      <t xml:space="preserve">Los Grupos de Administración de Bienes Muebles, Armamento e intendencia, vehículos, logístico, seguros, socializan de manera semestral mediante videoconferencia, correo masivo,  oficios con el fin de que se cumplan con los lineamientos plasmados en Manuales, Guías, Procedimientos. 
</t>
    </r>
    <r>
      <rPr>
        <b/>
        <sz val="11"/>
        <rFont val="Arial Narrow"/>
        <family val="2"/>
      </rPr>
      <t>Evidencias:</t>
    </r>
    <r>
      <rPr>
        <sz val="11"/>
        <rFont val="Arial Narrow"/>
        <family val="2"/>
      </rPr>
      <t xml:space="preserve"> Actas, correos,  Oficios</t>
    </r>
  </si>
  <si>
    <t>Grupos de: 
Administración de Bienes Muebles, Armamento e intendencia, vehículos, logístico, seguros.</t>
  </si>
  <si>
    <t>Conciliación periódica de bienes y responsables</t>
  </si>
  <si>
    <t>Unidades de almacén del INPEC</t>
  </si>
  <si>
    <t>Si se presenta la materialización del riesgo, se deben ejecutar las siguiente acciones cuyo objetivo principal es reducir los daños que se puedan producir (impacto): 
1. Requerimiento formal al responsable
2. Dar traslado a la Oficina de Control Interno Disciplinario</t>
  </si>
  <si>
    <r>
      <rPr>
        <b/>
        <sz val="11"/>
        <rFont val="Arial Narrow"/>
        <family val="2"/>
      </rPr>
      <t>Control 2:</t>
    </r>
    <r>
      <rPr>
        <sz val="11"/>
        <rFont val="Arial Narrow"/>
        <family val="2"/>
      </rPr>
      <t xml:space="preserve"> Los grupos de: administración de Bienes Muebles, Armamento e intendencia, vehículos, logístico, seguros. DIREG /ERON /EPN, elaboran actividades de concientización para buen uso de los bienes, muebles e inmuebles a cargo del instituto a nivel nacional, desarrollando acciones de sensibilización semestral a los servidores penitenciarios en temas de buenas practicas, normatividad y procedimientos, empleando los canales de comunicación institucional con el apoyo de la Oficina Asesora de Comunicaciones. 
</t>
    </r>
    <r>
      <rPr>
        <b/>
        <sz val="11"/>
        <rFont val="Arial Narrow"/>
        <family val="2"/>
      </rPr>
      <t>Evidencias:</t>
    </r>
    <r>
      <rPr>
        <sz val="11"/>
        <rFont val="Arial Narrow"/>
        <family val="2"/>
      </rPr>
      <t xml:space="preserve">  Registros de calidad de las acciones de socialización, correos electrónicos, informes y oficios </t>
    </r>
  </si>
  <si>
    <t>Grupos de: administración de Bienes Muebles, Armamento e intendencia, vehículos, logístico, seguros.
Direcciones Regionales
EPN, 
ERONes</t>
  </si>
  <si>
    <r>
      <rPr>
        <b/>
        <sz val="11"/>
        <rFont val="Arial Narrow"/>
        <family val="2"/>
      </rPr>
      <t>Control 3</t>
    </r>
    <r>
      <rPr>
        <sz val="11"/>
        <rFont val="Arial Narrow"/>
        <family val="2"/>
      </rPr>
      <t xml:space="preserve">: Los grupos de: administración de Bienes Muebles, Armamento e intendencia, vehículos, logístico, seguros. DIREG /ERON /EPN, realizan seguimiento al resultado de tomas físicas de inventarios.
</t>
    </r>
    <r>
      <rPr>
        <b/>
        <sz val="11"/>
        <rFont val="Arial Narrow"/>
        <family val="2"/>
      </rPr>
      <t>Evidencias</t>
    </r>
    <r>
      <rPr>
        <sz val="11"/>
        <rFont val="Arial Narrow"/>
        <family val="2"/>
      </rPr>
      <t>: Oficios y/o correos</t>
    </r>
  </si>
  <si>
    <t>Grupos de: administración de Bienes Muebles, Armamento e intendencia, vehículos, logístico, seguros.
Direcciones Regionales
EPN, 
ERONes</t>
  </si>
  <si>
    <t>Si se presenta la materialización del riesgo, se deben ejecutar las siguiente acciones cuyo objetivo principal es reducir los daños que se puedan producir (impacto): 
1. Separar de funciones al funcionario implicado
2.  Notificar al Director General de la situación presentada para tomar las medidas  pertinentes.
3, Notificar la situación a los órganos de control correspondientes</t>
  </si>
  <si>
    <r>
      <rPr>
        <b/>
        <sz val="11"/>
        <rFont val="Arial Narrow"/>
        <family val="2"/>
      </rPr>
      <t>Control 2:</t>
    </r>
    <r>
      <rPr>
        <sz val="11"/>
        <rFont val="Arial Narrow"/>
        <family val="2"/>
      </rPr>
      <t xml:space="preserve"> El Grupo presupuesto, contabilidad y tesorería; pagadores y ordenadores del gasto a nivel nacional,  elaboran órdenes de pago cada vez que es requerido, con el fin de adelantar el trámite correspondiente para  la liquidación de obligaciones presupuestales.
</t>
    </r>
    <r>
      <rPr>
        <b/>
        <sz val="11"/>
        <rFont val="Arial Narrow"/>
        <family val="2"/>
      </rPr>
      <t xml:space="preserve">
Evidencias:</t>
    </r>
    <r>
      <rPr>
        <sz val="11"/>
        <rFont val="Arial Narrow"/>
        <family val="2"/>
      </rPr>
      <t xml:space="preserve"> Ordenes de pago</t>
    </r>
  </si>
  <si>
    <r>
      <rPr>
        <b/>
        <sz val="11"/>
        <rFont val="Arial Narrow"/>
        <family val="2"/>
      </rPr>
      <t>Control 3:</t>
    </r>
    <r>
      <rPr>
        <sz val="11"/>
        <rFont val="Arial Narrow"/>
        <family val="2"/>
      </rPr>
      <t xml:space="preserve">El grupo de tesorería,  ordenadores de gasto y pagadores a nivel nacional, realizan la difusión y aplicación del Procedimiento  para Manejo de Dinero. "recaudo de dinero y las modalidades de pago de bienes y servicios para la Población Privada de la Libertad - PPL".
</t>
    </r>
    <r>
      <rPr>
        <b/>
        <sz val="11"/>
        <rFont val="Arial Narrow"/>
        <family val="2"/>
      </rPr>
      <t>Evidencias:</t>
    </r>
    <r>
      <rPr>
        <sz val="11"/>
        <rFont val="Arial Narrow"/>
        <family val="2"/>
      </rPr>
      <t xml:space="preserve"> Correos y/o actas</t>
    </r>
  </si>
  <si>
    <t>Como plan de acción, al finalizar la vigencia se realiza la verificación y depuración en la base de datos referente a los funcionarios desvinculados y contratistas, donde se procede a deshabilitar  todos estos usuarios.</t>
  </si>
  <si>
    <t>Posibilidad de recibir o solicitar cualquier dádiva o beneficio a nombre propio o de terceros a cambio de acceder a  los programas de tratamiento y/o actividades de trabajo, estudio y enseñanza.</t>
  </si>
  <si>
    <r>
      <rPr>
        <b/>
        <sz val="11"/>
        <rFont val="Arial Narrow"/>
        <family val="2"/>
      </rPr>
      <t>Control 1:</t>
    </r>
    <r>
      <rPr>
        <sz val="11"/>
        <rFont val="Arial Narrow"/>
        <family val="2"/>
      </rPr>
      <t xml:space="preserve"> El grupo de Tratamiento Penitenciario cuenta con lineamientos para cada uno de los programas, en donde se establecen requisitos de accesibilidad, y lineamientos a tener en cuenta. Documentos que son socializados con las Direcciones Regionales y Establecimientos de Reclusión al inicio de vigencia.
Así mismo, de manera mensual se cuenta con un Plan de Visitas a los establecimientos de reclusión en donde se verifica el cumplimiento de los requisitos.
</t>
    </r>
    <r>
      <rPr>
        <b/>
        <sz val="11"/>
        <rFont val="Arial Narrow"/>
        <family val="2"/>
      </rPr>
      <t>Evidencias:</t>
    </r>
    <r>
      <rPr>
        <sz val="11"/>
        <rFont val="Arial Narrow"/>
        <family val="2"/>
      </rPr>
      <t xml:space="preserve"> Oficios de envío de lineamientos y  actas de visitas.</t>
    </r>
  </si>
  <si>
    <t xml:space="preserve"> Subdirección de Atención Psicosocial Grupo de Tratamiento Penitenciario.</t>
  </si>
  <si>
    <t>Remitir a los ERON y a las Direcciones Regionales el folleto de Acceso  a las Actividades de Trabajo, Estudio y Enseñanza.</t>
  </si>
  <si>
    <t xml:space="preserve">Subdireccion de Atención Psicosocial Grupo de Tratamiento Penitenciario   </t>
  </si>
  <si>
    <t>Vulneración  el derecho a la libertad religiosa y
de culto de la PPL</t>
  </si>
  <si>
    <t>Desconocimiento de las creencias religiosas.</t>
  </si>
  <si>
    <r>
      <rPr>
        <b/>
        <sz val="11"/>
        <color indexed="8"/>
        <rFont val="Arial"/>
        <family val="2"/>
      </rPr>
      <t xml:space="preserve">Control 1: </t>
    </r>
    <r>
      <rPr>
        <sz val="11"/>
        <color indexed="8"/>
        <rFont val="Arial"/>
        <family val="2"/>
      </rPr>
      <t xml:space="preserve">Las DIREG y ERON realiza censo religioso al ingreso del PPL, sobre necesidades de asistencia espiritual y reporta casos que no estén contemplados.
</t>
    </r>
    <r>
      <rPr>
        <b/>
        <sz val="11"/>
        <color indexed="8"/>
        <rFont val="Arial"/>
        <family val="2"/>
      </rPr>
      <t xml:space="preserve">Evidencias: </t>
    </r>
    <r>
      <rPr>
        <sz val="11"/>
        <color indexed="8"/>
        <rFont val="Arial"/>
        <family val="2"/>
      </rPr>
      <t>Procedimiento de asistencia espiritual PM-AS-P21, censo
religioso, ficha de ingreso.</t>
    </r>
  </si>
  <si>
    <t>Si se presenta la materialización del riesgo, se deben ejecutar las siguiente acciones cuyo objetivo principal es reducir los daños que se puedan producir (impacto): 
1,Realizar seguimiento semestral sobre quejas y
entidades religiosas minoritarias sobre accesibilidad y cumplimiento de libertad religiosa y de culto, para identificar situaciones atípicas y generar las respectivas directrices.</t>
  </si>
  <si>
    <t>Subdirección de
Atención en
Psicosocial</t>
  </si>
  <si>
    <r>
      <rPr>
        <b/>
        <sz val="11"/>
        <color indexed="8"/>
        <rFont val="Arial"/>
        <family val="2"/>
      </rPr>
      <t xml:space="preserve">Control 2: </t>
    </r>
    <r>
      <rPr>
        <sz val="11"/>
        <color indexed="8"/>
        <rFont val="Arial"/>
        <family val="2"/>
      </rPr>
      <t xml:space="preserve">La subdirección de Atención Psicosocial - Grupo Apoyo Espiritual, imparte lineamientos, procedimiento y/o conceptos sobre las creencias de libertad religiosa y de culto que sean de controversia.
</t>
    </r>
    <r>
      <rPr>
        <b/>
        <sz val="11"/>
        <color indexed="8"/>
        <rFont val="Arial"/>
        <family val="2"/>
      </rPr>
      <t>Evidencias</t>
    </r>
    <r>
      <rPr>
        <sz val="11"/>
        <color indexed="8"/>
        <rFont val="Arial"/>
        <family val="2"/>
      </rPr>
      <t>: Procedimiento de asistencia espiritual PM-AS-P21, censo
religioso, ficha de ingreso.</t>
    </r>
  </si>
  <si>
    <t>Posibilidad de afectación reputacional por la vulneración  al derecho a la libertad religiosa y de culto de la PPL, debido al desconocimiento de las creencias religiosas.</t>
  </si>
  <si>
    <t xml:space="preserve"> MAPA DE RIESGOS INSTITUCIONAL VIGENCIA 2023, VERSIÓN 1
(INCLUYE LOS RIESGOS DE GESTIÓN Y DE SEGURIDAD DIGITAL)</t>
  </si>
  <si>
    <r>
      <t>Control 1:</t>
    </r>
    <r>
      <rPr>
        <sz val="11"/>
        <color theme="1"/>
        <rFont val="Arial"/>
        <family val="2"/>
      </rPr>
      <t xml:space="preserve"> La oficina Asesora de Comunicaciones diariamente realiza el monitoreo de medios de comunicación verificando las noticias publicadas en medios sobre temas de relevancia para el Instituto. Las noticias de mayor relevancia son evaluadas y se toman las acciones que hayan lugar para dar claridad ante los medios, dando cumplimiento a la Política y plan de Comunicaciones versión oficial.
</t>
    </r>
    <r>
      <rPr>
        <b/>
        <sz val="11"/>
        <color theme="1"/>
        <rFont val="Arial"/>
        <family val="2"/>
      </rPr>
      <t>Periodicidad del control:</t>
    </r>
    <r>
      <rPr>
        <sz val="11"/>
        <color theme="1"/>
        <rFont val="Arial"/>
        <family val="2"/>
      </rPr>
      <t xml:space="preserve"> Diario
</t>
    </r>
    <r>
      <rPr>
        <b/>
        <sz val="11"/>
        <color theme="1"/>
        <rFont val="Arial"/>
        <family val="2"/>
      </rPr>
      <t xml:space="preserve">Evidencias: </t>
    </r>
    <r>
      <rPr>
        <sz val="11"/>
        <color theme="1"/>
        <rFont val="Arial"/>
        <family val="2"/>
      </rPr>
      <t xml:space="preserve">Monitoreo diario e incidencia </t>
    </r>
    <r>
      <rPr>
        <b/>
        <sz val="11"/>
        <color theme="1"/>
        <rFont val="Arial"/>
        <family val="2"/>
      </rPr>
      <t xml:space="preserve">noticiosa </t>
    </r>
  </si>
  <si>
    <r>
      <t xml:space="preserve">Control 3: </t>
    </r>
    <r>
      <rPr>
        <sz val="11"/>
        <color theme="1"/>
        <rFont val="Arial"/>
        <family val="2"/>
      </rPr>
      <t xml:space="preserve">La oficina Asesora de Comunicaciones frente a las "fake news", es identificada, desmentida la noticia falsa y publicada en redes sociales en las cuentas oficiales (Twitter y facebook) .
</t>
    </r>
    <r>
      <rPr>
        <b/>
        <sz val="11"/>
        <color theme="1"/>
        <rFont val="Arial"/>
        <family val="2"/>
      </rPr>
      <t xml:space="preserve">
Periodicidad del control:</t>
    </r>
    <r>
      <rPr>
        <sz val="11"/>
        <color theme="1"/>
        <rFont val="Arial"/>
        <family val="2"/>
      </rPr>
      <t xml:space="preserve"> Diario
</t>
    </r>
    <r>
      <rPr>
        <b/>
        <sz val="11"/>
        <color theme="1"/>
        <rFont val="Arial"/>
        <family val="2"/>
      </rPr>
      <t>Evidencias:</t>
    </r>
    <r>
      <rPr>
        <sz val="11"/>
        <color theme="1"/>
        <rFont val="Arial"/>
        <family val="2"/>
      </rPr>
      <t xml:space="preserve"> Las "fake news" generada.</t>
    </r>
  </si>
  <si>
    <r>
      <t xml:space="preserve">Control 1: </t>
    </r>
    <r>
      <rPr>
        <sz val="11"/>
        <color theme="1"/>
        <rFont val="Arial"/>
        <family val="2"/>
      </rPr>
      <t xml:space="preserve">La Oficina Asesora de Planeación - Grupo de Planeación estratégica   imparten instrucciones  a las dependencias a nivel nacional, con fin de adelantar la formulación y/o seguimiento de los diferentes planes de manera oportuna, de conformidad a la guía metodológica para la formulación, elaboración y seguimiento a Planes Institucionales PE-PI-G02 
</t>
    </r>
    <r>
      <rPr>
        <b/>
        <sz val="11"/>
        <color theme="1"/>
        <rFont val="Arial"/>
        <family val="2"/>
      </rPr>
      <t xml:space="preserve">Periodicidad del control: </t>
    </r>
    <r>
      <rPr>
        <sz val="11"/>
        <color theme="1"/>
        <rFont val="Arial"/>
        <family val="2"/>
      </rPr>
      <t xml:space="preserve">Trimestral
</t>
    </r>
    <r>
      <rPr>
        <b/>
        <sz val="11"/>
        <color theme="1"/>
        <rFont val="Arial"/>
        <family val="2"/>
      </rPr>
      <t>Evidencias:</t>
    </r>
    <r>
      <rPr>
        <sz val="11"/>
        <color theme="1"/>
        <rFont val="Arial"/>
        <family val="2"/>
      </rPr>
      <t xml:space="preserve">  Correos electrónicos y seguimientos excel</t>
    </r>
  </si>
  <si>
    <t>Posibilidad de afectación reputacional  y credibilidad por no darse cumplimiento a las actividades de la OFICI en los tiempos establecidos, debido a la falta de una adecuada planeación y control.</t>
  </si>
  <si>
    <t xml:space="preserve"> 
Falta de talento humano para el cumplimiento de las actividades de la OFICI. </t>
  </si>
  <si>
    <t>Presión, injerencia, amenazas de terceros interesados en generar incumplimiento a lo establecido en el estatuto de auditoria y código de ética del auditor.</t>
  </si>
  <si>
    <t>Modificar o eliminar un hallazgo de auditoria para beneficio a nombre propio o de terceros.</t>
  </si>
  <si>
    <r>
      <rPr>
        <b/>
        <sz val="11"/>
        <color theme="1"/>
        <rFont val="Arial"/>
        <family val="2"/>
      </rPr>
      <t>Control 1:</t>
    </r>
    <r>
      <rPr>
        <sz val="11"/>
        <color theme="1"/>
        <rFont val="Arial"/>
        <family val="2"/>
      </rPr>
      <t xml:space="preserve"> La Oficina de Control Interno Disciplinario - Coordinación Grupo de Prevención y el Coordinador del Grupo de Investigaciones disciplinarias realizan trimestralmente la  suscripción de un acta de verificación aleatoria de los expedientes disciplinarios a cargo de los sustanciadores, a fin de verificar que los  procesos  que se encuentren  físicamente disponibles con las condiciones de seguridad y  las normas gestión documental.
</t>
    </r>
    <r>
      <rPr>
        <b/>
        <sz val="11"/>
        <color theme="1"/>
        <rFont val="Arial"/>
        <family val="2"/>
      </rPr>
      <t xml:space="preserve">Periodicidad del control: </t>
    </r>
    <r>
      <rPr>
        <sz val="11"/>
        <color theme="1"/>
        <rFont val="Arial"/>
        <family val="2"/>
      </rPr>
      <t>Trimestral</t>
    </r>
    <r>
      <rPr>
        <b/>
        <sz val="11"/>
        <color theme="1"/>
        <rFont val="Arial"/>
        <family val="2"/>
      </rPr>
      <t xml:space="preserve">
</t>
    </r>
    <r>
      <rPr>
        <b/>
        <sz val="11"/>
        <rFont val="Arial"/>
        <family val="2"/>
      </rPr>
      <t>Evidencias</t>
    </r>
    <r>
      <rPr>
        <sz val="11"/>
        <rFont val="Arial"/>
        <family val="2"/>
      </rPr>
      <t>: A</t>
    </r>
    <r>
      <rPr>
        <sz val="11"/>
        <color theme="1"/>
        <rFont val="Arial"/>
        <family val="2"/>
      </rPr>
      <t xml:space="preserve">cta de verificación, correo electrónicos, libros radicadores
</t>
    </r>
  </si>
  <si>
    <r>
      <rPr>
        <b/>
        <sz val="11"/>
        <color theme="1"/>
        <rFont val="Arial"/>
        <family val="2"/>
      </rPr>
      <t>Control 1:</t>
    </r>
    <r>
      <rPr>
        <sz val="11"/>
        <color theme="1"/>
        <rFont val="Arial"/>
        <family val="2"/>
      </rPr>
      <t xml:space="preserve"> El Grupo de Formación de la Escuela Penitenciaria Nacional cada vez que se adjudiquen estudiantes a un campo de práctica, verifica la conformación de la Junta Calificadora para la evaluación de prácticas y el correcto diligenciamiento del formato "Evaluación de Prácticas Carcelarias" versión oficial como lo establece la PA-GC-G03 Guía para Prácticas Carcelarias, de lo cual elabora informe al Grupo de Registro y Control.  En caso que no exista el soporte de la conformación de la Junta Calificadora o que el diligenciamiento del Formato presente novedades, se devolverán los soportes a la Dirección del ERON correspondiente para que se tomen las medidas correctivas necesarias. 
</t>
    </r>
    <r>
      <rPr>
        <b/>
        <sz val="11"/>
        <color theme="1"/>
        <rFont val="Arial"/>
        <family val="2"/>
      </rPr>
      <t>Periodicidad del control:</t>
    </r>
    <r>
      <rPr>
        <sz val="11"/>
        <color theme="1"/>
        <rFont val="Arial"/>
        <family val="2"/>
      </rPr>
      <t xml:space="preserve"> Permanente
</t>
    </r>
    <r>
      <rPr>
        <b/>
        <sz val="11"/>
        <color theme="1"/>
        <rFont val="Arial"/>
        <family val="2"/>
      </rPr>
      <t>Evidencias:</t>
    </r>
    <r>
      <rPr>
        <sz val="11"/>
        <color theme="1"/>
        <rFont val="Arial"/>
        <family val="2"/>
      </rPr>
      <t xml:space="preserve"> Informe al Grupo de Registro y Control, los formatos "Evaluación de Prácticas Carcelarias" versión oficial debidamente diligenciados, oficios de devolución si aplican.</t>
    </r>
  </si>
  <si>
    <r>
      <rPr>
        <b/>
        <sz val="11"/>
        <color theme="1"/>
        <rFont val="Arial"/>
        <family val="2"/>
      </rPr>
      <t xml:space="preserve">Control 1:  </t>
    </r>
    <r>
      <rPr>
        <sz val="11"/>
        <color theme="1"/>
        <rFont val="Arial"/>
        <family val="2"/>
      </rPr>
      <t xml:space="preserve">Los Comandantes de Vigilancia de los Establecimientos en la relación general que menciona el artículo 14 de la resolución 6349 de 2016, efectua una vez al mes y extraordinariamente cuando sea necesario, retroalimentaran al personal del Cuerpo de Custodia y Vigilancia sobre  los procedimientos operativos, lecciones aprendidas sobre antecedentes penales y disciplinarias por omisión en el servicio. El comandante de Vigilancia de la Regional, recopila la información suministrada por  los ERON y emite un informe a la Dirección de Custodia y Vigilancia quien consolida el informe final a nivel nacional.
</t>
    </r>
    <r>
      <rPr>
        <b/>
        <sz val="11"/>
        <color theme="1"/>
        <rFont val="Arial"/>
        <family val="2"/>
      </rPr>
      <t xml:space="preserve">Periodicidad del control: </t>
    </r>
    <r>
      <rPr>
        <sz val="11"/>
        <color theme="1"/>
        <rFont val="Arial"/>
        <family val="2"/>
      </rPr>
      <t xml:space="preserve">Mensual
</t>
    </r>
    <r>
      <rPr>
        <b/>
        <sz val="11"/>
        <color theme="1"/>
        <rFont val="Arial"/>
        <family val="2"/>
      </rPr>
      <t xml:space="preserve">Evidencias: </t>
    </r>
    <r>
      <rPr>
        <sz val="11"/>
        <color theme="1"/>
        <rFont val="Arial"/>
        <family val="2"/>
      </rPr>
      <t xml:space="preserve">
ERON emite actas de relación general.
DIREG consolida actas de ERON y emite informe a la DICUV
DICUV emite informe final consolidando información a nivel nacional.</t>
    </r>
  </si>
  <si>
    <t>Si se presenta la materialización del riesgo, se deben ejecutar las siguiente acciones cuyo objetivo principal es reducir los daños que se puedan producir (impacto): 
1. Verificar cual fue la situación presentada acudiendo a la fuente primaria.
2. Subsanar la inconsistencia frente a la información.
3. Hacer seguimiento directo al ERON u Area  que tenga la  situación presentada.
4. Solicitar reunión en comité</t>
  </si>
  <si>
    <t>Posibilidad de afectación reputacional en el incumplimiento con el suministro de información, frente a requerimientos de usuarios internos y externos por demoras en la recolección y consolidación de la información, debido a las demoras a las respuestas de solicitudes  de información por parte de las áreas.</t>
  </si>
  <si>
    <r>
      <rPr>
        <b/>
        <sz val="11"/>
        <color theme="1"/>
        <rFont val="Arial"/>
        <family val="2"/>
      </rPr>
      <t>Control 2:</t>
    </r>
    <r>
      <rPr>
        <sz val="11"/>
        <color theme="1"/>
        <rFont val="Arial"/>
        <family val="2"/>
      </rPr>
      <t xml:space="preserve"> La Oficina Asesora de Planeación - Grupo Estadística cuenta con la PE-PI-G05 Guía para la construcción  de los cuadros estadísticos mensuales.
</t>
    </r>
    <r>
      <rPr>
        <b/>
        <sz val="11"/>
        <color theme="1"/>
        <rFont val="Arial"/>
        <family val="2"/>
      </rPr>
      <t xml:space="preserve">
Periodicidad del control: </t>
    </r>
    <r>
      <rPr>
        <sz val="11"/>
        <color theme="1"/>
        <rFont val="Arial"/>
        <family val="2"/>
      </rPr>
      <t>Mensual
Evidencias: Guía,  archivos de estadísticas y series históricas.</t>
    </r>
  </si>
  <si>
    <r>
      <rPr>
        <b/>
        <sz val="11"/>
        <color theme="1"/>
        <rFont val="Arial"/>
        <family val="2"/>
      </rPr>
      <t>Control 1:</t>
    </r>
    <r>
      <rPr>
        <sz val="11"/>
        <color theme="1"/>
        <rFont val="Arial"/>
        <family val="2"/>
      </rPr>
      <t xml:space="preserve"> La Oficina Asesora de Planeación - Grupo Estadística  cuenta con el Procedimiento para la recolección y difusión de la información estadística PE-PI-P12 , creando el informe estadístico mensual tomando reporte de los tableros estadísticos y reportes de SISIPEC WEB y evista anual, a partir de cuadros estadísticos previamente establecidos y la publicación en pagina institucional. Estos son insumos para los informes y respuesta de requerimientos, entre otros. 
</t>
    </r>
    <r>
      <rPr>
        <b/>
        <sz val="11"/>
        <color theme="1"/>
        <rFont val="Arial"/>
        <family val="2"/>
      </rPr>
      <t xml:space="preserve">Periodicidad del control: </t>
    </r>
    <r>
      <rPr>
        <sz val="11"/>
        <color theme="1"/>
        <rFont val="Arial"/>
        <family val="2"/>
      </rPr>
      <t>Mensual y anual</t>
    </r>
    <r>
      <rPr>
        <b/>
        <sz val="11"/>
        <color theme="1"/>
        <rFont val="Arial"/>
        <family val="2"/>
      </rPr>
      <t xml:space="preserve">
Evidencias: </t>
    </r>
    <r>
      <rPr>
        <sz val="11"/>
        <color theme="1"/>
        <rFont val="Arial"/>
        <family val="2"/>
      </rPr>
      <t>Publicación página web link estadística ( Documento informe estadístico mensual y revista anual),   oficios en caso de requerirse</t>
    </r>
  </si>
  <si>
    <r>
      <rPr>
        <b/>
        <sz val="11"/>
        <color theme="1"/>
        <rFont val="Arial"/>
        <family val="2"/>
      </rPr>
      <t xml:space="preserve">Control 1: </t>
    </r>
    <r>
      <rPr>
        <sz val="11"/>
        <color theme="1"/>
        <rFont val="Arial"/>
        <family val="2"/>
      </rPr>
      <t xml:space="preserve">La Oficina Asesora de Planeación - Grupo Estadística cuenta con   el PE-PI-P10 Procedimiento de RESPUESTA A REQUERIMIENTOS DE INFORMACIÓN INSTITUCIONAL , para consolidar y dar la respuesta definitiva.
Las DIREG o ERON atenderán los requerimientos según sean requeridos.
</t>
    </r>
    <r>
      <rPr>
        <b/>
        <sz val="11"/>
        <color theme="1"/>
        <rFont val="Arial"/>
        <family val="2"/>
      </rPr>
      <t xml:space="preserve">Periodicidad del control: </t>
    </r>
    <r>
      <rPr>
        <sz val="11"/>
        <color theme="1"/>
        <rFont val="Arial"/>
        <family val="2"/>
      </rPr>
      <t xml:space="preserve">Mensual
</t>
    </r>
    <r>
      <rPr>
        <b/>
        <sz val="11"/>
        <color theme="1"/>
        <rFont val="Arial"/>
        <family val="2"/>
      </rPr>
      <t>Evidencias:</t>
    </r>
    <r>
      <rPr>
        <sz val="11"/>
        <color theme="1"/>
        <rFont val="Arial"/>
        <family val="2"/>
      </rPr>
      <t xml:space="preserve"> Seguimiento a  Requerimiento de Información excel, correos</t>
    </r>
  </si>
  <si>
    <t>Si se presenta la materialización del riesgo, se deben ejecutar las siguiente acciones cuyo objetivo principal es reducir los daños que se puedan producir (impacto): 
1. Conciliar o pedir prorroga  al tercero solicitante  antes de presentarse una accion de tutela.
2. Reiterar la solicitud de información antes del vencimiento de información.</t>
  </si>
  <si>
    <r>
      <rPr>
        <b/>
        <sz val="11"/>
        <color theme="1"/>
        <rFont val="Arial"/>
        <family val="2"/>
      </rPr>
      <t>Control 2:</t>
    </r>
    <r>
      <rPr>
        <sz val="11"/>
        <color theme="1"/>
        <rFont val="Arial"/>
        <family val="2"/>
      </rPr>
      <t xml:space="preserve"> De acuerdo a las estrategias emitidas por el Consejo de Seguridad las cuales deben ser implementadas por los oficiales y suboficiales del ERON para la supervisión y el control del personal del CCV y la adecuada prestación del servicio, el comandante de vigilancia del ERON supervisa el cumplimiento de los servicios de hospital y las remisiones para emitir instrucciones mensuales sobre la restricción de elementos distractores en el servicio, entre otras recomendaciones. El comandante de Vigilancia de la Regional, recopila la información suministrada por  los ERON y emite un informe a la Dirección de Custodia y Vigilancia quien consolida el informe final a nivel nacional.
</t>
    </r>
    <r>
      <rPr>
        <b/>
        <sz val="11"/>
        <color theme="1"/>
        <rFont val="Arial"/>
        <family val="2"/>
      </rPr>
      <t>Periodicidad del control:</t>
    </r>
    <r>
      <rPr>
        <sz val="11"/>
        <color theme="1"/>
        <rFont val="Arial"/>
        <family val="2"/>
      </rPr>
      <t xml:space="preserve"> Cuatrimestral
</t>
    </r>
    <r>
      <rPr>
        <b/>
        <sz val="11"/>
        <color theme="1"/>
        <rFont val="Arial"/>
        <family val="2"/>
      </rPr>
      <t>Evidencias:</t>
    </r>
    <r>
      <rPr>
        <sz val="11"/>
        <color theme="1"/>
        <rFont val="Arial"/>
        <family val="2"/>
      </rPr>
      <t xml:space="preserve">
ERON emite instrucciones.
DIREG consolida las instrucciones emitidas por los ERON y rinde informe a la DICUV
DICUV emite informe final consolidando información a nivel nacional.</t>
    </r>
  </si>
  <si>
    <r>
      <rPr>
        <b/>
        <sz val="11"/>
        <color theme="1"/>
        <rFont val="Arial"/>
        <family val="2"/>
      </rPr>
      <t>Control 1:</t>
    </r>
    <r>
      <rPr>
        <sz val="11"/>
        <color theme="1"/>
        <rFont val="Arial"/>
        <family val="2"/>
      </rPr>
      <t xml:space="preserve"> El comandante de vigilancia del ERON, junto con los Oficiales de Servicio de manera mensual prioriza los servicios de seguridad del ERON para dar cumplimiento a las ordenes de traslado judiciales y citas médicas, asignado funciones de seguridad al personal de CCV con decisiones medico laborales acordes a las recomendaciones medicas. El comandante de Vigilancia de la Regional, recopila la información suministrada por  los ERON y emite un informe a la Dirección de Custodia y Vigilancia quien consolida el informe final a nivel nacional.
</t>
    </r>
    <r>
      <rPr>
        <b/>
        <sz val="11"/>
        <color theme="1"/>
        <rFont val="Arial"/>
        <family val="2"/>
      </rPr>
      <t>Periodicidad del control:</t>
    </r>
    <r>
      <rPr>
        <sz val="11"/>
        <color theme="1"/>
        <rFont val="Arial"/>
        <family val="2"/>
      </rPr>
      <t xml:space="preserve"> Mensual
</t>
    </r>
    <r>
      <rPr>
        <b/>
        <sz val="11"/>
        <color theme="1"/>
        <rFont val="Arial"/>
        <family val="2"/>
      </rPr>
      <t xml:space="preserve">Evidencias: </t>
    </r>
    <r>
      <rPr>
        <sz val="11"/>
        <color theme="1"/>
        <rFont val="Arial"/>
        <family val="2"/>
      </rPr>
      <t xml:space="preserve">
ERON emite actas de asignación de servicios
DIREG consolida actas de ERON y emite informe a la DICUV
DICUV emite informe final consolidando información a nivel nacional.</t>
    </r>
  </si>
  <si>
    <r>
      <rPr>
        <b/>
        <sz val="11"/>
        <color theme="1"/>
        <rFont val="Arial"/>
        <family val="2"/>
      </rPr>
      <t>Control 2:</t>
    </r>
    <r>
      <rPr>
        <sz val="11"/>
        <color theme="1"/>
        <rFont val="Arial"/>
        <family val="2"/>
      </rPr>
      <t xml:space="preserve"> El Director del ERON, junto con el Comandante de Vigilancia implementa estrategias de Gestión frente a las autoridades judiciales con el fin de incentivar la realización de audiencias virtuales y adecua los espacios necesarios para su realización.   El Comandante de Vigilancia de la Regional, recopila la información suministrada por  los ERON y emite un informe a la Dirección de Custodia y Vigilancia quien consolida el informe final a nivel nacional.
</t>
    </r>
    <r>
      <rPr>
        <b/>
        <sz val="11"/>
        <color theme="1"/>
        <rFont val="Arial"/>
        <family val="2"/>
      </rPr>
      <t xml:space="preserve">
Periodicidad del control: </t>
    </r>
    <r>
      <rPr>
        <sz val="11"/>
        <color theme="1"/>
        <rFont val="Arial"/>
        <family val="2"/>
      </rPr>
      <t>Mensual</t>
    </r>
    <r>
      <rPr>
        <b/>
        <sz val="11"/>
        <color theme="1"/>
        <rFont val="Arial"/>
        <family val="2"/>
      </rPr>
      <t xml:space="preserve">
Evidencias: 
</t>
    </r>
    <r>
      <rPr>
        <sz val="11"/>
        <color theme="1"/>
        <rFont val="Arial"/>
        <family val="2"/>
      </rPr>
      <t>ERON emite documentos de gestión ante las autoridades judiciales
DIREG consolida documentos de ERON y emite informe a la DICUV
DICUV emite informe final consolidando información a nivel nacional</t>
    </r>
  </si>
  <si>
    <t>Posibilidad de recibir y solicitar cualquier dádiva o beneficio a nombre propio o de terceros a cambio de ingresar, permitir el ingreso o permitir la tenencia de elementos prohibidos al ERON por parte de funcionarios del cuerpo de custodia.</t>
  </si>
  <si>
    <t>Falta a la ética y principio del servidor público al momento de ser objeto de ofrecimiento por parte de la población privada de la libertad, funcionarios o visitantes.</t>
  </si>
  <si>
    <t>Solicitar a las Direcciones Regionales un Informe trimestral  de las acciones adelantadas con las poblaciones de enfoque diferencial e interseccional.</t>
  </si>
  <si>
    <r>
      <rPr>
        <b/>
        <sz val="10"/>
        <color theme="1"/>
        <rFont val="Arial"/>
        <family val="2"/>
      </rPr>
      <t>Control 1:</t>
    </r>
    <r>
      <rPr>
        <sz val="10"/>
        <color theme="1"/>
        <rFont val="Arial"/>
        <family val="2"/>
      </rPr>
      <t xml:space="preserve"> La Subdirección de Atención Psicosocial - Grupo de Atención Psicosocial realiza seguimiento a las entregas efecuadas por ingreso a las PPL, frente a los incumplimientos presentados, se realiza retroalimentación a las Direcciones Regionales para que a su vez lleven a cabo seguimiento a los establecimientos de sus jurisdicciones donde se presentaron las novedades, a fin de avanzar con acciones de mejora para garantizar las entregas completas de dotación.
</t>
    </r>
    <r>
      <rPr>
        <b/>
        <sz val="10"/>
        <color theme="1"/>
        <rFont val="Arial"/>
        <family val="2"/>
      </rPr>
      <t xml:space="preserve">Periodicidad del Control: </t>
    </r>
    <r>
      <rPr>
        <sz val="10"/>
        <color theme="1"/>
        <rFont val="Arial"/>
        <family val="2"/>
      </rPr>
      <t xml:space="preserve">Mensual
</t>
    </r>
    <r>
      <rPr>
        <b/>
        <sz val="10"/>
        <color theme="1"/>
        <rFont val="Arial"/>
        <family val="2"/>
      </rPr>
      <t>Evidencias:</t>
    </r>
    <r>
      <rPr>
        <sz val="10"/>
        <color theme="1"/>
        <rFont val="Arial"/>
        <family val="2"/>
      </rPr>
      <t xml:space="preserve"> Consolidados mensuales de las matrices de reportes de entrega de elementos de ingreso. </t>
    </r>
  </si>
  <si>
    <t>Solicitar a las Direcciones Regionales, informe trimestral de gestión presupuestal de los establecimientos con incumplimientos en las entregas de dotación kits de aseo y elementos de cama a la PPL que ingresa con detención intramural, en los cuales relacionen presupuesto asignado, presupuesto ejecutado, con descripción de cantidad de elementos adquiridos, valor unitario, valor total y cantidad de elementos entregados a la PPL, asi como estudio de necesidades a fin de incluir la necesidad en el anteproyecto de presupuesto.</t>
  </si>
  <si>
    <r>
      <rPr>
        <b/>
        <sz val="10"/>
        <color indexed="8"/>
        <rFont val="Arial"/>
        <family val="2"/>
      </rPr>
      <t>Control 1:</t>
    </r>
    <r>
      <rPr>
        <sz val="10"/>
        <color indexed="8"/>
        <rFont val="Arial"/>
        <family val="2"/>
      </rPr>
      <t xml:space="preserve"> La subdirección de Atención Psicosocial - Grupo  Atención social  tiene implementado un registro para el seguimiento de la aplicación de la inducción en la Guía de inducción de ingreso a ERON_v1   PM-AS-G04,  realizando seguimiento mensual a la cobertura de la inducción.
Las Direcciones Regionales,  realizarán consolidado mensual  de la cobertura de inducción y evidencias de aplicabilidad de la Guía de Inducción de ingreso al Establecimiento.
</t>
    </r>
    <r>
      <rPr>
        <b/>
        <sz val="10"/>
        <color indexed="8"/>
        <rFont val="Arial"/>
        <family val="2"/>
      </rPr>
      <t xml:space="preserve">
Periodicidad del Control: </t>
    </r>
    <r>
      <rPr>
        <sz val="10"/>
        <color rgb="FF000000"/>
        <rFont val="Arial"/>
        <family val="2"/>
      </rPr>
      <t>Mensual</t>
    </r>
    <r>
      <rPr>
        <b/>
        <sz val="10"/>
        <color indexed="8"/>
        <rFont val="Arial"/>
        <family val="2"/>
      </rPr>
      <t xml:space="preserve">
Evidencias</t>
    </r>
    <r>
      <rPr>
        <sz val="10"/>
        <color indexed="8"/>
        <rFont val="Arial"/>
        <family val="2"/>
      </rPr>
      <t>: Seguimiento de la cobertura de inducción y evidencias de aplicabilidad de la Guía de Inducción.</t>
    </r>
  </si>
  <si>
    <r>
      <rPr>
        <b/>
        <sz val="10"/>
        <color theme="1"/>
        <rFont val="Arial"/>
        <family val="2"/>
      </rPr>
      <t>Control 1:</t>
    </r>
    <r>
      <rPr>
        <sz val="10"/>
        <color theme="1"/>
        <rFont val="Arial"/>
        <family val="2"/>
      </rPr>
      <t xml:space="preserve"> La subdirección de Atención Psicosocial - Grupo Atención Social tiene establecidos los requisitos y los trámites para la accesibilidad al programa, a través de la GUÍA VISITAS VIRTUALES FAMILIARES – VIVIF_v2 - código PM-AS-G07
</t>
    </r>
    <r>
      <rPr>
        <b/>
        <sz val="10"/>
        <color theme="1"/>
        <rFont val="Arial"/>
        <family val="2"/>
      </rPr>
      <t>Periodicidad del Control:</t>
    </r>
    <r>
      <rPr>
        <sz val="10"/>
        <color theme="1"/>
        <rFont val="Arial"/>
        <family val="2"/>
      </rPr>
      <t xml:space="preserve"> Mensual
</t>
    </r>
    <r>
      <rPr>
        <b/>
        <sz val="10"/>
        <color theme="1"/>
        <rFont val="Arial"/>
        <family val="2"/>
      </rPr>
      <t xml:space="preserve">Evidencias: </t>
    </r>
    <r>
      <rPr>
        <sz val="10"/>
        <color theme="1"/>
        <rFont val="Arial"/>
        <family val="2"/>
      </rPr>
      <t>Consolidado visitas virtuales</t>
    </r>
  </si>
  <si>
    <t>Solicitar a las Direcciones Regionales seguimiento trimestral a la socialización de la estrategia, las solicitudes VIVIF y a la cantidad de VIVIF realizadas.</t>
  </si>
  <si>
    <t>Trimentral</t>
  </si>
  <si>
    <r>
      <rPr>
        <b/>
        <sz val="10"/>
        <color theme="1"/>
        <rFont val="Arial"/>
        <family val="2"/>
      </rPr>
      <t>Control 1:</t>
    </r>
    <r>
      <rPr>
        <sz val="10"/>
        <color theme="1"/>
        <rFont val="Arial"/>
        <family val="2"/>
      </rPr>
      <t xml:space="preserve"> La Subdirección de Atención Psicosocial - Grupo de Atención Psicosocial realiza seguimiento a la matriz de eventos de conducta suicida en la  PPL, respecto de los eventos que se presentan, se realiza retroalimentación a las Direcciones Regionales a fin de evidenciar los factores de riesgo para la implementación y fomulación de acciones de prevención de la conducta suicida. 
 Las Direcciones Regionales realizan seguimiento y analisis trimestral de los eventos conducta suicida de la PPL y de las aciones de prevención
</t>
    </r>
    <r>
      <rPr>
        <b/>
        <sz val="10"/>
        <color theme="1"/>
        <rFont val="Arial"/>
        <family val="2"/>
      </rPr>
      <t>Periodicidad del Control:</t>
    </r>
    <r>
      <rPr>
        <sz val="10"/>
        <color theme="1"/>
        <rFont val="Arial"/>
        <family val="2"/>
      </rPr>
      <t xml:space="preserve"> Trimestral
</t>
    </r>
    <r>
      <rPr>
        <b/>
        <sz val="10"/>
        <color theme="1"/>
        <rFont val="Arial"/>
        <family val="2"/>
      </rPr>
      <t>Evidencias:</t>
    </r>
    <r>
      <rPr>
        <sz val="10"/>
        <color theme="1"/>
        <rFont val="Arial"/>
        <family val="2"/>
      </rPr>
      <t xml:space="preserve"> Matriz de seguimiento de la conducta suicida.</t>
    </r>
  </si>
  <si>
    <t>Subdirección de Atención Psicosocial - Grupo de Atención Psicosocial
DIREG Y ERON</t>
  </si>
  <si>
    <t xml:space="preserve">Personas que por su condición de privación de libertad  no pueden acceder fácilmente a los servicios de salud sin cumplir un procedimiento previo y parámetros de seguridad propios del régimen interno del ERON </t>
  </si>
  <si>
    <t>Inoportunidad de alertas y acciones de prevención ante la presencia de un EISP incluyendo el COVID 19</t>
  </si>
  <si>
    <t>Acciones Insuficiente para la prevención  y el manejo de Eventos de Interés en Salud Pública EISP incluido el COVID-19,  para disminuir el riesgo de contagio y propagación en PPL, CCV y administrativos en los ERON</t>
  </si>
  <si>
    <r>
      <rPr>
        <b/>
        <sz val="11"/>
        <color theme="1"/>
        <rFont val="Arial"/>
        <family val="2"/>
      </rPr>
      <t xml:space="preserve">Control 1: </t>
    </r>
    <r>
      <rPr>
        <sz val="11"/>
        <color theme="1"/>
        <rFont val="Arial"/>
        <family val="2"/>
      </rPr>
      <t xml:space="preserve">El grupo de Salud Pública de la Subdirección de Atención en Salud, mediante videoconferencias mensuales con regionales y sanidades de los ERON,  imparten acciones en el marco de la estrategia de Información, Educación y Comunicación IEC,   enfocadas a la prevención, detección y manejo, para disminuir el riesgo de contagio y propagación de Eventos de Interés en Salud Pública EISP incluido el COVID-19, al interior de los establecimientos.
</t>
    </r>
    <r>
      <rPr>
        <b/>
        <sz val="11"/>
        <color theme="1"/>
        <rFont val="Arial"/>
        <family val="2"/>
      </rPr>
      <t xml:space="preserve">Periodicidad del control: </t>
    </r>
    <r>
      <rPr>
        <sz val="11"/>
        <color theme="1"/>
        <rFont val="Arial"/>
        <family val="2"/>
      </rPr>
      <t>Mensual (frebrero a noviembre).</t>
    </r>
    <r>
      <rPr>
        <b/>
        <sz val="11"/>
        <color theme="1"/>
        <rFont val="Arial"/>
        <family val="2"/>
      </rPr>
      <t xml:space="preserve">
Evidencias:</t>
    </r>
    <r>
      <rPr>
        <sz val="11"/>
        <color theme="1"/>
        <rFont val="Arial"/>
        <family val="2"/>
      </rPr>
      <t xml:space="preserve"> Acta de la IEC realizada</t>
    </r>
  </si>
  <si>
    <t>Realizar Sala de Análisis de Riesgo Conglomerados Eventos de Interés en Salud Pública EISP incluido el COVID-19, con la participación de INPEC, USPEC,Entidad Fiduciaria que administra los recursos en salud, INS, MSPS,  y/o Entidades Territoriales de Salud tanto departamental como municipal donde esté ubicado el ERON.</t>
  </si>
  <si>
    <t>Omitir, modificar o excluir información de la prestación del servicio de alimentación que desvie la atencion de la supervsion o interventoría</t>
  </si>
  <si>
    <r>
      <rPr>
        <b/>
        <sz val="11"/>
        <color indexed="8"/>
        <rFont val="Arial"/>
        <family val="2"/>
      </rPr>
      <t xml:space="preserve">Control 1: </t>
    </r>
    <r>
      <rPr>
        <sz val="11"/>
        <color indexed="8"/>
        <rFont val="Arial"/>
        <family val="2"/>
      </rPr>
      <t xml:space="preserve">Las DIREG y ERON realiza censo religioso al ingreso del PPL, sobre necesidades de asistencia espiritual y reporta casos que no estén contemplados. El grupo de apoyo espiritual realiza consolidado a nivel nacional del censo religioso.
</t>
    </r>
    <r>
      <rPr>
        <b/>
        <sz val="11"/>
        <color rgb="FF000000"/>
        <rFont val="Arial"/>
        <family val="2"/>
      </rPr>
      <t>Periodicidad del control:</t>
    </r>
    <r>
      <rPr>
        <sz val="11"/>
        <color indexed="8"/>
        <rFont val="Arial"/>
        <family val="2"/>
      </rPr>
      <t xml:space="preserve"> Al inicio año (Una vez)
</t>
    </r>
    <r>
      <rPr>
        <b/>
        <sz val="11"/>
        <color indexed="8"/>
        <rFont val="Arial"/>
        <family val="2"/>
      </rPr>
      <t xml:space="preserve">Evidencias: </t>
    </r>
    <r>
      <rPr>
        <sz val="11"/>
        <color indexed="8"/>
        <rFont val="Arial"/>
        <family val="2"/>
      </rPr>
      <t>Procedimiento de asistencia espiritual PM-AS-P21, censo
religioso, ficha de ingreso.</t>
    </r>
  </si>
  <si>
    <t>Grupo de apoyo espiritual - GUAPE
DIREG y ERON</t>
  </si>
  <si>
    <r>
      <rPr>
        <b/>
        <sz val="11"/>
        <color indexed="8"/>
        <rFont val="Arial"/>
        <family val="2"/>
      </rPr>
      <t xml:space="preserve">Control 2: </t>
    </r>
    <r>
      <rPr>
        <sz val="11"/>
        <color indexed="8"/>
        <rFont val="Arial"/>
        <family val="2"/>
      </rPr>
      <t xml:space="preserve">La subdirección de Atención Psicosocial - Grupo Apoyo Espiritual, imparte lineamientos, procedimiento y/o conceptos, capacitaciones sobre las creencias de libertad religiosa y de cultos.
</t>
    </r>
    <r>
      <rPr>
        <b/>
        <sz val="11"/>
        <color rgb="FF000000"/>
        <rFont val="Arial"/>
        <family val="2"/>
      </rPr>
      <t>Periodicidad del control:</t>
    </r>
    <r>
      <rPr>
        <sz val="11"/>
        <color indexed="8"/>
        <rFont val="Arial"/>
        <family val="2"/>
      </rPr>
      <t xml:space="preserve"> Custrimestral
</t>
    </r>
    <r>
      <rPr>
        <b/>
        <sz val="11"/>
        <color indexed="8"/>
        <rFont val="Arial"/>
        <family val="2"/>
      </rPr>
      <t>Evidencias</t>
    </r>
    <r>
      <rPr>
        <sz val="11"/>
        <color indexed="8"/>
        <rFont val="Arial"/>
        <family val="2"/>
      </rPr>
      <t>: Procedimiento de asistencia espiritual PM-AS-P21, Correos electrónicos, actas de registro de las capacitaciones.</t>
    </r>
  </si>
  <si>
    <t>Retroalimentar a los establecimientos  de las falencias en la evaluación detectada, bien sea por la actas COSAL o por las visitas efectuadas por el INPEC, entes de control o por la ciudadanía.</t>
  </si>
  <si>
    <t xml:space="preserve">Mensual </t>
  </si>
  <si>
    <t>Interés particular de personas internas o externas al INPEC que limitan el acceso a los servicios de salud intramural a la PPL</t>
  </si>
  <si>
    <r>
      <rPr>
        <b/>
        <sz val="11"/>
        <color theme="1"/>
        <rFont val="Arial"/>
        <family val="2"/>
      </rPr>
      <t>Control 1:</t>
    </r>
    <r>
      <rPr>
        <sz val="11"/>
        <color theme="1"/>
        <rFont val="Arial"/>
        <family val="2"/>
      </rPr>
      <t xml:space="preserve"> La Subdirección de Talento Humano - Grupo Administración del Talento Humano mensualmente verifica las vacantes existentes en la planta de personal a través de los reportes de personal  del aplicativo Humano Web donde se evidencia la situación administrativa de los servidores penitenciarios. Información que es remitida mediante correo electrónico al Grupo de Prospectiva del Talento Humano, para la provisión empleo según normatividad vigente, procedimiento PA-TH-P30 v1. En caso de que el aplicativo no suministre algún tipo de información, se recurre a bases de datos en excel con la información detallada de la planta de personal y su forma de provisión. 
</t>
    </r>
    <r>
      <rPr>
        <b/>
        <sz val="11"/>
        <color theme="1"/>
        <rFont val="Arial"/>
        <family val="2"/>
      </rPr>
      <t>Periodicidad del control:</t>
    </r>
    <r>
      <rPr>
        <sz val="11"/>
        <color theme="1"/>
        <rFont val="Arial"/>
        <family val="2"/>
      </rPr>
      <t xml:space="preserve"> Mensual
</t>
    </r>
    <r>
      <rPr>
        <b/>
        <sz val="11"/>
        <color theme="1"/>
        <rFont val="Arial"/>
        <family val="2"/>
      </rPr>
      <t>Evidencias:</t>
    </r>
    <r>
      <rPr>
        <sz val="11"/>
        <color theme="1"/>
        <rFont val="Arial"/>
        <family val="2"/>
      </rPr>
      <t xml:space="preserve"> Correos electrónicos, Humano web.</t>
    </r>
  </si>
  <si>
    <r>
      <rPr>
        <b/>
        <sz val="11"/>
        <color theme="1"/>
        <rFont val="Arial"/>
        <family val="2"/>
      </rPr>
      <t xml:space="preserve">Control 1: </t>
    </r>
    <r>
      <rPr>
        <sz val="11"/>
        <color theme="1"/>
        <rFont val="Arial"/>
        <family val="2"/>
      </rPr>
      <t xml:space="preserve">La Subdirección de Talento Humano - Grupo Administración del Talento Humano de la SUTAH  mensualmente descarga, consulta y verifica la base de datos del personal que arroja el sistema humano web, y es contrastado de manera manual con el numero de empleos aprobados por decreto para determinar que no exceda la cantidad aprobada. Una vez realizado el ejercicio es informado a través de correo electrónico a la coordinación de GATAL - procedimiento PA-TH-P18.
</t>
    </r>
    <r>
      <rPr>
        <b/>
        <sz val="11"/>
        <color theme="1"/>
        <rFont val="Arial"/>
        <family val="2"/>
      </rPr>
      <t>Periodicidad del control:</t>
    </r>
    <r>
      <rPr>
        <sz val="11"/>
        <color theme="1"/>
        <rFont val="Arial"/>
        <family val="2"/>
      </rPr>
      <t xml:space="preserve"> Mensual
</t>
    </r>
    <r>
      <rPr>
        <b/>
        <sz val="11"/>
        <color theme="1"/>
        <rFont val="Arial"/>
        <family val="2"/>
      </rPr>
      <t>Evidencias:</t>
    </r>
    <r>
      <rPr>
        <sz val="11"/>
        <color theme="1"/>
        <rFont val="Arial"/>
        <family val="2"/>
      </rPr>
      <t xml:space="preserve"> Correos electrónicos, bases de datos y Humano web.</t>
    </r>
  </si>
  <si>
    <r>
      <rPr>
        <b/>
        <sz val="11"/>
        <color theme="1"/>
        <rFont val="Arial"/>
        <family val="2"/>
      </rPr>
      <t xml:space="preserve">Control 1: </t>
    </r>
    <r>
      <rPr>
        <sz val="11"/>
        <color theme="1"/>
        <rFont val="Arial"/>
        <family val="2"/>
      </rPr>
      <t xml:space="preserve">La Subdirección de Talento Humano - Grupo Administración del Talento Humano de la SUTAH mensualmente verifica que el reporte suministrado por el aplicativo Humano Web corresponda con las novedades reportadas a través del cruce de base de datos de las diferentes situaciones administrativas (licencias no remuneradas, renuncias, encargos, nombramientos y traslados) del grupo. En caso de que el reporte presente inconsistencias, el funcionario de GATEL carga la novedad en el sistema y se requiere a quien por competencia le corresponda la corrección de la novedad. 
</t>
    </r>
    <r>
      <rPr>
        <b/>
        <sz val="11"/>
        <color theme="1"/>
        <rFont val="Arial"/>
        <family val="2"/>
      </rPr>
      <t xml:space="preserve">Periodicidad del control: </t>
    </r>
    <r>
      <rPr>
        <sz val="11"/>
        <color theme="1"/>
        <rFont val="Arial"/>
        <family val="2"/>
      </rPr>
      <t xml:space="preserve">Mensual
</t>
    </r>
    <r>
      <rPr>
        <b/>
        <sz val="11"/>
        <color theme="1"/>
        <rFont val="Arial"/>
        <family val="2"/>
      </rPr>
      <t xml:space="preserve">Evidencias: </t>
    </r>
    <r>
      <rPr>
        <sz val="11"/>
        <color theme="1"/>
        <rFont val="Arial"/>
        <family val="2"/>
      </rPr>
      <t>Reportes suministrados , Humano web, bases de datos, minuta de entrega</t>
    </r>
  </si>
  <si>
    <r>
      <rPr>
        <b/>
        <sz val="11"/>
        <color theme="1"/>
        <rFont val="Arial"/>
        <family val="2"/>
      </rPr>
      <t>Control 1:</t>
    </r>
    <r>
      <rPr>
        <sz val="11"/>
        <color theme="1"/>
        <rFont val="Arial"/>
        <family val="2"/>
      </rPr>
      <t xml:space="preserve"> La Subdirección de Talento Humano- Grupo de Bienestar Laboral establece el Plan de Bienestar e Incentivos institucional para cada vigencia y socializa la matriz operativa del plan con las sedes de trabajo para aclarar conceptos y generar compromisos que involucren el cumplimiento efectivo del plan. 
</t>
    </r>
    <r>
      <rPr>
        <b/>
        <sz val="11"/>
        <color theme="1"/>
        <rFont val="Arial"/>
        <family val="2"/>
      </rPr>
      <t xml:space="preserve">Periodicidad del control: </t>
    </r>
    <r>
      <rPr>
        <sz val="11"/>
        <color theme="1"/>
        <rFont val="Arial"/>
        <family val="2"/>
      </rPr>
      <t xml:space="preserve">Inicio de año (una vez)
</t>
    </r>
    <r>
      <rPr>
        <b/>
        <sz val="11"/>
        <color theme="1"/>
        <rFont val="Arial"/>
        <family val="2"/>
      </rPr>
      <t>Evidencias:</t>
    </r>
    <r>
      <rPr>
        <sz val="11"/>
        <color theme="1"/>
        <rFont val="Arial"/>
        <family val="2"/>
      </rPr>
      <t xml:space="preserve"> Plan de Bienestar e Incentivos Institucional, actas de socialización. </t>
    </r>
  </si>
  <si>
    <r>
      <rPr>
        <b/>
        <sz val="11"/>
        <color theme="1"/>
        <rFont val="Arial"/>
        <family val="2"/>
      </rPr>
      <t>Control 2:</t>
    </r>
    <r>
      <rPr>
        <sz val="11"/>
        <color theme="1"/>
        <rFont val="Arial"/>
        <family val="2"/>
      </rPr>
      <t xml:space="preserve"> La Subdirección de Talento Humano- Grupo de Bienestar solicita  trimestralmente a las sedes de trabajo que informen los beneficiados de las actividades efectuadas con relación al Plan de Bienestar Institucional para generar informe de los participantes o beneficiados. 
</t>
    </r>
    <r>
      <rPr>
        <b/>
        <sz val="11"/>
        <color theme="1"/>
        <rFont val="Arial"/>
        <family val="2"/>
      </rPr>
      <t xml:space="preserve">
Periodicidad del control: </t>
    </r>
    <r>
      <rPr>
        <sz val="11"/>
        <color theme="1"/>
        <rFont val="Arial"/>
        <family val="2"/>
      </rPr>
      <t>Trimestral</t>
    </r>
    <r>
      <rPr>
        <b/>
        <sz val="11"/>
        <color theme="1"/>
        <rFont val="Arial"/>
        <family val="2"/>
      </rPr>
      <t xml:space="preserve">
Evidencias: </t>
    </r>
    <r>
      <rPr>
        <sz val="11"/>
        <color theme="1"/>
        <rFont val="Arial"/>
        <family val="2"/>
      </rPr>
      <t xml:space="preserve">solicitudes, informe de actividades y participantes. </t>
    </r>
  </si>
  <si>
    <t xml:space="preserve">• Falta o rotación de personal en las sedes de trabajo. </t>
  </si>
  <si>
    <t>Dirección Escuela de Formación - Grupo de Personal,
Direcciones Regionales - Área de talento Humano
Direcciones de ERON - Área de gestión Humana</t>
  </si>
  <si>
    <r>
      <rPr>
        <b/>
        <sz val="11"/>
        <rFont val="Arial"/>
        <family val="2"/>
      </rPr>
      <t xml:space="preserve">Control 1: </t>
    </r>
    <r>
      <rPr>
        <sz val="11"/>
        <rFont val="Arial"/>
        <family val="2"/>
      </rPr>
      <t xml:space="preserve">La Subdirección de Talento Humano- Grupo de Bienestar Laboral establece el acta de compromiso inicial con los proveedores acordando las entregas por centro de costo en los tiempo que establece el acuerdo marco de precios de Colombia Compra Eficiente, informando mediante comunicado a los beneficiarios de la dotación, las formas de redención de ordenes de entrega y el tiempo perentorio establecido según el acuerdo marco para su redención.    
</t>
    </r>
    <r>
      <rPr>
        <b/>
        <sz val="11"/>
        <rFont val="Arial"/>
        <family val="2"/>
      </rPr>
      <t>Periodicidad del control:</t>
    </r>
    <r>
      <rPr>
        <sz val="11"/>
        <rFont val="Arial"/>
        <family val="2"/>
      </rPr>
      <t xml:space="preserve"> Cada que se presente el  acta de compromiso inicial 
</t>
    </r>
    <r>
      <rPr>
        <b/>
        <sz val="11"/>
        <rFont val="Arial"/>
        <family val="2"/>
      </rPr>
      <t>Evidencia:</t>
    </r>
    <r>
      <rPr>
        <sz val="11"/>
        <rFont val="Arial"/>
        <family val="2"/>
      </rPr>
      <t xml:space="preserve"> Acta de compromiso y comunicado.</t>
    </r>
  </si>
  <si>
    <r>
      <rPr>
        <b/>
        <sz val="11"/>
        <rFont val="Arial"/>
        <family val="2"/>
      </rPr>
      <t>Control 1:</t>
    </r>
    <r>
      <rPr>
        <sz val="11"/>
        <rFont val="Arial"/>
        <family val="2"/>
      </rPr>
      <t xml:space="preserve"> La Subdirección de Talento Humano - a través del coordinador del Grupo de Prestaciones Sociales lleva a cabo control de las liquidaciones realizando en primera medida la asignación vía correo electrónico a un liquidador de los actos administrativos de retiro que son notificados al Grupo, esto, con el objetivo de que una vez elaborada la liquidación de servicios personales esta sea objeto de revisión contrastando la documentación de soporte que recopiló el liquidador para emitir la liquidación y los cálculos efectuados en la misma, esto, para que en caso de presentarse errores en los valores reconocidos se proceda a informar al liquidador asignado y este realice los ajustes necesarios a la liquidación.
</t>
    </r>
    <r>
      <rPr>
        <b/>
        <sz val="11"/>
        <rFont val="Arial"/>
        <family val="2"/>
      </rPr>
      <t xml:space="preserve">
Periodicidad del control:</t>
    </r>
    <r>
      <rPr>
        <sz val="11"/>
        <rFont val="Arial"/>
        <family val="2"/>
      </rPr>
      <t xml:space="preserve"> Mensual
</t>
    </r>
    <r>
      <rPr>
        <b/>
        <sz val="11"/>
        <rFont val="Arial"/>
        <family val="2"/>
      </rPr>
      <t>Evidencias:</t>
    </r>
    <r>
      <rPr>
        <sz val="11"/>
        <rFont val="Arial"/>
        <family val="2"/>
      </rPr>
      <t xml:space="preserve"> Actos administrativos, notificación de asignación y oficios</t>
    </r>
  </si>
  <si>
    <r>
      <rPr>
        <b/>
        <sz val="11"/>
        <rFont val="Arial"/>
        <family val="2"/>
      </rPr>
      <t xml:space="preserve">Control 1: </t>
    </r>
    <r>
      <rPr>
        <sz val="11"/>
        <rFont val="Arial"/>
        <family val="2"/>
      </rPr>
      <t xml:space="preserve">La Subdirección de Talento Humano - a través del coordinador del Grupo de Prestaciones Sociales de la Subdirección de Talento Humano lleva a cabo control mediante la verificación   mensual de la gestión de cada liquidador e indaga sobre los avances del mismo empleando la matriz de seguimiento en la que se registran las novedades, asignaciones, valores y estados de proceso. En caso de que la información no se encuentre actualizada en la matriz, se procede a realizar los requerimientos correspondientes a los liquidadores.
</t>
    </r>
    <r>
      <rPr>
        <b/>
        <sz val="11"/>
        <rFont val="Arial"/>
        <family val="2"/>
      </rPr>
      <t>Periodicidad del control:</t>
    </r>
    <r>
      <rPr>
        <sz val="11"/>
        <rFont val="Arial"/>
        <family val="2"/>
      </rPr>
      <t xml:space="preserve"> Mensual
</t>
    </r>
    <r>
      <rPr>
        <b/>
        <sz val="11"/>
        <rFont val="Arial"/>
        <family val="2"/>
      </rPr>
      <t>Evidencias:</t>
    </r>
    <r>
      <rPr>
        <sz val="11"/>
        <rFont val="Arial"/>
        <family val="2"/>
      </rPr>
      <t xml:space="preserve"> Matriz de seguimiento y/o correos electrónicos.</t>
    </r>
  </si>
  <si>
    <r>
      <rPr>
        <b/>
        <sz val="11"/>
        <color rgb="FF000000"/>
        <rFont val="Arial"/>
        <family val="2"/>
      </rPr>
      <t>Control 1:</t>
    </r>
    <r>
      <rPr>
        <sz val="11"/>
        <color indexed="8"/>
        <rFont val="Arial"/>
        <family val="2"/>
      </rPr>
      <t xml:space="preserve"> La Subdirección de Talento Humano a través del Grupo Asuntos Laborales efectúa el seguimiento al procedimiento de notificación inicio actuación administrativa  de declaratoria de vacancia, determinada en la Ley 1437 de 2011.
</t>
    </r>
    <r>
      <rPr>
        <b/>
        <sz val="11"/>
        <color rgb="FF000000"/>
        <rFont val="Arial"/>
        <family val="2"/>
      </rPr>
      <t>Periodicidad del control:</t>
    </r>
    <r>
      <rPr>
        <sz val="11"/>
        <color indexed="8"/>
        <rFont val="Arial"/>
        <family val="2"/>
      </rPr>
      <t xml:space="preserve"> Permanente (cada que se presente)
</t>
    </r>
    <r>
      <rPr>
        <b/>
        <sz val="11"/>
        <color indexed="8"/>
        <rFont val="Arial"/>
        <family val="2"/>
      </rPr>
      <t xml:space="preserve">Evidencias: </t>
    </r>
    <r>
      <rPr>
        <sz val="11"/>
        <color indexed="8"/>
        <rFont val="Arial"/>
        <family val="2"/>
      </rPr>
      <t>Correos electrónicos y oficios.</t>
    </r>
  </si>
  <si>
    <r>
      <rPr>
        <b/>
        <sz val="11"/>
        <color rgb="FF000000"/>
        <rFont val="Arial"/>
        <family val="2"/>
      </rPr>
      <t xml:space="preserve">Control 2:  </t>
    </r>
    <r>
      <rPr>
        <sz val="11"/>
        <color indexed="8"/>
        <rFont val="Arial"/>
        <family val="2"/>
      </rPr>
      <t xml:space="preserve">La Subdirección de Talento Humano a través del Grupo Asuntos Laborales fortalece el conocimiento en materia de notificación por ausentismo laboral a través de capacitaciones o socializaciones. 
</t>
    </r>
    <r>
      <rPr>
        <b/>
        <sz val="11"/>
        <color rgb="FF000000"/>
        <rFont val="Arial"/>
        <family val="2"/>
      </rPr>
      <t>Periodicidad del control:</t>
    </r>
    <r>
      <rPr>
        <sz val="11"/>
        <color indexed="8"/>
        <rFont val="Arial"/>
        <family val="2"/>
      </rPr>
      <t xml:space="preserve"> Semestral
</t>
    </r>
    <r>
      <rPr>
        <b/>
        <sz val="11"/>
        <color indexed="8"/>
        <rFont val="Arial"/>
        <family val="2"/>
      </rPr>
      <t>Evidencias:</t>
    </r>
    <r>
      <rPr>
        <sz val="11"/>
        <color indexed="8"/>
        <rFont val="Arial"/>
        <family val="2"/>
      </rPr>
      <t xml:space="preserve"> Acta y correo electrónicos. </t>
    </r>
  </si>
  <si>
    <r>
      <rPr>
        <b/>
        <sz val="11"/>
        <rFont val="Arial"/>
        <family val="2"/>
      </rPr>
      <t xml:space="preserve">Control 1: </t>
    </r>
    <r>
      <rPr>
        <sz val="11"/>
        <rFont val="Arial"/>
        <family val="2"/>
      </rPr>
      <t xml:space="preserve">La Subdirección de Talento Humano - Grupo Prospectiva del Talento Humano del INPEC realiza capacitación de manera trimestral a los servidores públicos mediante videoconferencia, reunión por Meet o comunicados masivos, de la metodología establecida para la Evaluación de Desempeño Laboral (EDL) para que los servidores públicos sean evaluados en los tiempos establecidos por la norma. 
</t>
    </r>
    <r>
      <rPr>
        <b/>
        <sz val="11"/>
        <rFont val="Arial"/>
        <family val="2"/>
      </rPr>
      <t xml:space="preserve">Periodicidad del control: </t>
    </r>
    <r>
      <rPr>
        <sz val="11"/>
        <rFont val="Arial"/>
        <family val="2"/>
      </rPr>
      <t xml:space="preserve">Trimestral
</t>
    </r>
    <r>
      <rPr>
        <b/>
        <sz val="11"/>
        <rFont val="Arial"/>
        <family val="2"/>
      </rPr>
      <t xml:space="preserve">Evidencias: </t>
    </r>
    <r>
      <rPr>
        <sz val="11"/>
        <rFont val="Arial"/>
        <family val="2"/>
      </rPr>
      <t>Actas, aplicativo, oficios.</t>
    </r>
  </si>
  <si>
    <r>
      <rPr>
        <b/>
        <sz val="11"/>
        <rFont val="Arial"/>
        <family val="2"/>
      </rPr>
      <t xml:space="preserve">Control 2: </t>
    </r>
    <r>
      <rPr>
        <sz val="11"/>
        <rFont val="Arial"/>
        <family val="2"/>
      </rPr>
      <t xml:space="preserve">En las Direcciones Regionales y de ERON,  el servidor de Libre Nombramiento y remoción o quien haga sus veces socializará semestralmente a los evaluados el procedimiento PA-TH-P23 "Procedimiento Evaluación del Desempeño Laboral versión oficial".
Así mismo, el Grupo Prospectiva del talento Humano, realiza seguimiento al cumplimiento de las fases de la evaluación de desempeño laboral estructurando informe de gestión frente a compromisos laborales y evaluaciones y, socializarlo a nivel nacional. 
</t>
    </r>
    <r>
      <rPr>
        <b/>
        <sz val="11"/>
        <rFont val="Arial"/>
        <family val="2"/>
      </rPr>
      <t>Periodicidad del control:</t>
    </r>
    <r>
      <rPr>
        <sz val="11"/>
        <rFont val="Arial"/>
        <family val="2"/>
      </rPr>
      <t xml:space="preserve"> Semestral
</t>
    </r>
    <r>
      <rPr>
        <b/>
        <sz val="11"/>
        <rFont val="Arial"/>
        <family val="2"/>
      </rPr>
      <t xml:space="preserve">Evidencias: </t>
    </r>
    <r>
      <rPr>
        <sz val="11"/>
        <rFont val="Arial"/>
        <family val="2"/>
      </rPr>
      <t xml:space="preserve"> Acta de socialización. </t>
    </r>
  </si>
  <si>
    <r>
      <rPr>
        <b/>
        <sz val="11"/>
        <rFont val="Arial"/>
        <family val="2"/>
      </rPr>
      <t>Control 3:</t>
    </r>
    <r>
      <rPr>
        <sz val="11"/>
        <rFont val="Arial"/>
        <family val="2"/>
      </rPr>
      <t xml:space="preserve"> Las Direcciones Regionales incluyen como compromiso laboral en los acuerdos de gestión de los gerentes públicos el cumplimiento de los tiempos establecidos en la normatividad para desarrollar con éxito cada una de las  fases de la Evaluación del Desempeño Laboral en el aplicativo EDL-APP
</t>
    </r>
    <r>
      <rPr>
        <b/>
        <sz val="11"/>
        <rFont val="Arial"/>
        <family val="2"/>
      </rPr>
      <t>Periodicidad del control:</t>
    </r>
    <r>
      <rPr>
        <sz val="11"/>
        <rFont val="Arial"/>
        <family val="2"/>
      </rPr>
      <t xml:space="preserve"> Cada que se presenten los compromisos en los acuerdos de gestión.
</t>
    </r>
    <r>
      <rPr>
        <b/>
        <sz val="11"/>
        <rFont val="Arial"/>
        <family val="2"/>
      </rPr>
      <t>Evidencias:</t>
    </r>
    <r>
      <rPr>
        <sz val="11"/>
        <rFont val="Arial"/>
        <family val="2"/>
      </rPr>
      <t xml:space="preserve"> Acuerdo de gestión. </t>
    </r>
  </si>
  <si>
    <r>
      <rPr>
        <b/>
        <sz val="11"/>
        <rFont val="Arial"/>
        <family val="2"/>
      </rPr>
      <t xml:space="preserve">Control 1: </t>
    </r>
    <r>
      <rPr>
        <sz val="11"/>
        <rFont val="Arial"/>
        <family val="2"/>
      </rPr>
      <t xml:space="preserve">La Subdirección de Talento Humano - Grupo Prospectiva del Talento Humano efectuará socialización a las DIREG y ERON durante los dos (2) primeros meses de la vigencia acerca de las primas de vigilante instructor, unidad familiar y capacitación a fin de aclarar conceptos y tiempos de entrega de las novedades de acuerdo con lo establecido en los documentos del proceso. 
</t>
    </r>
    <r>
      <rPr>
        <b/>
        <sz val="11"/>
        <rFont val="Arial"/>
        <family val="2"/>
      </rPr>
      <t xml:space="preserve">Periodicidad del control: </t>
    </r>
    <r>
      <rPr>
        <sz val="11"/>
        <rFont val="Arial"/>
        <family val="2"/>
      </rPr>
      <t xml:space="preserve">Inicio de año (enero - febrero)
</t>
    </r>
    <r>
      <rPr>
        <b/>
        <sz val="11"/>
        <rFont val="Arial"/>
        <family val="2"/>
      </rPr>
      <t>Evidencias:</t>
    </r>
    <r>
      <rPr>
        <sz val="11"/>
        <rFont val="Arial"/>
        <family val="2"/>
      </rPr>
      <t xml:space="preserve"> acta, correo electrónico, oficio</t>
    </r>
  </si>
  <si>
    <r>
      <rPr>
        <b/>
        <sz val="11"/>
        <rFont val="Arial"/>
        <family val="2"/>
      </rPr>
      <t>Control 2:</t>
    </r>
    <r>
      <rPr>
        <sz val="11"/>
        <rFont val="Arial"/>
        <family val="2"/>
      </rPr>
      <t xml:space="preserve"> La Subdirección de Talento Humano - Grupo Prospectiva del Talento Humano reportará mensualmente por correo electrónico el consolidado de primas de vigilante instructor, unidad familiar y capacitación en una base de datos. En caso que el servidor no remita la información completa o acorde a lo solicitado por el proceso para la obtención de este beneficio, se le informará por escrito para que subsane los requisitos. 
</t>
    </r>
    <r>
      <rPr>
        <b/>
        <sz val="11"/>
        <rFont val="Arial"/>
        <family val="2"/>
      </rPr>
      <t>Periodicidad del control</t>
    </r>
    <r>
      <rPr>
        <sz val="11"/>
        <rFont val="Arial"/>
        <family val="2"/>
      </rPr>
      <t xml:space="preserve">: Mensual
</t>
    </r>
    <r>
      <rPr>
        <b/>
        <sz val="11"/>
        <rFont val="Arial"/>
        <family val="2"/>
      </rPr>
      <t>Evidencias:</t>
    </r>
    <r>
      <rPr>
        <sz val="11"/>
        <rFont val="Arial"/>
        <family val="2"/>
      </rPr>
      <t xml:space="preserve"> base de datos Excel, correo electrónico.</t>
    </r>
  </si>
  <si>
    <r>
      <t xml:space="preserve">Posibilidad de </t>
    </r>
    <r>
      <rPr>
        <sz val="11"/>
        <rFont val="Arial"/>
        <family val="2"/>
      </rPr>
      <t xml:space="preserve">afectación </t>
    </r>
    <r>
      <rPr>
        <sz val="11"/>
        <color theme="1"/>
        <rFont val="Arial"/>
        <family val="2"/>
      </rPr>
      <t>reputacional y credibilidad por el  no cumplimiento de los requisitos de carácter técnico o legal en los informes de auditoría e informes de evaluación y/o seguimiento por desconocimiento del proceso y normatividad legal vigente por parte de funcionario.</t>
    </r>
  </si>
  <si>
    <r>
      <rPr>
        <b/>
        <sz val="11"/>
        <color theme="1"/>
        <rFont val="Arial"/>
        <family val="2"/>
      </rPr>
      <t xml:space="preserve">Control 1: </t>
    </r>
    <r>
      <rPr>
        <sz val="11"/>
        <color theme="1"/>
        <rFont val="Arial"/>
        <family val="2"/>
      </rPr>
      <t xml:space="preserve">La Subdirección de Talento Humano - Grupo de Seguridad Social realiza anualmente videoconferencias de socialización a nivel nacional de los procedimientos: PA-TH-P17  "Reporte de incapacidades por enfermedad general, laboral, accidentes de trabajo y licencias médicas" y  PA-TH-P22."Procedimiento para el seguimiento a funcionarios con incapacidades mayores a 90 días" . 
</t>
    </r>
    <r>
      <rPr>
        <b/>
        <sz val="11"/>
        <color theme="1"/>
        <rFont val="Arial"/>
        <family val="2"/>
      </rPr>
      <t xml:space="preserve">
Periodicidad del control: </t>
    </r>
    <r>
      <rPr>
        <sz val="11"/>
        <color theme="1"/>
        <rFont val="Arial"/>
        <family val="2"/>
      </rPr>
      <t>Cuatrimestral</t>
    </r>
    <r>
      <rPr>
        <b/>
        <sz val="11"/>
        <color theme="1"/>
        <rFont val="Arial"/>
        <family val="2"/>
      </rPr>
      <t xml:space="preserve">
Evidencias:</t>
    </r>
    <r>
      <rPr>
        <sz val="11"/>
        <color theme="1"/>
        <rFont val="Arial"/>
        <family val="2"/>
      </rPr>
      <t xml:space="preserve"> acta, correo electrónico. </t>
    </r>
  </si>
  <si>
    <r>
      <rPr>
        <b/>
        <sz val="11"/>
        <color theme="1"/>
        <rFont val="Arial"/>
        <family val="2"/>
      </rPr>
      <t>Control 2:</t>
    </r>
    <r>
      <rPr>
        <sz val="11"/>
        <color theme="1"/>
        <rFont val="Arial"/>
        <family val="2"/>
      </rPr>
      <t xml:space="preserve"> La Subdirección de Talento Humano - Grupo de Seguridad Social realiza el cruce de información con lo reportado por las DIREG ERON y el certificado de la EPS de los casos que presenten inconsistencias.
</t>
    </r>
    <r>
      <rPr>
        <b/>
        <sz val="11"/>
        <color theme="1"/>
        <rFont val="Arial"/>
        <family val="2"/>
      </rPr>
      <t>Periodicidad del control:</t>
    </r>
    <r>
      <rPr>
        <sz val="11"/>
        <color theme="1"/>
        <rFont val="Arial"/>
        <family val="2"/>
      </rPr>
      <t xml:space="preserve"> Mensual
</t>
    </r>
    <r>
      <rPr>
        <b/>
        <sz val="11"/>
        <color theme="1"/>
        <rFont val="Arial"/>
        <family val="2"/>
      </rPr>
      <t>Evidencias</t>
    </r>
    <r>
      <rPr>
        <sz val="11"/>
        <color theme="1"/>
        <rFont val="Arial"/>
        <family val="2"/>
      </rPr>
      <t>: Reportes de la EPS y/o ARL</t>
    </r>
  </si>
  <si>
    <r>
      <rPr>
        <b/>
        <sz val="11"/>
        <color theme="1"/>
        <rFont val="Arial"/>
        <family val="2"/>
      </rPr>
      <t xml:space="preserve">Control 3: </t>
    </r>
    <r>
      <rPr>
        <sz val="11"/>
        <color theme="1"/>
        <rFont val="Arial"/>
        <family val="2"/>
      </rPr>
      <t xml:space="preserve">Las Direcciones Regionales consolidan y envían la información de las incapacidades y licencias médicas que se expiden a favor de servidores adscritos, así como, de las incapacidades que superan los 90 días  diligenciamiento los formatos PA-TH-P17-F01 "Reporte y seguimiento de incapacidades y licencias médicas" y el  PA-TH-P22-F01 "Registro individual incapacitados mayores a 90 días".
</t>
    </r>
    <r>
      <rPr>
        <b/>
        <sz val="11"/>
        <color theme="1"/>
        <rFont val="Arial"/>
        <family val="2"/>
      </rPr>
      <t>Periodicidad del control:</t>
    </r>
    <r>
      <rPr>
        <sz val="11"/>
        <color theme="1"/>
        <rFont val="Arial"/>
        <family val="2"/>
      </rPr>
      <t xml:space="preserve"> Mensual
</t>
    </r>
    <r>
      <rPr>
        <b/>
        <sz val="11"/>
        <color theme="1"/>
        <rFont val="Arial"/>
        <family val="2"/>
      </rPr>
      <t>Evidencias:</t>
    </r>
    <r>
      <rPr>
        <sz val="11"/>
        <color theme="1"/>
        <rFont val="Arial"/>
        <family val="2"/>
      </rPr>
      <t xml:space="preserve"> formatos</t>
    </r>
  </si>
  <si>
    <r>
      <t xml:space="preserve">Subdirección de Talento Humano - </t>
    </r>
    <r>
      <rPr>
        <b/>
        <sz val="11"/>
        <rFont val="Arial"/>
        <family val="2"/>
      </rPr>
      <t>Grupo de Seguridad Social.</t>
    </r>
    <r>
      <rPr>
        <sz val="11"/>
        <rFont val="Arial"/>
        <family val="2"/>
      </rPr>
      <t xml:space="preserve">
</t>
    </r>
    <r>
      <rPr>
        <b/>
        <sz val="11"/>
        <rFont val="Arial"/>
        <family val="2"/>
      </rPr>
      <t xml:space="preserve">Directores Regionales y Directores de Establecimiento de Reclusión. </t>
    </r>
  </si>
  <si>
    <r>
      <rPr>
        <b/>
        <sz val="11"/>
        <color indexed="8"/>
        <rFont val="Arial"/>
        <family val="2"/>
      </rPr>
      <t xml:space="preserve">Control 1: </t>
    </r>
    <r>
      <rPr>
        <sz val="11"/>
        <color indexed="8"/>
        <rFont val="Arial"/>
        <family val="2"/>
      </rPr>
      <t xml:space="preserve">La Subdirección de Talento Humano a través del funcionario (a) responsable del Grupo de Seguridad Social, da respuesta y orientación (De acuerdo a la capacidad del funcionario) a los requerimientos de los funcionarios que solicitan la corrección de historias laborales de aportes a pensión.
</t>
    </r>
    <r>
      <rPr>
        <b/>
        <sz val="11"/>
        <color rgb="FF000000"/>
        <rFont val="Arial"/>
        <family val="2"/>
      </rPr>
      <t xml:space="preserve">Periodicidad del control: </t>
    </r>
    <r>
      <rPr>
        <sz val="11"/>
        <color indexed="8"/>
        <rFont val="Arial"/>
        <family val="2"/>
      </rPr>
      <t xml:space="preserve">Permanente cada que se presente
</t>
    </r>
    <r>
      <rPr>
        <b/>
        <sz val="11"/>
        <color indexed="8"/>
        <rFont val="Arial"/>
        <family val="2"/>
      </rPr>
      <t>Evidencias:</t>
    </r>
    <r>
      <rPr>
        <sz val="11"/>
        <color indexed="8"/>
        <rFont val="Arial"/>
        <family val="2"/>
      </rPr>
      <t xml:space="preserve"> Respuestas de los derechos de petición.</t>
    </r>
  </si>
  <si>
    <r>
      <rPr>
        <b/>
        <sz val="11"/>
        <color indexed="8"/>
        <rFont val="Arial"/>
        <family val="2"/>
      </rPr>
      <t xml:space="preserve">Control 2: </t>
    </r>
    <r>
      <rPr>
        <sz val="11"/>
        <color indexed="8"/>
        <rFont val="Arial"/>
        <family val="2"/>
      </rPr>
      <t xml:space="preserve">La Subdirección de Talento Humano - a través del funcionario (a) responsable del Grupo de Seguridad Social, corre traslado de solicitudes de planillas al ERON y DIREG correspondiente con el fin de atender los requerimientos.
</t>
    </r>
    <r>
      <rPr>
        <b/>
        <sz val="11"/>
        <color rgb="FF000000"/>
        <rFont val="Arial"/>
        <family val="2"/>
      </rPr>
      <t xml:space="preserve">Periodicidad del control:  </t>
    </r>
    <r>
      <rPr>
        <sz val="11"/>
        <color indexed="8"/>
        <rFont val="Arial"/>
        <family val="2"/>
      </rPr>
      <t xml:space="preserve">Permanente cada que se presente
</t>
    </r>
    <r>
      <rPr>
        <b/>
        <sz val="11"/>
        <color indexed="8"/>
        <rFont val="Arial"/>
        <family val="2"/>
      </rPr>
      <t xml:space="preserve">Evidencias: </t>
    </r>
    <r>
      <rPr>
        <sz val="11"/>
        <color indexed="8"/>
        <rFont val="Arial"/>
        <family val="2"/>
      </rPr>
      <t>Oficios y correos electrónicos</t>
    </r>
  </si>
  <si>
    <r>
      <rPr>
        <b/>
        <sz val="11"/>
        <color indexed="8"/>
        <rFont val="Arial"/>
        <family val="2"/>
      </rPr>
      <t>Control 3:</t>
    </r>
    <r>
      <rPr>
        <sz val="11"/>
        <color indexed="8"/>
        <rFont val="Arial"/>
        <family val="2"/>
      </rPr>
      <t xml:space="preserve"> La Subdirección de Talento Humano - a través del funcionario (a) responsable del Grupo de Seguridad Social, oficia al fondo de pensión con el objeto de solucionar inconsistencias que se encuentran al alcance del instituto.
</t>
    </r>
    <r>
      <rPr>
        <b/>
        <sz val="11"/>
        <color indexed="8"/>
        <rFont val="Arial"/>
        <family val="2"/>
      </rPr>
      <t xml:space="preserve">
Periodicidad del control:  </t>
    </r>
    <r>
      <rPr>
        <sz val="11"/>
        <color rgb="FF000000"/>
        <rFont val="Arial"/>
        <family val="2"/>
      </rPr>
      <t>Mensual</t>
    </r>
    <r>
      <rPr>
        <b/>
        <sz val="11"/>
        <color indexed="8"/>
        <rFont val="Arial"/>
        <family val="2"/>
      </rPr>
      <t xml:space="preserve">
Evidencias:</t>
    </r>
    <r>
      <rPr>
        <sz val="11"/>
        <color indexed="8"/>
        <rFont val="Arial"/>
        <family val="2"/>
      </rPr>
      <t xml:space="preserve"> Oficios y correos electrónicos</t>
    </r>
  </si>
  <si>
    <r>
      <rPr>
        <b/>
        <sz val="11"/>
        <color indexed="8"/>
        <rFont val="Arial"/>
        <family val="2"/>
      </rPr>
      <t xml:space="preserve">Control 4: </t>
    </r>
    <r>
      <rPr>
        <sz val="11"/>
        <color indexed="8"/>
        <rFont val="Arial"/>
        <family val="2"/>
      </rPr>
      <t xml:space="preserve">La Subdirección de Talento Humano - a través del funcionario (a) responsable del Grupo de Seguridad Social, realiza seguimiento de la reconstrucción de planillas de pago de aportes a pensión de los periodos anteriores de octubre de 2005.
</t>
    </r>
    <r>
      <rPr>
        <b/>
        <sz val="11"/>
        <color rgb="FF000000"/>
        <rFont val="Arial"/>
        <family val="2"/>
      </rPr>
      <t xml:space="preserve">Periodicidad del control: </t>
    </r>
    <r>
      <rPr>
        <sz val="11"/>
        <color indexed="8"/>
        <rFont val="Arial"/>
        <family val="2"/>
      </rPr>
      <t xml:space="preserve"> Permanente
</t>
    </r>
    <r>
      <rPr>
        <b/>
        <sz val="11"/>
        <color indexed="8"/>
        <rFont val="Arial"/>
        <family val="2"/>
      </rPr>
      <t xml:space="preserve">Evidencias: </t>
    </r>
    <r>
      <rPr>
        <sz val="11"/>
        <color indexed="8"/>
        <rFont val="Arial"/>
        <family val="2"/>
      </rPr>
      <t>Oficios y correos electrónicos</t>
    </r>
  </si>
  <si>
    <r>
      <rPr>
        <b/>
        <sz val="11"/>
        <color theme="1"/>
        <rFont val="Arial"/>
        <family val="2"/>
      </rPr>
      <t>Control 5:</t>
    </r>
    <r>
      <rPr>
        <sz val="11"/>
        <color theme="1"/>
        <rFont val="Arial"/>
        <family val="2"/>
      </rPr>
      <t xml:space="preserve"> Los directores regionales realizan seguimiento de la reconstrucción de planillas de pago de aportes a pensión de los periodos anteriores de octubre de 2005 de los establecimientos adscritos a su regional, incluidos aquellos extintos.
</t>
    </r>
    <r>
      <rPr>
        <b/>
        <sz val="11"/>
        <color theme="1"/>
        <rFont val="Arial"/>
        <family val="2"/>
      </rPr>
      <t xml:space="preserve">
Periodicidad del control: </t>
    </r>
    <r>
      <rPr>
        <sz val="11"/>
        <color theme="1"/>
        <rFont val="Arial"/>
        <family val="2"/>
      </rPr>
      <t>Permanente</t>
    </r>
    <r>
      <rPr>
        <b/>
        <sz val="11"/>
        <color theme="1"/>
        <rFont val="Arial"/>
        <family val="2"/>
      </rPr>
      <t xml:space="preserve">
Evidencias: </t>
    </r>
    <r>
      <rPr>
        <sz val="11"/>
        <color theme="1"/>
        <rFont val="Arial"/>
        <family val="2"/>
      </rPr>
      <t>Oficios y correos electrónicos</t>
    </r>
  </si>
  <si>
    <r>
      <rPr>
        <b/>
        <sz val="11"/>
        <color indexed="8"/>
        <rFont val="Arial"/>
        <family val="2"/>
      </rPr>
      <t>Control 6:</t>
    </r>
    <r>
      <rPr>
        <sz val="11"/>
        <color indexed="8"/>
        <rFont val="Arial"/>
        <family val="2"/>
      </rPr>
      <t xml:space="preserve"> La Subdirección de Talento Humano - a través del funcionario (a) responsable del Grupo de Seguridad Social, realiza reuniones de depuración de cartera con los distintos fondos de pensiones con el fin de normalizar la cartera con  las respectivas entidades.
</t>
    </r>
    <r>
      <rPr>
        <b/>
        <sz val="11"/>
        <color rgb="FF000000"/>
        <rFont val="Arial"/>
        <family val="2"/>
      </rPr>
      <t>Periodicidad del control:</t>
    </r>
    <r>
      <rPr>
        <sz val="11"/>
        <color indexed="8"/>
        <rFont val="Arial"/>
        <family val="2"/>
      </rPr>
      <t xml:space="preserve"> Permanente
</t>
    </r>
    <r>
      <rPr>
        <b/>
        <sz val="11"/>
        <color indexed="8"/>
        <rFont val="Arial"/>
        <family val="2"/>
      </rPr>
      <t xml:space="preserve">Evidencias: </t>
    </r>
    <r>
      <rPr>
        <sz val="11"/>
        <color indexed="8"/>
        <rFont val="Arial"/>
        <family val="2"/>
      </rPr>
      <t>Correos electrónicos y certificaciones de los fondos pensionales.</t>
    </r>
  </si>
  <si>
    <r>
      <t xml:space="preserve">Subdirección de Talento Humano- </t>
    </r>
    <r>
      <rPr>
        <b/>
        <sz val="11"/>
        <rFont val="Arial"/>
        <family val="2"/>
      </rPr>
      <t>Grupo de Bienestar Laboral</t>
    </r>
  </si>
  <si>
    <r>
      <t xml:space="preserve">Subdirección de Talento Humano - </t>
    </r>
    <r>
      <rPr>
        <b/>
        <sz val="11"/>
        <rFont val="Arial"/>
        <family val="2"/>
      </rPr>
      <t xml:space="preserve">Grupo de Seguridad Social.
Directores Regionales y Directores de Establecimiento de Reclusión. </t>
    </r>
  </si>
  <si>
    <r>
      <t xml:space="preserve">Subdirección de Talento Humano - </t>
    </r>
    <r>
      <rPr>
        <b/>
        <sz val="11"/>
        <rFont val="Arial"/>
        <family val="2"/>
      </rPr>
      <t>Grupo de Seguridad Social</t>
    </r>
  </si>
  <si>
    <r>
      <t xml:space="preserve">Subdirección de Talento Humano - </t>
    </r>
    <r>
      <rPr>
        <b/>
        <sz val="11"/>
        <rFont val="Arial"/>
        <family val="2"/>
      </rPr>
      <t>Grupo de Seguridad y Salud en el Trabajo.</t>
    </r>
    <r>
      <rPr>
        <sz val="11"/>
        <rFont val="Arial"/>
        <family val="2"/>
      </rPr>
      <t xml:space="preserve">
Dirección Escuela de Formación .
 Directores Regionales, 
Directores de Establecimientos de Reclusión Orden Nacional.</t>
    </r>
  </si>
  <si>
    <r>
      <t xml:space="preserve"> Subdirección de Talento Humano - </t>
    </r>
    <r>
      <rPr>
        <b/>
        <sz val="11"/>
        <rFont val="Arial"/>
        <family val="2"/>
      </rPr>
      <t>Grupo de Nomina</t>
    </r>
  </si>
  <si>
    <r>
      <rPr>
        <b/>
        <sz val="11"/>
        <color rgb="FF000000"/>
        <rFont val="Arial"/>
        <family val="2"/>
      </rPr>
      <t>Control 1:</t>
    </r>
    <r>
      <rPr>
        <sz val="11"/>
        <color indexed="8"/>
        <rFont val="Arial"/>
        <family val="2"/>
      </rPr>
      <t xml:space="preserve"> La Subdirección de Talento Humano - Grupo Seguridad y Salud en el Trabajo realiza seguimiento  mensualmente a  la base de datos (Drive)  donde  las Direcciones Regionales relacionan a los funcionarios responsables del Sistema de Seguridad y Salud de cada centro de trabajo.                             
</t>
    </r>
    <r>
      <rPr>
        <b/>
        <sz val="11"/>
        <color rgb="FF000000"/>
        <rFont val="Arial"/>
        <family val="2"/>
      </rPr>
      <t>Periodicidad del control:</t>
    </r>
    <r>
      <rPr>
        <sz val="11"/>
        <color indexed="8"/>
        <rFont val="Arial"/>
        <family val="2"/>
      </rPr>
      <t xml:space="preserve"> Mensual
</t>
    </r>
    <r>
      <rPr>
        <b/>
        <sz val="11"/>
        <color rgb="FF000000"/>
        <rFont val="Arial"/>
        <family val="2"/>
      </rPr>
      <t>Evidencia:</t>
    </r>
    <r>
      <rPr>
        <sz val="11"/>
        <color indexed="8"/>
        <rFont val="Arial"/>
        <family val="2"/>
      </rPr>
      <t xml:space="preserve"> Drive (Bases de datos). Lineamiento escrito</t>
    </r>
  </si>
  <si>
    <r>
      <rPr>
        <b/>
        <sz val="11"/>
        <color theme="1"/>
        <rFont val="Arial"/>
        <family val="2"/>
      </rPr>
      <t>Control 2:</t>
    </r>
    <r>
      <rPr>
        <sz val="11"/>
        <color theme="1"/>
        <rFont val="Arial"/>
        <family val="2"/>
      </rPr>
      <t xml:space="preserve"> La Subdirección de Talento Humano - Grupo Seguridad y Salud en el Trabajo, emite los lineamientos a los Directores Regionales  y de los Establecimientos de Reclusión de Orden Nacional  para que cada vez que se presente un cambio de funcionario responsable de Sistema de Seguridad y Salud en el Trabajo  se debe nuevamente realizar la capacitación y brindar la asesoría que  permita ejercer sus funciones.
</t>
    </r>
    <r>
      <rPr>
        <b/>
        <sz val="11"/>
        <color theme="1"/>
        <rFont val="Arial"/>
        <family val="2"/>
      </rPr>
      <t xml:space="preserve">
Periodicidad del control: </t>
    </r>
    <r>
      <rPr>
        <sz val="11"/>
        <color theme="1"/>
        <rFont val="Arial"/>
        <family val="2"/>
      </rPr>
      <t>Al inicio de año (una vez)</t>
    </r>
    <r>
      <rPr>
        <b/>
        <sz val="11"/>
        <color theme="1"/>
        <rFont val="Arial"/>
        <family val="2"/>
      </rPr>
      <t xml:space="preserve">
Evidencia:  </t>
    </r>
    <r>
      <rPr>
        <sz val="11"/>
        <color theme="1"/>
        <rFont val="Arial"/>
        <family val="2"/>
      </rPr>
      <t>Lineamiento escrito</t>
    </r>
  </si>
  <si>
    <r>
      <rPr>
        <b/>
        <sz val="11"/>
        <color theme="1"/>
        <rFont val="Arial"/>
        <family val="2"/>
      </rPr>
      <t>Control 3:</t>
    </r>
    <r>
      <rPr>
        <sz val="11"/>
        <color theme="1"/>
        <rFont val="Arial"/>
        <family val="2"/>
      </rPr>
      <t xml:space="preserve"> La Dirección Escuela de Formación - Grupo de Personal, Direcciones Regionales - Áreas de Talento Humano  entregan semestralmente informe consolidado del seguimiento del Sistema de Seguridad y Salud en el Trabajo.                                                                  
</t>
    </r>
    <r>
      <rPr>
        <b/>
        <sz val="11"/>
        <color theme="1"/>
        <rFont val="Arial"/>
        <family val="2"/>
      </rPr>
      <t>Periodicidad del control:</t>
    </r>
    <r>
      <rPr>
        <sz val="11"/>
        <color theme="1"/>
        <rFont val="Arial"/>
        <family val="2"/>
      </rPr>
      <t xml:space="preserve"> Semestral
</t>
    </r>
    <r>
      <rPr>
        <b/>
        <sz val="11"/>
        <color theme="1"/>
        <rFont val="Arial"/>
        <family val="2"/>
      </rPr>
      <t>Evidencia:</t>
    </r>
    <r>
      <rPr>
        <sz val="11"/>
        <color theme="1"/>
        <rFont val="Arial"/>
        <family val="2"/>
      </rPr>
      <t xml:space="preserve"> Informes consolidados</t>
    </r>
  </si>
  <si>
    <r>
      <rPr>
        <b/>
        <sz val="11"/>
        <color theme="1"/>
        <rFont val="Arial"/>
        <family val="2"/>
      </rPr>
      <t>Control 4</t>
    </r>
    <r>
      <rPr>
        <sz val="11"/>
        <color theme="1"/>
        <rFont val="Arial"/>
        <family val="2"/>
      </rPr>
      <t xml:space="preserve">: La Subdirección de Talento Humano - Grupo de Seguridad y Salud en el Trabajo  realizan acompañamiento (técnico y psicosocial)  permanente a nivel nacional con la asesoría de la Aseguradora de Riesgos Laborales y corredor de seguros.                                                                                 
</t>
    </r>
    <r>
      <rPr>
        <b/>
        <sz val="11"/>
        <color theme="1"/>
        <rFont val="Arial"/>
        <family val="2"/>
      </rPr>
      <t>Periodicidad del control:</t>
    </r>
    <r>
      <rPr>
        <sz val="11"/>
        <color theme="1"/>
        <rFont val="Arial"/>
        <family val="2"/>
      </rPr>
      <t xml:space="preserve"> Trimestral
</t>
    </r>
    <r>
      <rPr>
        <b/>
        <sz val="11"/>
        <color theme="1"/>
        <rFont val="Arial"/>
        <family val="2"/>
      </rPr>
      <t xml:space="preserve">Evidencia: </t>
    </r>
    <r>
      <rPr>
        <sz val="11"/>
        <color theme="1"/>
        <rFont val="Arial"/>
        <family val="2"/>
      </rPr>
      <t xml:space="preserve">Informes trimestrales (técnicos y psicosociales) de los asesores de la Aseguradora de Riesgos Laborales y Corredor de Seguros              </t>
    </r>
  </si>
  <si>
    <t>Cuarto trimestre</t>
  </si>
  <si>
    <r>
      <t xml:space="preserve">Control 1: </t>
    </r>
    <r>
      <rPr>
        <sz val="11"/>
        <color theme="1"/>
        <rFont val="Arial"/>
        <family val="2"/>
      </rPr>
      <t xml:space="preserve"> El Grupo de Administración Historias Laborales  custodia y organiza las historias laborales, aplicando lo establecido en la Guía para la organización de las historias laborales PA-TH-G13.  Lo anterior de conformidad a plan de trabajo, plan de transferencias al archivo central  y asignación de personal.</t>
    </r>
    <r>
      <rPr>
        <b/>
        <sz val="11"/>
        <color theme="1"/>
        <rFont val="Arial"/>
        <family val="2"/>
      </rPr>
      <t xml:space="preserve">
Periodicidad del control: </t>
    </r>
    <r>
      <rPr>
        <sz val="11"/>
        <color theme="1"/>
        <rFont val="Arial"/>
        <family val="2"/>
      </rPr>
      <t xml:space="preserve">Permanente </t>
    </r>
    <r>
      <rPr>
        <b/>
        <sz val="11"/>
        <color theme="1"/>
        <rFont val="Arial"/>
        <family val="2"/>
      </rPr>
      <t xml:space="preserve">
Evidencias: </t>
    </r>
    <r>
      <rPr>
        <sz val="11"/>
        <color theme="1"/>
        <rFont val="Arial"/>
        <family val="2"/>
      </rPr>
      <t>Plan  de trabajo, Plan de transferencias al archivo central  y asignación de personal.</t>
    </r>
  </si>
  <si>
    <t xml:space="preserve"> Grupo Administración de Historias Laborales- Subdirección de Talento Humano</t>
  </si>
  <si>
    <t>Subdirección de Talento Humano - Grupo Administración de Historias Laborales -
DIREG, EPN y ERON</t>
  </si>
  <si>
    <r>
      <rPr>
        <b/>
        <sz val="11"/>
        <color theme="1"/>
        <rFont val="Arial"/>
        <family val="2"/>
      </rPr>
      <t>Control 2:</t>
    </r>
    <r>
      <rPr>
        <sz val="11"/>
        <color theme="1"/>
        <rFont val="Arial"/>
        <family val="2"/>
      </rPr>
      <t xml:space="preserve"> La Subdirección de Talento Humano - Grupo Administración de Historias Laborales lleva el respectivo control manual mediante las planillas de control para préstamos y consultas de las Historias Laborales que reposan en el archivo de la Sede Central del Instituto.
</t>
    </r>
    <r>
      <rPr>
        <b/>
        <sz val="11"/>
        <color theme="1"/>
        <rFont val="Arial"/>
        <family val="2"/>
      </rPr>
      <t xml:space="preserve">Periodicidad del control: </t>
    </r>
    <r>
      <rPr>
        <sz val="11"/>
        <color theme="1"/>
        <rFont val="Arial"/>
        <family val="2"/>
      </rPr>
      <t xml:space="preserve">Diario
</t>
    </r>
    <r>
      <rPr>
        <b/>
        <sz val="11"/>
        <color theme="1"/>
        <rFont val="Arial"/>
        <family val="2"/>
      </rPr>
      <t>Evidencias:</t>
    </r>
    <r>
      <rPr>
        <sz val="11"/>
        <color theme="1"/>
        <rFont val="Arial"/>
        <family val="2"/>
      </rPr>
      <t xml:space="preserve"> Planilla de control, documento ingreso de documentos a las historias laborales</t>
    </r>
  </si>
  <si>
    <r>
      <t xml:space="preserve">Control 3: </t>
    </r>
    <r>
      <rPr>
        <sz val="11"/>
        <color theme="1"/>
        <rFont val="Arial"/>
        <family val="2"/>
      </rPr>
      <t xml:space="preserve"> La Subdirección de Talento Humano - Grupo Administración de Historias Laborales</t>
    </r>
    <r>
      <rPr>
        <b/>
        <sz val="11"/>
        <color theme="1"/>
        <rFont val="Arial"/>
        <family val="2"/>
      </rPr>
      <t xml:space="preserve"> </t>
    </r>
    <r>
      <rPr>
        <sz val="11"/>
        <color theme="1"/>
        <rFont val="Arial"/>
        <family val="2"/>
      </rPr>
      <t>recibe las historias laborales ambulantes enviadas por las DIREG, ERON y Escuela Penitenciaria con el formato único de inventario documental FUID, de los funcionarios activos e inactivos, funcionarios de carrera administrativa, provisionalidad y cuerpo y custodia, en aras a continuar suprimiendo las historias que reposan por fuera del archivo de la sede central.</t>
    </r>
    <r>
      <rPr>
        <b/>
        <sz val="11"/>
        <color theme="1"/>
        <rFont val="Arial"/>
        <family val="2"/>
      </rPr>
      <t xml:space="preserve">
Periodicidad del control: </t>
    </r>
    <r>
      <rPr>
        <sz val="11"/>
        <color theme="1"/>
        <rFont val="Arial"/>
        <family val="2"/>
      </rPr>
      <t>Mensual</t>
    </r>
    <r>
      <rPr>
        <b/>
        <sz val="11"/>
        <color theme="1"/>
        <rFont val="Arial"/>
        <family val="2"/>
      </rPr>
      <t xml:space="preserve">
Evidencias: </t>
    </r>
    <r>
      <rPr>
        <sz val="11"/>
        <color theme="1"/>
        <rFont val="Arial"/>
        <family val="2"/>
      </rPr>
      <t>Correos electrónicos, formato FUID</t>
    </r>
  </si>
  <si>
    <t>Conflictos de interés reales,
potenciales o aparentes</t>
  </si>
  <si>
    <t>Posibilidad de recibir o solicitar cualquier dádiva o beneficio a nombre propio o de terceros a cambio de presentarse un potencial conflicto de interés en la omisión de requisitos legales al realizar nombramientos y provisión de empleos en beneficio propio o de terceros.</t>
  </si>
  <si>
    <t>Desconocimiento en las temáticas de conflictos de interés para realizar nombramientos en la entidad.</t>
  </si>
  <si>
    <t xml:space="preserve"> Subdirección de  Talento Humano
Grupo del grupo de administración del talento humano</t>
  </si>
  <si>
    <r>
      <rPr>
        <b/>
        <sz val="11"/>
        <color indexed="8"/>
        <rFont val="Arial"/>
        <family val="2"/>
      </rPr>
      <t xml:space="preserve">Control 1: </t>
    </r>
    <r>
      <rPr>
        <sz val="11"/>
        <color indexed="8"/>
        <rFont val="Arial"/>
        <family val="2"/>
      </rPr>
      <t xml:space="preserve">La Subdirección de Talento Humano a través del grupo de administración del talento humano solicita a los funcionarios el diligenciamiento y reporte de la declaración de bienes y rentas y registro de conflictos de intereses. Asu vez, realiza monitoreo frente a la publicación de la declaración de bienes y rentas y registro de conflictos de interes de los directivos de la entidad.
</t>
    </r>
    <r>
      <rPr>
        <b/>
        <sz val="11"/>
        <color rgb="FF000000"/>
        <rFont val="Arial"/>
        <family val="2"/>
      </rPr>
      <t xml:space="preserve">Periodicidad del control: </t>
    </r>
    <r>
      <rPr>
        <sz val="11"/>
        <color indexed="8"/>
        <rFont val="Arial"/>
        <family val="2"/>
      </rPr>
      <t xml:space="preserve">Cuatrimestral
</t>
    </r>
    <r>
      <rPr>
        <b/>
        <sz val="11"/>
        <color indexed="8"/>
        <rFont val="Arial"/>
        <family val="2"/>
      </rPr>
      <t xml:space="preserve">Evidencias: </t>
    </r>
    <r>
      <rPr>
        <sz val="11"/>
        <color rgb="FF000000"/>
        <rFont val="Arial"/>
        <family val="2"/>
      </rPr>
      <t xml:space="preserve"> Correos y </t>
    </r>
    <r>
      <rPr>
        <sz val="11"/>
        <color indexed="8"/>
        <rFont val="Arial"/>
        <family val="2"/>
      </rPr>
      <t xml:space="preserve">reportes de seguimiento al cumplimiento. </t>
    </r>
  </si>
  <si>
    <t xml:space="preserve"> Subdirección de  Talento Humano
Grupo del bienestar laboral</t>
  </si>
  <si>
    <t xml:space="preserve">Realizar verificación  y control de documentos para la posesión del cargo con el fin de validar el perfil del aspirante vs los requisitos mínimos del empleo </t>
  </si>
  <si>
    <r>
      <rPr>
        <b/>
        <sz val="11"/>
        <color rgb="FF000000"/>
        <rFont val="Arial"/>
        <family val="2"/>
      </rPr>
      <t xml:space="preserve">Control 2: </t>
    </r>
    <r>
      <rPr>
        <sz val="11"/>
        <color indexed="8"/>
        <rFont val="Arial"/>
        <family val="2"/>
      </rPr>
      <t xml:space="preserve"> La Subdirección de Talento Humano a través del grupo de bienestar laboral, realiza actividades de sensibilización y capacitación sobre la gestión de conflictos de interés .
</t>
    </r>
    <r>
      <rPr>
        <b/>
        <sz val="11"/>
        <color rgb="FF000000"/>
        <rFont val="Arial"/>
        <family val="2"/>
      </rPr>
      <t>Periodicidad del control:</t>
    </r>
    <r>
      <rPr>
        <sz val="11"/>
        <color indexed="8"/>
        <rFont val="Arial"/>
        <family val="2"/>
      </rPr>
      <t xml:space="preserve"> Cuatrimestral
</t>
    </r>
    <r>
      <rPr>
        <b/>
        <sz val="11"/>
        <color indexed="8"/>
        <rFont val="Arial"/>
        <family val="2"/>
      </rPr>
      <t xml:space="preserve">Evidencias: </t>
    </r>
    <r>
      <rPr>
        <sz val="11"/>
        <color indexed="8"/>
        <rFont val="Arial"/>
        <family val="2"/>
      </rPr>
      <t>Correos y sesiones.</t>
    </r>
  </si>
  <si>
    <t xml:space="preserve">Subdirección de Atención Psicosocial Grupo de Tratamiento Penitenciario   </t>
  </si>
  <si>
    <t>Si se presenta la materialización del riesgo, se deben ejecutar las siguiente acciones cuyo objetivo principal es reducir los daños que se puedan producir (impacto): 
1. Requerir al establecimiento para que se realice la respectiva investigación y reporte al área de Control Interno Disciplinario.
2. Solicitar apoyo a las Direcciones Regionales para el seguimiento pertinente.</t>
  </si>
  <si>
    <t>Posibilidad de recibir o solicitar cualquier dádiva o beneficio a nombre propio o de terceros a cambio desde modificar o eliminar un hallazgo encontrado con posible alcance disciplinario, fiscal o penal en un informe de auditoría.</t>
  </si>
  <si>
    <t>Grupo de administración del talento humano</t>
  </si>
  <si>
    <t>Si se presenta la materialización del riesgo, se deben ejecutar las siguiente acciones cuyo objetivo principal es reducir los daños que se puedan producir (impacto): 
1. Informar a la Oficina de Control Interno Disciplinario.
2. Dentro  de los tres (3) días siguientes al conocimiento  del conflicto de interés, deberá el funcionario declararlo por escrito ante el superior jerárquico.
3. Se retirará  al presunto recusado de la actuación administrativa, función o actividad encomendada, con reasignación a nuevo funcionario.</t>
  </si>
  <si>
    <t>2912/2023</t>
  </si>
  <si>
    <r>
      <rPr>
        <b/>
        <sz val="11"/>
        <color theme="1"/>
        <rFont val="Arial"/>
        <family val="2"/>
      </rPr>
      <t xml:space="preserve">Control 1: </t>
    </r>
    <r>
      <rPr>
        <sz val="11"/>
        <color theme="1"/>
        <rFont val="Arial"/>
        <family val="2"/>
      </rPr>
      <t xml:space="preserve">El grupo de gestión documental realiza socialización a nivel nacional de la PA-DO-G09 Guía Aplicativo GESDOC,  para que los funcionarios públicos conozcan y utilicen correctamente el aplicativo GESDOC.
</t>
    </r>
    <r>
      <rPr>
        <b/>
        <sz val="11"/>
        <color theme="1"/>
        <rFont val="Arial"/>
        <family val="2"/>
      </rPr>
      <t xml:space="preserve">Periodicidad del Control: </t>
    </r>
    <r>
      <rPr>
        <sz val="11"/>
        <color theme="1"/>
        <rFont val="Arial"/>
        <family val="2"/>
      </rPr>
      <t xml:space="preserve">Semestral
</t>
    </r>
    <r>
      <rPr>
        <b/>
        <sz val="11"/>
        <color theme="1"/>
        <rFont val="Arial"/>
        <family val="2"/>
      </rPr>
      <t xml:space="preserve">Evidencias: </t>
    </r>
    <r>
      <rPr>
        <sz val="11"/>
        <color theme="1"/>
        <rFont val="Arial"/>
        <family val="2"/>
      </rPr>
      <t>Correos electrónicos.</t>
    </r>
  </si>
  <si>
    <r>
      <rPr>
        <b/>
        <sz val="11"/>
        <color theme="1"/>
        <rFont val="Arial"/>
        <family val="2"/>
      </rPr>
      <t>Control 2:</t>
    </r>
    <r>
      <rPr>
        <sz val="11"/>
        <color theme="1"/>
        <rFont val="Arial"/>
        <family val="2"/>
      </rPr>
      <t xml:space="preserve"> El grupo de gestión documental, realiza la creación de usuarios y soporte del aplicativo GESDOC, a partir de las solicitudes de los funcionarios de  DIREG y ERON. 
</t>
    </r>
    <r>
      <rPr>
        <b/>
        <sz val="11"/>
        <color theme="1"/>
        <rFont val="Arial"/>
        <family val="2"/>
      </rPr>
      <t xml:space="preserve">
Periodicidad del Control: </t>
    </r>
    <r>
      <rPr>
        <sz val="11"/>
        <color theme="1"/>
        <rFont val="Arial"/>
        <family val="2"/>
      </rPr>
      <t>Cuatrimestral</t>
    </r>
    <r>
      <rPr>
        <b/>
        <sz val="11"/>
        <color theme="1"/>
        <rFont val="Arial"/>
        <family val="2"/>
      </rPr>
      <t xml:space="preserve">
Evidencias:</t>
    </r>
    <r>
      <rPr>
        <sz val="11"/>
        <color theme="1"/>
        <rFont val="Arial"/>
        <family val="2"/>
      </rPr>
      <t xml:space="preserve"> Correos electrónicos.</t>
    </r>
  </si>
  <si>
    <r>
      <rPr>
        <b/>
        <sz val="11"/>
        <color theme="1"/>
        <rFont val="Arial"/>
        <family val="2"/>
      </rPr>
      <t>Control 3</t>
    </r>
    <r>
      <rPr>
        <sz val="11"/>
        <color theme="1"/>
        <rFont val="Arial"/>
        <family val="2"/>
      </rPr>
      <t xml:space="preserve">: El grupo de gestión documental socializa y exige mediante seguimiento  al cumplimiento del Procedimiento de Recepción, Radicación y Distribución de Comunicaciones Oficiales PA-DO-P02.
</t>
    </r>
    <r>
      <rPr>
        <b/>
        <sz val="11"/>
        <color theme="1"/>
        <rFont val="Arial"/>
        <family val="2"/>
      </rPr>
      <t>Periodicidad del Control:</t>
    </r>
    <r>
      <rPr>
        <sz val="11"/>
        <color theme="1"/>
        <rFont val="Arial"/>
        <family val="2"/>
      </rPr>
      <t xml:space="preserve"> Cuatrimestral
</t>
    </r>
    <r>
      <rPr>
        <b/>
        <sz val="11"/>
        <color theme="1"/>
        <rFont val="Arial"/>
        <family val="2"/>
      </rPr>
      <t xml:space="preserve">Evidencias: </t>
    </r>
    <r>
      <rPr>
        <sz val="11"/>
        <color theme="1"/>
        <rFont val="Arial"/>
        <family val="2"/>
      </rPr>
      <t>Correos electrónicos, actas, oficios.</t>
    </r>
  </si>
  <si>
    <r>
      <rPr>
        <b/>
        <sz val="11"/>
        <rFont val="Arial"/>
        <family val="2"/>
      </rPr>
      <t xml:space="preserve">Control 1: </t>
    </r>
    <r>
      <rPr>
        <sz val="11"/>
        <rFont val="Arial"/>
        <family val="2"/>
      </rPr>
      <t xml:space="preserve">El grupo de gestión documental realiza de manera permanente acompañamiento y capacitación a nivel nacional basado en los procedimientos de Organización Documental PA-DO-P07 y el Manual de Gestión Documental   PA-DO-M01.
</t>
    </r>
    <r>
      <rPr>
        <b/>
        <sz val="11"/>
        <rFont val="Arial"/>
        <family val="2"/>
      </rPr>
      <t xml:space="preserve">
Periodicidad del Control: </t>
    </r>
    <r>
      <rPr>
        <sz val="11"/>
        <rFont val="Arial"/>
        <family val="2"/>
      </rPr>
      <t xml:space="preserve">Permanente (cuatrimestral)
</t>
    </r>
    <r>
      <rPr>
        <b/>
        <sz val="11"/>
        <rFont val="Arial"/>
        <family val="2"/>
      </rPr>
      <t>Evidencias:</t>
    </r>
    <r>
      <rPr>
        <sz val="11"/>
        <rFont val="Arial"/>
        <family val="2"/>
      </rPr>
      <t xml:space="preserve"> Correos electrónicos, oficios y actas</t>
    </r>
  </si>
  <si>
    <r>
      <rPr>
        <b/>
        <sz val="11"/>
        <color theme="1"/>
        <rFont val="Arial"/>
        <family val="2"/>
      </rPr>
      <t xml:space="preserve">Control 1: </t>
    </r>
    <r>
      <rPr>
        <sz val="11"/>
        <color theme="1"/>
        <rFont val="Arial"/>
        <family val="2"/>
      </rPr>
      <t xml:space="preserve">Los coordinadores del Grupo de programación en presupuestal, tesorería, presupuesto y contabilidad construyen y socializan la circular de apertura (febrero) y cierre de la vigencia (octubre) con el fin de emitir los lineamientos en materia financiera.  Esta circular es remitida  a nivel nacional a todos los servidores públicos. En caso de que no se pueda emitir la circular, se procede a dar lineamientos por el dueño de proceso a través de comunicación interna. 
</t>
    </r>
    <r>
      <rPr>
        <b/>
        <sz val="11"/>
        <color theme="1"/>
        <rFont val="Arial"/>
        <family val="2"/>
      </rPr>
      <t>Periodicidad del control:</t>
    </r>
    <r>
      <rPr>
        <sz val="11"/>
        <color theme="1"/>
        <rFont val="Arial"/>
        <family val="2"/>
      </rPr>
      <t xml:space="preserve"> Inicio de año (febrero)
</t>
    </r>
    <r>
      <rPr>
        <b/>
        <sz val="11"/>
        <color theme="1"/>
        <rFont val="Arial"/>
        <family val="2"/>
      </rPr>
      <t>Evidencias:</t>
    </r>
    <r>
      <rPr>
        <sz val="11"/>
        <color theme="1"/>
        <rFont val="Arial"/>
        <family val="2"/>
      </rPr>
      <t xml:space="preserve"> Circular, correos.</t>
    </r>
  </si>
  <si>
    <r>
      <rPr>
        <b/>
        <sz val="11"/>
        <color theme="1"/>
        <rFont val="Arial"/>
        <family val="2"/>
      </rPr>
      <t>Control 1:</t>
    </r>
    <r>
      <rPr>
        <sz val="11"/>
        <color theme="1"/>
        <rFont val="Arial"/>
        <family val="2"/>
      </rPr>
      <t xml:space="preserve"> El grupo de contabilidad, realizan inducción en materia contable, de acuerdo a la normatividad emitida por la Contaduría General de la Nación y el Ministerio de Hacienda y Crédito Publico - SIIF NACIÓN.
</t>
    </r>
    <r>
      <rPr>
        <b/>
        <sz val="11"/>
        <color theme="1"/>
        <rFont val="Arial"/>
        <family val="2"/>
      </rPr>
      <t xml:space="preserve">Periodicidad del control: </t>
    </r>
    <r>
      <rPr>
        <sz val="11"/>
        <color theme="1"/>
        <rFont val="Arial"/>
        <family val="2"/>
      </rPr>
      <t xml:space="preserve">Cuatrimestral
</t>
    </r>
    <r>
      <rPr>
        <b/>
        <sz val="11"/>
        <color theme="1"/>
        <rFont val="Arial"/>
        <family val="2"/>
      </rPr>
      <t>Evidencias:</t>
    </r>
    <r>
      <rPr>
        <sz val="11"/>
        <color theme="1"/>
        <rFont val="Arial"/>
        <family val="2"/>
      </rPr>
      <t xml:space="preserve"> Acta - video </t>
    </r>
  </si>
  <si>
    <r>
      <rPr>
        <b/>
        <sz val="11"/>
        <color indexed="8"/>
        <rFont val="Arial"/>
        <family val="2"/>
      </rPr>
      <t xml:space="preserve">Control 2. </t>
    </r>
    <r>
      <rPr>
        <sz val="11"/>
        <color indexed="8"/>
        <rFont val="Arial"/>
        <family val="2"/>
      </rPr>
      <t xml:space="preserve">La coordinación contable y quien haga sus veces en las subunidades ejecutoras a nivel nacional conciliaran la información con las dependencias que generan  información o interviene en el proceso contable. 
</t>
    </r>
    <r>
      <rPr>
        <b/>
        <sz val="11"/>
        <color rgb="FF000000"/>
        <rFont val="Arial"/>
        <family val="2"/>
      </rPr>
      <t>Periodicidad del control:</t>
    </r>
    <r>
      <rPr>
        <sz val="11"/>
        <color indexed="8"/>
        <rFont val="Arial"/>
        <family val="2"/>
      </rPr>
      <t xml:space="preserve"> Cuatrimestral
</t>
    </r>
    <r>
      <rPr>
        <b/>
        <sz val="11"/>
        <color indexed="8"/>
        <rFont val="Arial"/>
        <family val="2"/>
      </rPr>
      <t>Evidencias:</t>
    </r>
    <r>
      <rPr>
        <sz val="11"/>
        <color indexed="8"/>
        <rFont val="Arial"/>
        <family val="2"/>
      </rPr>
      <t xml:space="preserve"> Actas - Oficio</t>
    </r>
  </si>
  <si>
    <r>
      <rPr>
        <b/>
        <sz val="11"/>
        <color theme="1"/>
        <rFont val="Arial"/>
        <family val="2"/>
      </rPr>
      <t>Control 3.</t>
    </r>
    <r>
      <rPr>
        <sz val="11"/>
        <color theme="1"/>
        <rFont val="Arial"/>
        <family val="2"/>
      </rPr>
      <t xml:space="preserve"> El grupo de contabilidad realiza análisis del reporte de saldos y movimientos generados del sistema SIIF Nación para verificar la razonabilidad de los saldos en cumplimiento de la normatividad vigente políticas contable y procedimientos. 
</t>
    </r>
    <r>
      <rPr>
        <b/>
        <sz val="11"/>
        <color theme="1"/>
        <rFont val="Arial"/>
        <family val="2"/>
      </rPr>
      <t xml:space="preserve">Periodicidad del control: </t>
    </r>
    <r>
      <rPr>
        <sz val="11"/>
        <color theme="1"/>
        <rFont val="Arial"/>
        <family val="2"/>
      </rPr>
      <t xml:space="preserve">Mensual
</t>
    </r>
    <r>
      <rPr>
        <b/>
        <sz val="11"/>
        <color theme="1"/>
        <rFont val="Arial"/>
        <family val="2"/>
      </rPr>
      <t xml:space="preserve">Evidencias:   </t>
    </r>
    <r>
      <rPr>
        <sz val="11"/>
        <color theme="1"/>
        <rFont val="Arial"/>
        <family val="2"/>
      </rPr>
      <t>Reporte de saldos y movimientos por ECP</t>
    </r>
  </si>
  <si>
    <r>
      <rPr>
        <b/>
        <sz val="11"/>
        <color theme="1"/>
        <rFont val="Arial"/>
        <family val="2"/>
      </rPr>
      <t>Control 1</t>
    </r>
    <r>
      <rPr>
        <sz val="11"/>
        <color theme="1"/>
        <rFont val="Arial"/>
        <family val="2"/>
      </rPr>
      <t xml:space="preserve">. La Oficina Asesora de Planeación – Grupo Programación Presupuestal y la Dirección de Gestión Corporativa – Grupo Presupuesto, presentan informe de ejecución presupuestal con periodicidad mensual  acorde con el reporte del Sistema Integrado de  Información Financiera SIIF Nación, ante las Direcciones: General, Gestión Corporativa, Regionales  Mediante comunicación y/o correos electrónicos cuyo fin sea tomar las acciones que conlleven al cumplimiento de las metas institucionales.
</t>
    </r>
    <r>
      <rPr>
        <b/>
        <sz val="11"/>
        <color theme="1"/>
        <rFont val="Arial"/>
        <family val="2"/>
      </rPr>
      <t xml:space="preserve">Periodicidad del control: </t>
    </r>
    <r>
      <rPr>
        <sz val="11"/>
        <color theme="1"/>
        <rFont val="Arial"/>
        <family val="2"/>
      </rPr>
      <t xml:space="preserve">Mensual
</t>
    </r>
    <r>
      <rPr>
        <b/>
        <sz val="11"/>
        <color theme="1"/>
        <rFont val="Arial"/>
        <family val="2"/>
      </rPr>
      <t>Evidencias</t>
    </r>
    <r>
      <rPr>
        <sz val="11"/>
        <color theme="1"/>
        <rFont val="Arial"/>
        <family val="2"/>
      </rPr>
      <t>: Informe de ejecución presupuestal- correos</t>
    </r>
  </si>
  <si>
    <t>2023. ELIMINACIÓN  Posibilidad de afectación reputacional y/o económica por el incumplimiento metas sinergia establecidas en el tablero de control de presidencia debido a la falta de gestión y/o o efectividad por parte de los responsables de cada indicador</t>
  </si>
  <si>
    <t>Eliminación del R24: Posibilidad de recibir u solicitar cualquier dádiva o beneficio a nombre propio o de tercero  a cambio de permitir la tenencia de elementos prohibidos o ilegales al interior de los ERON por parte de funcionarios del cuerpo de custodia, toda vez que se unifica con el R23.</t>
  </si>
  <si>
    <t>Eliminación del R54: Aplicación indebida de normatividad y procedimientos relacionados con la gestión del talento humano . Indicando:" se solicita sea eliminado el riesgo 54 correspondiente a la Subdireccion de talento humano ya que se encuentra inmerso en otros riesgos y en el plan de accion de la subdireccion "</t>
  </si>
  <si>
    <t>Eliminación de los riesgos R68: Insuficiencia de Planes Ocupacionales contextualizados que beneficien la resocialización de las PPL (Proceso Tratamiento Penitenciario), toda vez que se encuentra inmerso en el R75. Asimismo, solicitan pasar el R35 PASAR A CONNOTACIÓN DE POSIBLE RIESGOS DE CORRUPCIÓN.</t>
  </si>
  <si>
    <t>Eliminación de riesgos del proceso Logistica y Abastecimiento, con el fin de unificar riesgos y controles:
R80:Posibilidad de recibir u solicitar cualquier dádiva o beneficio a nombre propio o de terceros a cambio de omitir información real en la elaboración de las tomas físicas.</t>
  </si>
  <si>
    <t xml:space="preserve">Eliminación de riesgos del proceso Logistica y Abastecimiento, con el fin de unificar riesgos y controles:
R84: Posibilidad de usar de manera indebida los bienes del Instituto (parque automotor) para beneficio particular o de terceros </t>
  </si>
  <si>
    <t>Eliminación de riesgos del proceso Logistica y Abastecimiento, con el fin de unificar riesgos y controles:
R85: Indebida utilización del parque automotor que afecte la imagen o buen nombre del instituto.</t>
  </si>
  <si>
    <t xml:space="preserve">Eliminación de riesgos del proceso Logistica y Abastecimiento, con el fin de unificar riesgos y controles:
R86: Posibilidad de usar el combustible del Instituto  de manera indebida  para beneficio particular o de terceros </t>
  </si>
  <si>
    <t>Eliminación del R94: Inoportunidad de la información consignada para la entrega de la documentación externa enviada a través de servicio postal. Indicando:"Frente al Riesgo No. 94, se hace necesario su eliminación puesto que, desde la vigencia 2017 se viene monitoreando en los indicadores de gestión, nunca se materializó y no presenta ningún riesgo para el proceso."</t>
  </si>
  <si>
    <t>ELIMINADO</t>
  </si>
  <si>
    <r>
      <rPr>
        <b/>
        <sz val="11"/>
        <rFont val="Arial"/>
        <family val="2"/>
      </rPr>
      <t>Control 1:</t>
    </r>
    <r>
      <rPr>
        <sz val="11"/>
        <rFont val="Arial"/>
        <family val="2"/>
      </rPr>
      <t xml:space="preserve"> El Grupo Seguros, DIREG y ERON socializan e informa sobre las coberturas y clausulas de las pólizas adquiridas por el Instituto a nivel nacional, por medio de oficios y/o correos masivos a las diferentes áreas, dependencias, direcciones, coordinaciones y ERON con el fin de dar a conocer los parámetros establecidos para la reclamación de un siniestro y  la importancia del cumplimiento dentro de los términos legalmente establecidos, dejando los respectivos registros de calidad de las socializaciones efectuadas. En caso de presentarse reclamaciones extemporáneas por siniestro, se procederá a oficiar a la dependencia las razones por las cuales no se realizó el trámite respectivo ante la aseguradora verificando los hechos expuestos. 
</t>
    </r>
    <r>
      <rPr>
        <b/>
        <sz val="11"/>
        <rFont val="Arial"/>
        <family val="2"/>
      </rPr>
      <t>Periodicidad del control:</t>
    </r>
    <r>
      <rPr>
        <sz val="11"/>
        <rFont val="Arial"/>
        <family val="2"/>
      </rPr>
      <t xml:space="preserve"> Semestral
</t>
    </r>
    <r>
      <rPr>
        <b/>
        <sz val="11"/>
        <rFont val="Arial"/>
        <family val="2"/>
      </rPr>
      <t xml:space="preserve">Evidencias: </t>
    </r>
    <r>
      <rPr>
        <sz val="11"/>
        <rFont val="Arial"/>
        <family val="2"/>
      </rPr>
      <t>Oficios, correos electrónicos, las actas correspondientes y base de datos.</t>
    </r>
  </si>
  <si>
    <r>
      <rPr>
        <b/>
        <sz val="11"/>
        <rFont val="Arial"/>
        <family val="2"/>
      </rPr>
      <t>Control 2:</t>
    </r>
    <r>
      <rPr>
        <sz val="11"/>
        <rFont val="Arial"/>
        <family val="2"/>
      </rPr>
      <t xml:space="preserve"> La Dirección de Gestión Corporativa - Grupo Seguros, cada vez que se presenta una reclamación que es informada, se radica mediante oficio ante la compañía aseguradora y/o corredores de seguros la documentación requerida para el respectivo trámite. En caso de que se realice alguna observación por parte de la compañía aseguradora y/o corredores de seguros frente a la reclamación, se subsana  lo requerido solicitando a cada nivel la información y/o detalles de la reclamación. De la misma manera se realiza seguimiento al radicado frente a la compañía aseguradora.
</t>
    </r>
    <r>
      <rPr>
        <b/>
        <sz val="11"/>
        <rFont val="Arial"/>
        <family val="2"/>
      </rPr>
      <t>Periodicidad del control:</t>
    </r>
    <r>
      <rPr>
        <sz val="11"/>
        <rFont val="Arial"/>
        <family val="2"/>
      </rPr>
      <t xml:space="preserve"> Permanente con reporte cuatrimestral
</t>
    </r>
    <r>
      <rPr>
        <b/>
        <sz val="11"/>
        <rFont val="Arial"/>
        <family val="2"/>
      </rPr>
      <t>Evidencias del Control:</t>
    </r>
    <r>
      <rPr>
        <sz val="11"/>
        <rFont val="Arial"/>
        <family val="2"/>
      </rPr>
      <t xml:space="preserve"> Oficios, correos, </t>
    </r>
  </si>
  <si>
    <r>
      <rPr>
        <b/>
        <sz val="11"/>
        <rFont val="Arial"/>
        <family val="2"/>
      </rPr>
      <t xml:space="preserve">Control 1: </t>
    </r>
    <r>
      <rPr>
        <sz val="11"/>
        <rFont val="Arial"/>
        <family val="2"/>
      </rPr>
      <t xml:space="preserve">El Grupo Armamento diseña anualmente un plan de capacitación para la administración adecuada, control y manejo del material de defensa dirigido al personal del Cuerpo de Custodia y Vigilancia el cual se desarrolla en base a un cronograma, con responsables, fechas y dejando evidencia de la actividad mediante acta, de acuerdo a las instrucciones del nivel central a través de oficios y correos. En caso de que en algún ERON, Centros de Instrucción y  Grupos Especiales no ejecuten el cronograma de capacitación, se acude mediante correo electrónico informando la no realización de los casos puntuales a las Direcciones Regionales para el efectivo cumplimiento.
</t>
    </r>
    <r>
      <rPr>
        <b/>
        <sz val="11"/>
        <rFont val="Arial"/>
        <family val="2"/>
      </rPr>
      <t>Periodicidad del control:</t>
    </r>
    <r>
      <rPr>
        <sz val="11"/>
        <rFont val="Arial"/>
        <family val="2"/>
      </rPr>
      <t xml:space="preserve"> Permanente con reporte cuatrimestral
</t>
    </r>
    <r>
      <rPr>
        <b/>
        <sz val="11"/>
        <rFont val="Arial"/>
        <family val="2"/>
      </rPr>
      <t xml:space="preserve">Evidencias: </t>
    </r>
    <r>
      <rPr>
        <sz val="11"/>
        <rFont val="Arial"/>
        <family val="2"/>
      </rPr>
      <t xml:space="preserve">  Correos, Oficios, Actas, Diseño del Cronograma</t>
    </r>
  </si>
  <si>
    <r>
      <rPr>
        <b/>
        <sz val="11"/>
        <rFont val="Arial"/>
        <family val="2"/>
      </rPr>
      <t>Control 2:</t>
    </r>
    <r>
      <rPr>
        <sz val="11"/>
        <rFont val="Arial"/>
        <family val="2"/>
      </rPr>
      <t xml:space="preserve"> El Grupo Armamento  EPN, DIREG y ERON socializan de manera semestral a  nivel nacional el Manual de Material de Defensa y Municiones PA-LA-M01 a través de los medios de comunicación institucional. 
</t>
    </r>
    <r>
      <rPr>
        <b/>
        <sz val="11"/>
        <rFont val="Arial"/>
        <family val="2"/>
      </rPr>
      <t>Periodicidad del control:</t>
    </r>
    <r>
      <rPr>
        <sz val="11"/>
        <rFont val="Arial"/>
        <family val="2"/>
      </rPr>
      <t xml:space="preserve"> Semestral
</t>
    </r>
    <r>
      <rPr>
        <b/>
        <sz val="11"/>
        <rFont val="Arial"/>
        <family val="2"/>
      </rPr>
      <t xml:space="preserve">Evidencias: </t>
    </r>
    <r>
      <rPr>
        <sz val="11"/>
        <rFont val="Arial"/>
        <family val="2"/>
      </rPr>
      <t xml:space="preserve"> Correos electrónicos.</t>
    </r>
  </si>
  <si>
    <r>
      <rPr>
        <b/>
        <sz val="11"/>
        <rFont val="Arial"/>
        <family val="2"/>
      </rPr>
      <t>Control 3:</t>
    </r>
    <r>
      <rPr>
        <sz val="11"/>
        <rFont val="Arial"/>
        <family val="2"/>
      </rPr>
      <t xml:space="preserve"> El Grupo Armamento ejecutan un plan de visitas aleatorias, con el propósito de verificar el estado de material de defensa.
</t>
    </r>
    <r>
      <rPr>
        <b/>
        <sz val="11"/>
        <rFont val="Arial"/>
        <family val="2"/>
      </rPr>
      <t xml:space="preserve">Periodicidad del control: </t>
    </r>
    <r>
      <rPr>
        <sz val="11"/>
        <rFont val="Arial"/>
        <family val="2"/>
      </rPr>
      <t xml:space="preserve">Permanente, con reporte cuatrimestral
</t>
    </r>
    <r>
      <rPr>
        <b/>
        <sz val="11"/>
        <rFont val="Arial"/>
        <family val="2"/>
      </rPr>
      <t>Evidencias:</t>
    </r>
    <r>
      <rPr>
        <sz val="11"/>
        <rFont val="Arial"/>
        <family val="2"/>
      </rPr>
      <t xml:space="preserve">   Plan de visitas</t>
    </r>
  </si>
  <si>
    <r>
      <rPr>
        <b/>
        <sz val="11"/>
        <rFont val="Arial"/>
        <family val="2"/>
      </rPr>
      <t xml:space="preserve">Control 2: </t>
    </r>
    <r>
      <rPr>
        <sz val="11"/>
        <rFont val="Arial"/>
        <family val="2"/>
      </rPr>
      <t xml:space="preserve">El Grupo de manejo de bienes muebles imparte instrucciones al inicio de vigencia a las Direcciones Regionales, ERON, EPN, Nivel Central frente a la novedades administrativas, responsabilidades y obligaciones de los almacenistas, y el  cumplimiento de los procedimientos.
</t>
    </r>
    <r>
      <rPr>
        <b/>
        <sz val="11"/>
        <rFont val="Arial"/>
        <family val="2"/>
      </rPr>
      <t xml:space="preserve">
Periodicidad del control:</t>
    </r>
    <r>
      <rPr>
        <sz val="11"/>
        <rFont val="Arial"/>
        <family val="2"/>
      </rPr>
      <t xml:space="preserve"> Inicio de vigencia . Una vez al año
</t>
    </r>
    <r>
      <rPr>
        <b/>
        <sz val="11"/>
        <rFont val="Arial"/>
        <family val="2"/>
      </rPr>
      <t>Evidencias:</t>
    </r>
    <r>
      <rPr>
        <sz val="11"/>
        <rFont val="Arial"/>
        <family val="2"/>
      </rPr>
      <t xml:space="preserve">  Correos electrónicos</t>
    </r>
  </si>
  <si>
    <r>
      <rPr>
        <b/>
        <sz val="11"/>
        <rFont val="Arial"/>
        <family val="2"/>
      </rPr>
      <t xml:space="preserve">Control 1: </t>
    </r>
    <r>
      <rPr>
        <sz val="11"/>
        <rFont val="Arial"/>
        <family val="2"/>
      </rPr>
      <t xml:space="preserve">El Grupo Logístico realiza video conferencias con Regionales y ERON, instruyendo y recordando la estructuración y notificación de necesidades de Bienes y servicios a cargo de la USPEC. 
</t>
    </r>
    <r>
      <rPr>
        <b/>
        <sz val="11"/>
        <rFont val="Arial"/>
        <family val="2"/>
      </rPr>
      <t>Periodicidad del control</t>
    </r>
    <r>
      <rPr>
        <sz val="11"/>
        <rFont val="Arial"/>
        <family val="2"/>
      </rPr>
      <t xml:space="preserve">: Semestral
</t>
    </r>
    <r>
      <rPr>
        <b/>
        <sz val="11"/>
        <rFont val="Arial"/>
        <family val="2"/>
      </rPr>
      <t xml:space="preserve">Evidencias: </t>
    </r>
    <r>
      <rPr>
        <sz val="11"/>
        <rFont val="Arial"/>
        <family val="2"/>
      </rPr>
      <t>Actas y/o grabación</t>
    </r>
  </si>
  <si>
    <r>
      <rPr>
        <b/>
        <sz val="11"/>
        <rFont val="Arial"/>
        <family val="2"/>
      </rPr>
      <t xml:space="preserve">Control 2: </t>
    </r>
    <r>
      <rPr>
        <sz val="11"/>
        <rFont val="Arial"/>
        <family val="2"/>
      </rPr>
      <t xml:space="preserve">El Grupo Logístico realiza la coordinación para  hacer visitas por personal técnico frente a requerimiento de necesidades.
</t>
    </r>
    <r>
      <rPr>
        <b/>
        <sz val="11"/>
        <rFont val="Arial"/>
        <family val="2"/>
      </rPr>
      <t xml:space="preserve">
Periodicidad del control:</t>
    </r>
    <r>
      <rPr>
        <sz val="11"/>
        <rFont val="Arial"/>
        <family val="2"/>
      </rPr>
      <t xml:space="preserve"> Permanente con reporte cuatrimestral
</t>
    </r>
    <r>
      <rPr>
        <b/>
        <sz val="11"/>
        <rFont val="Arial"/>
        <family val="2"/>
      </rPr>
      <t>Evidencias:</t>
    </r>
    <r>
      <rPr>
        <sz val="11"/>
        <rFont val="Arial"/>
        <family val="2"/>
      </rPr>
      <t xml:space="preserve"> Visitas</t>
    </r>
  </si>
  <si>
    <r>
      <rPr>
        <b/>
        <sz val="11"/>
        <color theme="1"/>
        <rFont val="Arial"/>
        <family val="2"/>
      </rPr>
      <t>Control 2:</t>
    </r>
    <r>
      <rPr>
        <sz val="11"/>
        <color theme="1"/>
        <rFont val="Arial"/>
        <family val="2"/>
      </rPr>
      <t xml:space="preserve"> El grupo de Atención al Ciudadano remite en el primer trimestre a las Direcciones Regionales y ERON oficio  con cada una de las actividades a desarrollar, plazos establecidos y entrega de evidencias. 
</t>
    </r>
    <r>
      <rPr>
        <b/>
        <sz val="11"/>
        <color theme="1"/>
        <rFont val="Arial"/>
        <family val="2"/>
      </rPr>
      <t>Periodicidad del control:</t>
    </r>
    <r>
      <rPr>
        <sz val="11"/>
        <color theme="1"/>
        <rFont val="Arial"/>
        <family val="2"/>
      </rPr>
      <t xml:space="preserve"> Una vez al año (primer trimestre)
</t>
    </r>
    <r>
      <rPr>
        <b/>
        <sz val="11"/>
        <color theme="1"/>
        <rFont val="Arial"/>
        <family val="2"/>
      </rPr>
      <t>Evidencias:</t>
    </r>
    <r>
      <rPr>
        <sz val="11"/>
        <color theme="1"/>
        <rFont val="Arial"/>
        <family val="2"/>
      </rPr>
      <t xml:space="preserve"> Oficios, correos electrónicos</t>
    </r>
  </si>
  <si>
    <r>
      <rPr>
        <b/>
        <sz val="11"/>
        <color theme="1"/>
        <rFont val="Arial"/>
        <family val="2"/>
      </rPr>
      <t>Control 1:</t>
    </r>
    <r>
      <rPr>
        <sz val="11"/>
        <color theme="1"/>
        <rFont val="Arial"/>
        <family val="2"/>
      </rPr>
      <t xml:space="preserve"> El grupo de Atención al Ciudadano solicita mediante oficio anual a las Direcciones Regionales y ERON la asignación de personal idóneo para los puntos de atención al ciudadano.
</t>
    </r>
    <r>
      <rPr>
        <b/>
        <sz val="11"/>
        <color theme="1"/>
        <rFont val="Arial"/>
        <family val="2"/>
      </rPr>
      <t>Periodicidad del control:</t>
    </r>
    <r>
      <rPr>
        <sz val="11"/>
        <color theme="1"/>
        <rFont val="Arial"/>
        <family val="2"/>
      </rPr>
      <t xml:space="preserve"> Una vez al año (primer cuatrimestre)
</t>
    </r>
    <r>
      <rPr>
        <b/>
        <sz val="11"/>
        <color theme="1"/>
        <rFont val="Arial"/>
        <family val="2"/>
      </rPr>
      <t>Evidencias:</t>
    </r>
    <r>
      <rPr>
        <sz val="11"/>
        <color theme="1"/>
        <rFont val="Arial"/>
        <family val="2"/>
      </rPr>
      <t xml:space="preserve"> Oficios, Correos electrónicos.</t>
    </r>
  </si>
  <si>
    <r>
      <rPr>
        <b/>
        <sz val="11"/>
        <color theme="1"/>
        <rFont val="Arial"/>
        <family val="2"/>
      </rPr>
      <t xml:space="preserve">Control 1:  </t>
    </r>
    <r>
      <rPr>
        <sz val="11"/>
        <color theme="1"/>
        <rFont val="Arial"/>
        <family val="2"/>
      </rPr>
      <t xml:space="preserve">El grupo de Atención al Ciudadano realiza de manera trimestral un seguimiento y control a través del modulo PQRSD y su tablero de control, realizando un informe al Director General, así vez oficios a las dependencias competentes, Dirección escuela de formación, DIREG y ERON para el cumplimiento de la respuesta de conformidad a la Ley 1755 de 2015 .
</t>
    </r>
    <r>
      <rPr>
        <b/>
        <sz val="11"/>
        <color theme="1"/>
        <rFont val="Arial"/>
        <family val="2"/>
      </rPr>
      <t>Periodicidad del control</t>
    </r>
    <r>
      <rPr>
        <sz val="11"/>
        <color theme="1"/>
        <rFont val="Arial"/>
        <family val="2"/>
      </rPr>
      <t xml:space="preserve">: Trimestral
</t>
    </r>
    <r>
      <rPr>
        <b/>
        <sz val="11"/>
        <color theme="1"/>
        <rFont val="Arial"/>
        <family val="2"/>
      </rPr>
      <t xml:space="preserve">Evidencias: </t>
    </r>
    <r>
      <rPr>
        <sz val="11"/>
        <color theme="1"/>
        <rFont val="Arial"/>
        <family val="2"/>
      </rPr>
      <t>Informe, Oficios, Correos electrónicos, tablero de control.</t>
    </r>
  </si>
  <si>
    <r>
      <rPr>
        <b/>
        <sz val="11"/>
        <rFont val="Arial"/>
        <family val="2"/>
      </rPr>
      <t xml:space="preserve">Control 1: </t>
    </r>
    <r>
      <rPr>
        <sz val="11"/>
        <rFont val="Arial"/>
        <family val="2"/>
      </rPr>
      <t xml:space="preserve">El grupo de Atención al Ciudadano realiza campaña de los canales o medios con los que cuenta el instituto para presentar denuncias por hechos de corrupción, la cual es socializada por las DIREG, ERON y Dirección Escuela de Formación, los que a su vez reportan de manera semestral al Grupo de Atencion al Ciudadano y este consolida la informacion.
</t>
    </r>
    <r>
      <rPr>
        <b/>
        <sz val="11"/>
        <rFont val="Arial"/>
        <family val="2"/>
      </rPr>
      <t>Periodicidad del control:</t>
    </r>
    <r>
      <rPr>
        <sz val="11"/>
        <rFont val="Arial"/>
        <family val="2"/>
      </rPr>
      <t xml:space="preserve"> Semestral
</t>
    </r>
    <r>
      <rPr>
        <b/>
        <sz val="11"/>
        <rFont val="Arial"/>
        <family val="2"/>
      </rPr>
      <t>Evidencias:</t>
    </r>
    <r>
      <rPr>
        <sz val="11"/>
        <rFont val="Arial"/>
        <family val="2"/>
      </rPr>
      <t xml:space="preserve"> Informe,  oficio</t>
    </r>
  </si>
  <si>
    <t>Socializar una campaña sobre los medios y canales con los que cuenta el instituto para la recepción de las denuncias.</t>
  </si>
  <si>
    <t>Informe de las quejas por hechos de gran impacto, analizadas en el comité CRAET.</t>
  </si>
  <si>
    <t>Si se presenta la materialización del riesgo, se deben ejecutar las siguiente acciones cuyo objetivo principal es reducir los daños que se puedan producir (impacto): 
1. Informe a la Dirección General
2. Llevar situación al CRAET</t>
  </si>
  <si>
    <t>Grupos de: administración de Bienes Muebles, Armamento e intendencia, vehículos, logístico, seguros.
Direcciones Regionales
EPN, 
ERON</t>
  </si>
  <si>
    <t>Videonferencia a nivel nacional de capacitación  y la aplicación de procedimientos del proceso financiero</t>
  </si>
  <si>
    <t>CALIFICACIÓN TOTAL DE ATRIBUTO</t>
  </si>
  <si>
    <t>PLAN DE ACCIÓN
(Acciones adicionales que fortalezcan el control)</t>
  </si>
  <si>
    <t>CALIFICACIÓN TIPO DE CONTROL</t>
  </si>
  <si>
    <t>CALIFICACIÓN IMPLEMENTACIÓN</t>
  </si>
  <si>
    <t xml:space="preserve"> % PROBABILIDAD RESIDUAL </t>
  </si>
  <si>
    <t>Rara vezLeve</t>
  </si>
  <si>
    <t>Rara vezMenor</t>
  </si>
  <si>
    <t>Rara vezModerado</t>
  </si>
  <si>
    <t>Rara vezMayor</t>
  </si>
  <si>
    <t>Rara vezCatastrófico</t>
  </si>
  <si>
    <t>ImprobableLeve</t>
  </si>
  <si>
    <t>ImprobableMenor</t>
  </si>
  <si>
    <t>ImprobableModerado</t>
  </si>
  <si>
    <t>ImprobableMayor</t>
  </si>
  <si>
    <t>ImprobableCatastrófico</t>
  </si>
  <si>
    <t>PosibleLeve</t>
  </si>
  <si>
    <t>PosibleMenor</t>
  </si>
  <si>
    <t>PosibleModerado</t>
  </si>
  <si>
    <t>PosibleMayor</t>
  </si>
  <si>
    <t>PosibleCatastrófico</t>
  </si>
  <si>
    <t>ProbableLeve</t>
  </si>
  <si>
    <t>ProbableMenor</t>
  </si>
  <si>
    <t>ProbableModerado</t>
  </si>
  <si>
    <t>ProbableMayor</t>
  </si>
  <si>
    <t>ProbableCatastrófico</t>
  </si>
  <si>
    <t>Casi seguroLeve</t>
  </si>
  <si>
    <t>Casi seguroMenor</t>
  </si>
  <si>
    <t>Casi seguroModerado</t>
  </si>
  <si>
    <t>Casi seguroMayor</t>
  </si>
  <si>
    <t>Casi seguroCatastrófico</t>
  </si>
  <si>
    <t>%
IMPACTO</t>
  </si>
  <si>
    <t>CALIFICACIÓN
IMPLEMENTACIÓN</t>
  </si>
  <si>
    <t xml:space="preserve"> MAPA DE RIESGOS INSTITUCIONAL 
(MAPA DE RIESGOS DE CORRUPCIÓN)</t>
  </si>
  <si>
    <t>VIGENCIA 2023, VERSIÓN 1</t>
  </si>
  <si>
    <r>
      <rPr>
        <b/>
        <sz val="11"/>
        <rFont val="Arial"/>
        <family val="2"/>
      </rPr>
      <t xml:space="preserve">Control 1: </t>
    </r>
    <r>
      <rPr>
        <sz val="11"/>
        <rFont val="Arial"/>
        <family val="2"/>
      </rPr>
      <t xml:space="preserve">La Subdirección de Talento Humano a través del Grupo de Nomina,  de manera semestral solicita al equipo de trabajo la modificación de la contraseña para el acceso al sistema de nómina y orienta en la importancia del manejo de la información.
</t>
    </r>
    <r>
      <rPr>
        <b/>
        <sz val="11"/>
        <rFont val="Arial"/>
        <family val="2"/>
      </rPr>
      <t xml:space="preserve">Periodicidad del control:  </t>
    </r>
    <r>
      <rPr>
        <sz val="11"/>
        <rFont val="Arial"/>
        <family val="2"/>
      </rPr>
      <t xml:space="preserve">Semestral
</t>
    </r>
    <r>
      <rPr>
        <b/>
        <sz val="11"/>
        <rFont val="Arial"/>
        <family val="2"/>
      </rPr>
      <t>Evidencias:</t>
    </r>
    <r>
      <rPr>
        <sz val="11"/>
        <rFont val="Arial"/>
        <family val="2"/>
      </rPr>
      <t xml:space="preserve"> Correo electrónico </t>
    </r>
  </si>
  <si>
    <t xml:space="preserve">Las Direcciones Regionales mensualmente revisan en los reportes de "Internos en fase", "Internos sin seguimiento mayor a 90 dias" e  "Internos sin seguimiento mayor a 180 dias". De lo evidenciado, las DIREG realiza seguimiento por escrito solicitando plan de trabajo a los ERON. De esta manera, las Direcciones Regionales trimestralmente remite informe a la Direccion de Atencion y Tratamiento  donde evalúe el cumplimiento, las no conformidades, las respectivas acciones correctivas y preventivas realizadas a través del formato PM-TP-P07-F08 Informe Cualitativo CET versión oficial.                             </t>
  </si>
  <si>
    <t>Las Direcciones Regionales verifican que la PPL se encuentre asignada a una actividad de TEE acorde con la fase de tratamiento y realiza retroalimentación a los ERON de manera mensual. 
El Grupo de Tratamiento Penitenciario realiza retroalimentación a las Direcciones Regionales, de manera trimestral.</t>
  </si>
  <si>
    <t>MENSUAL Y
TRIMESTRAL</t>
  </si>
  <si>
    <t>Una vez al año
ENERO</t>
  </si>
  <si>
    <t xml:space="preserve">
Las Direcciones Regionales al inicio del año solicitan la planeacion de la cobertura de los programas a cada uno de los ERON de su jurisdiccion en Sisipec Web en el Modulo Planeación de Programas, verifican el cargue de la informacion y reportan a la Direccion de Atencion y Tratamiento - Grupo de Tratamiento Penitenciario para la aprobacion en el sistema. 
Evidencia: Registro de la planeación desarrollada en el sistema Sisipec  Web Modulo Planeacion de Programas - Matriz excel.</t>
  </si>
  <si>
    <r>
      <rPr>
        <b/>
        <sz val="11"/>
        <rFont val="Arial"/>
        <family val="2"/>
      </rPr>
      <t>Control 1:</t>
    </r>
    <r>
      <rPr>
        <sz val="11"/>
        <rFont val="Arial"/>
        <family val="2"/>
      </rPr>
      <t xml:space="preserve"> El grupo de Tratamiento Penitenciario realiza acciones de difusión respecto al Acceso  a las Actividades de Trabajo, Estudio y Enseñanza, es difundido por los canales de comunicación institucional, y es remitido a los ERON y a las Direcciones Regionales para ser socializados a los PPL dejando registro de calidad a través de acta.
</t>
    </r>
    <r>
      <rPr>
        <b/>
        <sz val="11"/>
        <rFont val="Arial"/>
        <family val="2"/>
      </rPr>
      <t xml:space="preserve">Periodicidad del control: </t>
    </r>
    <r>
      <rPr>
        <sz val="11"/>
        <rFont val="Arial"/>
        <family val="2"/>
      </rPr>
      <t xml:space="preserve">Semestral
</t>
    </r>
    <r>
      <rPr>
        <b/>
        <sz val="11"/>
        <rFont val="Arial"/>
        <family val="2"/>
      </rPr>
      <t>Evidencias:</t>
    </r>
    <r>
      <rPr>
        <sz val="11"/>
        <rFont val="Arial"/>
        <family val="2"/>
      </rPr>
      <t xml:space="preserve"> Acciones de difusión, correos y actas</t>
    </r>
  </si>
  <si>
    <t xml:space="preserve"> Subdirección de Atención Psicosocial
Grupo de Tratamiento Penitenciario.</t>
  </si>
  <si>
    <t xml:space="preserve"> El grupo de Tratamiento Penitenciario cuenta con  procedimiento  PM-TP-P03 V4 en el que establece la evaluación, selección, asignación, seguimiento y certificación de actividades de trabajo Estudio y Enseñanza.  Documento que  es socializados con las Direcciones Regionales y Establecimientos de Reclusión al inicio de cada vigencia.
Evidencias:Oficios de envío del procedimiento y acta de socializacion</t>
  </si>
  <si>
    <t>Una vez al año 
(Primer trimestre)</t>
  </si>
  <si>
    <t>Grupo de Derechos Humanos 
Direcciones Regionales</t>
  </si>
  <si>
    <t xml:space="preserve"> La subdirección de Atención Psicosocial - Grupo Atención Social 
DIREG </t>
  </si>
  <si>
    <t xml:space="preserve">Subdirección de Talento Humano - Grupo de Seguridad y Salud en el Trabajo.
Dirección Escuela de Formación .
 Directores Regionales, </t>
  </si>
  <si>
    <t>Grupo de manejo de bienes muebles
DIREG</t>
  </si>
  <si>
    <t>Grupo Logístico</t>
  </si>
  <si>
    <r>
      <rPr>
        <b/>
        <sz val="11"/>
        <rFont val="Arial"/>
        <family val="2"/>
      </rPr>
      <t>Control 2</t>
    </r>
    <r>
      <rPr>
        <sz val="11"/>
        <rFont val="Arial"/>
        <family val="2"/>
      </rPr>
      <t xml:space="preserve">: El responsable de Atención al Ciudadano de las  DIREG consolidan lo de sus ERON adscritos y reportan de manera Trimestral  un informe a la coordinación de GATEC  de las quejas de mayor impacto analizadas en el comité CRAET.
</t>
    </r>
    <r>
      <rPr>
        <b/>
        <sz val="11"/>
        <rFont val="Arial"/>
        <family val="2"/>
      </rPr>
      <t xml:space="preserve">Periodicidad del control: </t>
    </r>
    <r>
      <rPr>
        <sz val="11"/>
        <rFont val="Arial"/>
        <family val="2"/>
      </rPr>
      <t xml:space="preserve">Trimestral
</t>
    </r>
    <r>
      <rPr>
        <b/>
        <sz val="11"/>
        <rFont val="Arial"/>
        <family val="2"/>
      </rPr>
      <t>Evidencias:</t>
    </r>
    <r>
      <rPr>
        <sz val="11"/>
        <rFont val="Arial"/>
        <family val="2"/>
      </rPr>
      <t xml:space="preserve"> Informes trimestrales</t>
    </r>
  </si>
  <si>
    <r>
      <rPr>
        <b/>
        <sz val="11"/>
        <rFont val="Arial"/>
        <family val="2"/>
      </rPr>
      <t xml:space="preserve">Control 2: </t>
    </r>
    <r>
      <rPr>
        <sz val="11"/>
        <rFont val="Arial"/>
        <family val="2"/>
      </rPr>
      <t xml:space="preserve">El Coordinador del Grupo de Investigaciones o quién haga sus veces en las DIREG, detectaran si hay irregularidades en el sentido de fallo que proyecte el sustanciador, si no está ajustado a derecho y  no es proporcional la sanción con la conducta investigada, realizando verificaciones de manera  permanente a las actuaciones procesales que se surten al interior de los diferentes procesos que se adelantan en el despacho disciplinario.
</t>
    </r>
    <r>
      <rPr>
        <b/>
        <sz val="11"/>
        <rFont val="Arial"/>
        <family val="2"/>
      </rPr>
      <t>Periodicidad del control:</t>
    </r>
    <r>
      <rPr>
        <sz val="11"/>
        <rFont val="Arial"/>
        <family val="2"/>
      </rPr>
      <t xml:space="preserve"> Permanente
</t>
    </r>
    <r>
      <rPr>
        <b/>
        <sz val="11"/>
        <rFont val="Arial"/>
        <family val="2"/>
      </rPr>
      <t>Evidencias:</t>
    </r>
    <r>
      <rPr>
        <sz val="11"/>
        <rFont val="Arial"/>
        <family val="2"/>
      </rPr>
      <t xml:space="preserve"> Quejas, Sistema de Información Disciplinaria SIID, correos electrónicos y los expedientes disciplinarios, providencias, acta, quejas, denuncias o informes sobre las irregularidades, los libros radicadores.</t>
    </r>
  </si>
  <si>
    <r>
      <t xml:space="preserve"> Subdirección de Talento Humano -</t>
    </r>
    <r>
      <rPr>
        <b/>
        <sz val="11"/>
        <rFont val="Arial"/>
        <family val="2"/>
      </rPr>
      <t xml:space="preserve"> Grupo de Nomina</t>
    </r>
  </si>
  <si>
    <r>
      <rPr>
        <b/>
        <sz val="11"/>
        <rFont val="Arial"/>
        <family val="2"/>
      </rPr>
      <t>Control 2</t>
    </r>
    <r>
      <rPr>
        <sz val="11"/>
        <rFont val="Arial"/>
        <family val="2"/>
      </rPr>
      <t xml:space="preserve">: La Dirección de Gestión Corporativa a través de la Subdirección de Gestión Contractual, DIREG y ERON, actualizan  y capacitan frente al manual de contratación, formatos y procedimientos a nivel nacional - subunidades ordenadoras de gasto (regionales y EPN).
</t>
    </r>
    <r>
      <rPr>
        <b/>
        <sz val="11"/>
        <rFont val="Arial"/>
        <family val="2"/>
      </rPr>
      <t>Periodicidad del control</t>
    </r>
    <r>
      <rPr>
        <sz val="11"/>
        <rFont val="Arial"/>
        <family val="2"/>
      </rPr>
      <t xml:space="preserve">: Permamente con reporte cuatrimestral
</t>
    </r>
    <r>
      <rPr>
        <b/>
        <sz val="11"/>
        <rFont val="Arial"/>
        <family val="2"/>
      </rPr>
      <t xml:space="preserve">Evidencias: </t>
    </r>
    <r>
      <rPr>
        <sz val="11"/>
        <rFont val="Arial"/>
        <family val="2"/>
      </rPr>
      <t>Actas de socialización.</t>
    </r>
  </si>
  <si>
    <r>
      <rPr>
        <b/>
        <sz val="11"/>
        <rFont val="Arial"/>
        <family val="2"/>
      </rPr>
      <t xml:space="preserve">Control 1: </t>
    </r>
    <r>
      <rPr>
        <sz val="11"/>
        <rFont val="Arial"/>
        <family val="2"/>
      </rPr>
      <t xml:space="preserve">Los Grupos de Administración de Bienes Muebles, Armamento e intendencia, vehículos, logístico, seguros, socializan de manera semestral mediante videoconferencia, correo masivo,  oficios con el fin de que se cumplan con los lineamientos plasmados en Manuales, Guías, Procedimientos. 
</t>
    </r>
    <r>
      <rPr>
        <b/>
        <sz val="11"/>
        <rFont val="Arial"/>
        <family val="2"/>
      </rPr>
      <t>Periodicidad del control:</t>
    </r>
    <r>
      <rPr>
        <sz val="11"/>
        <rFont val="Arial"/>
        <family val="2"/>
      </rPr>
      <t xml:space="preserve"> Semestral
</t>
    </r>
    <r>
      <rPr>
        <b/>
        <sz val="11"/>
        <rFont val="Arial"/>
        <family val="2"/>
      </rPr>
      <t>Evidencias:</t>
    </r>
    <r>
      <rPr>
        <sz val="11"/>
        <rFont val="Arial"/>
        <family val="2"/>
      </rPr>
      <t xml:space="preserve"> Actas, correos,  Oficios</t>
    </r>
  </si>
  <si>
    <r>
      <rPr>
        <b/>
        <sz val="11"/>
        <rFont val="Arial"/>
        <family val="2"/>
      </rPr>
      <t>Control 2:</t>
    </r>
    <r>
      <rPr>
        <sz val="11"/>
        <rFont val="Arial"/>
        <family val="2"/>
      </rPr>
      <t xml:space="preserve"> Los grupos de: administración de Bienes Muebles, Armamento e intendencia, vehículos, logístico, seguros. DIREG /ERON /EPN, elaboran actividades de concientización para buen uso de los bienes, muebles e inmuebles a cargo del instituto a nivel nacional, desarrollando acciones de sensibilización semestral a los servidores penitenciarios en temas de buenas practicas, normatividad y procedimientos, empleando los canales de comunicación institucional con el apoyo de la Oficina Asesora de Comunicaciones. 
</t>
    </r>
    <r>
      <rPr>
        <b/>
        <sz val="11"/>
        <rFont val="Arial"/>
        <family val="2"/>
      </rPr>
      <t>Periodicidad del control:</t>
    </r>
    <r>
      <rPr>
        <sz val="11"/>
        <rFont val="Arial"/>
        <family val="2"/>
      </rPr>
      <t xml:space="preserve"> Semestral
</t>
    </r>
    <r>
      <rPr>
        <b/>
        <sz val="11"/>
        <rFont val="Arial"/>
        <family val="2"/>
      </rPr>
      <t>Evidencias:</t>
    </r>
    <r>
      <rPr>
        <sz val="11"/>
        <rFont val="Arial"/>
        <family val="2"/>
      </rPr>
      <t xml:space="preserve">  Registros de calidad de las acciones de socialización, correos electrónicos, informes y oficios </t>
    </r>
  </si>
  <si>
    <r>
      <rPr>
        <b/>
        <sz val="11"/>
        <rFont val="Arial"/>
        <family val="2"/>
      </rPr>
      <t>Control 3</t>
    </r>
    <r>
      <rPr>
        <sz val="11"/>
        <rFont val="Arial"/>
        <family val="2"/>
      </rPr>
      <t xml:space="preserve">: Los grupos de: administración de Bienes Muebles, Armamento e intendencia, vehículos, logístico, seguros. DIREG /ERON /EPN, realizan seguimiento al resultado de tomas físicas de inventarios.
</t>
    </r>
    <r>
      <rPr>
        <b/>
        <sz val="11"/>
        <rFont val="Arial"/>
        <family val="2"/>
      </rPr>
      <t>Periodicidad del control:</t>
    </r>
    <r>
      <rPr>
        <sz val="11"/>
        <rFont val="Arial"/>
        <family val="2"/>
      </rPr>
      <t xml:space="preserve"> Permamente con reporte cuatrimestral
</t>
    </r>
    <r>
      <rPr>
        <b/>
        <sz val="11"/>
        <rFont val="Arial"/>
        <family val="2"/>
      </rPr>
      <t>Evidencias</t>
    </r>
    <r>
      <rPr>
        <sz val="11"/>
        <rFont val="Arial"/>
        <family val="2"/>
      </rPr>
      <t>: Oficios y/o correos</t>
    </r>
  </si>
  <si>
    <r>
      <rPr>
        <b/>
        <sz val="11"/>
        <rFont val="Arial"/>
        <family val="2"/>
      </rPr>
      <t>Control 1:</t>
    </r>
    <r>
      <rPr>
        <sz val="11"/>
        <rFont val="Arial"/>
        <family val="2"/>
      </rPr>
      <t xml:space="preserve"> La Dirección Gestión Corporativa - Grupo presupuesto, Contabilidad y tesorería de manera cuatrimestral verifica que ningún servidor publico maneje los perfiles gestión pagador y gestión contable en el manejo del SIIF II, en caso de que se identifique , se genera un reporte  a la Dirección Regional yo ERON con el fin de que se adelante la gestión para que se cumpla con este requisito. 
En caso de no cumplirse con la asignación de los dos perfiles mínimo se emitirá oficio por parte de la Dirección Gestión Corporativa, requiriendo al Director Regional para que corrija tal situación emitiendo la respuesta por escrito con los datos del servidor público asignado, dirigido al coordinador del SIIF II INPEC.
</t>
    </r>
    <r>
      <rPr>
        <b/>
        <sz val="11"/>
        <rFont val="Arial"/>
        <family val="2"/>
      </rPr>
      <t>Periodicidad del control:</t>
    </r>
    <r>
      <rPr>
        <sz val="11"/>
        <rFont val="Arial"/>
        <family val="2"/>
      </rPr>
      <t xml:space="preserve"> Cuatrimestral
</t>
    </r>
    <r>
      <rPr>
        <b/>
        <sz val="11"/>
        <rFont val="Arial"/>
        <family val="2"/>
      </rPr>
      <t>Evidencias:</t>
    </r>
    <r>
      <rPr>
        <sz val="11"/>
        <rFont val="Arial"/>
        <family val="2"/>
      </rPr>
      <t xml:space="preserve">  Oficios y correo electrónico.</t>
    </r>
  </si>
  <si>
    <r>
      <rPr>
        <b/>
        <sz val="11"/>
        <rFont val="Arial"/>
        <family val="2"/>
      </rPr>
      <t>Control 2:</t>
    </r>
    <r>
      <rPr>
        <sz val="11"/>
        <rFont val="Arial"/>
        <family val="2"/>
      </rPr>
      <t xml:space="preserve"> El Grupo presupuesto, contabilidad y tesorería; pagadores y ordenadores del gasto a nivel nacional,  elaboran órdenes de pago cada vez que es requerido, con el fin de adelantar el trámite correspondiente para  la liquidación de obligaciones presupuestales.
</t>
    </r>
    <r>
      <rPr>
        <b/>
        <sz val="11"/>
        <rFont val="Arial"/>
        <family val="2"/>
      </rPr>
      <t xml:space="preserve">
Periodicidad del control: </t>
    </r>
    <r>
      <rPr>
        <sz val="11"/>
        <rFont val="Arial"/>
        <family val="2"/>
      </rPr>
      <t>Permamente con reporte cuatrimestral</t>
    </r>
    <r>
      <rPr>
        <b/>
        <sz val="11"/>
        <rFont val="Arial"/>
        <family val="2"/>
      </rPr>
      <t xml:space="preserve">
Evidencias:</t>
    </r>
    <r>
      <rPr>
        <sz val="11"/>
        <rFont val="Arial"/>
        <family val="2"/>
      </rPr>
      <t xml:space="preserve"> Ordenes de pago</t>
    </r>
  </si>
  <si>
    <r>
      <rPr>
        <b/>
        <sz val="11"/>
        <rFont val="Arial"/>
        <family val="2"/>
      </rPr>
      <t>Control 1:</t>
    </r>
    <r>
      <rPr>
        <sz val="11"/>
        <rFont val="Arial"/>
        <family val="2"/>
      </rPr>
      <t xml:space="preserve"> El grupo de gestión documental  realiza acompañamiento y capacitación a nivel nacional basado en los procedimientos de Organización Documental PA-DO-P07 y el Manual de Gestión Documental   PA-DO-M01.
</t>
    </r>
    <r>
      <rPr>
        <b/>
        <sz val="11"/>
        <rFont val="Arial"/>
        <family val="2"/>
      </rPr>
      <t xml:space="preserve">
Periodicidad del control: </t>
    </r>
    <r>
      <rPr>
        <sz val="11"/>
        <rFont val="Arial"/>
        <family val="2"/>
      </rPr>
      <t>Cuatrimestral</t>
    </r>
    <r>
      <rPr>
        <b/>
        <sz val="11"/>
        <rFont val="Arial"/>
        <family val="2"/>
      </rPr>
      <t xml:space="preserve">
Evidencias: </t>
    </r>
    <r>
      <rPr>
        <sz val="11"/>
        <rFont val="Arial"/>
        <family val="2"/>
      </rPr>
      <t>Correos electrónicos, oficios y actas</t>
    </r>
  </si>
  <si>
    <r>
      <rPr>
        <b/>
        <sz val="11"/>
        <rFont val="Arial"/>
        <family val="2"/>
      </rPr>
      <t xml:space="preserve">Control 2: </t>
    </r>
    <r>
      <rPr>
        <sz val="11"/>
        <rFont val="Arial"/>
        <family val="2"/>
      </rPr>
      <t xml:space="preserve">El grupo de gestión documental realiza sensibilizaciones mediante NOTINPEC frente a los tips de Organización de Archivos y uso del aplicativo GESDOC para conservar la memoria documental e institucional.
</t>
    </r>
    <r>
      <rPr>
        <b/>
        <sz val="11"/>
        <rFont val="Arial"/>
        <family val="2"/>
      </rPr>
      <t>Periodicidad del control:</t>
    </r>
    <r>
      <rPr>
        <sz val="11"/>
        <rFont val="Arial"/>
        <family val="2"/>
      </rPr>
      <t xml:space="preserve"> Mensual
</t>
    </r>
    <r>
      <rPr>
        <b/>
        <sz val="11"/>
        <rFont val="Arial"/>
        <family val="2"/>
      </rPr>
      <t>Evidencias:</t>
    </r>
    <r>
      <rPr>
        <sz val="11"/>
        <rFont val="Arial"/>
        <family val="2"/>
      </rPr>
      <t xml:space="preserve"> Publicaciones NOTINPEC.</t>
    </r>
  </si>
  <si>
    <r>
      <rPr>
        <b/>
        <sz val="11"/>
        <rFont val="Arial"/>
        <family val="2"/>
      </rPr>
      <t xml:space="preserve">Control 1: </t>
    </r>
    <r>
      <rPr>
        <sz val="11"/>
        <rFont val="Arial"/>
        <family val="2"/>
      </rPr>
      <t xml:space="preserve">La Oficina de Sistemas de Información a través del grupo de Administración de los sistemas de Información realiza una verificación aleatoria correspondiente al 10% del total de usuarios de SISIPEC creados cada trimestre, con el fin de confirmar que son creados mediante Help desk aprobados de acuerdo al Manual Help desk que se encuentra publicado dentro del Sistema de Información. Además se verifica que adjunten la resolución de asignación de funciones y el Acuerdo de confidencialidad y compromiso con la seguridad de la información para la creación de usuarios.
</t>
    </r>
    <r>
      <rPr>
        <b/>
        <sz val="11"/>
        <rFont val="Arial"/>
        <family val="2"/>
      </rPr>
      <t xml:space="preserve">Periodicidad del Control: </t>
    </r>
    <r>
      <rPr>
        <sz val="11"/>
        <rFont val="Arial"/>
        <family val="2"/>
      </rPr>
      <t xml:space="preserve">Trimestral
</t>
    </r>
    <r>
      <rPr>
        <b/>
        <sz val="11"/>
        <rFont val="Arial"/>
        <family val="2"/>
      </rPr>
      <t xml:space="preserve">Evidencias: </t>
    </r>
    <r>
      <rPr>
        <sz val="11"/>
        <rFont val="Arial"/>
        <family val="2"/>
      </rPr>
      <t>Informe de verificación aleatoria del 10% de usuarios creados.</t>
    </r>
  </si>
  <si>
    <r>
      <rPr>
        <b/>
        <sz val="11"/>
        <rFont val="Arial"/>
        <family val="2"/>
      </rPr>
      <t>Control 1:</t>
    </r>
    <r>
      <rPr>
        <sz val="11"/>
        <rFont val="Arial"/>
        <family val="2"/>
      </rPr>
      <t xml:space="preserve"> Los Comandantes de Vigilancia de los Establecimientos en la relación general que menciona el artículo 14 de la resolución 6349 de 2016, efectua una vez al mes y extraordinariamnete cuando sea necesario,  retroalimenta al personal del Cuerpo de Custodia y Vigilancia sobre el Código de Integridad,  principios y valores del servidor público, lecciones aprendidas y código disciplinario. El comandante de Vigilancia de la Regional, recopila la información suministrada por  los ERON y emite un informe a la Dirección de Custodia y Vigilancia quien consolida el informe final a nivel nacional.
</t>
    </r>
    <r>
      <rPr>
        <b/>
        <sz val="11"/>
        <rFont val="Arial"/>
        <family val="2"/>
      </rPr>
      <t>Periodicidad del control:</t>
    </r>
    <r>
      <rPr>
        <sz val="11"/>
        <rFont val="Arial"/>
        <family val="2"/>
      </rPr>
      <t xml:space="preserve"> Mensual
</t>
    </r>
    <r>
      <rPr>
        <b/>
        <sz val="11"/>
        <rFont val="Arial"/>
        <family val="2"/>
      </rPr>
      <t xml:space="preserve">Evidencias: </t>
    </r>
    <r>
      <rPr>
        <sz val="11"/>
        <rFont val="Arial"/>
        <family val="2"/>
      </rPr>
      <t xml:space="preserve">
ERON emite actas de las socializaciones efectuadas.
DIREG consolida actas de ERON y emite informe a la DICUV
DICUV emite informe final consolidando información a nivel nacional.</t>
    </r>
  </si>
  <si>
    <r>
      <rPr>
        <b/>
        <sz val="11"/>
        <rFont val="Arial"/>
        <family val="2"/>
      </rPr>
      <t xml:space="preserve">Control 2: </t>
    </r>
    <r>
      <rPr>
        <sz val="11"/>
        <rFont val="Arial"/>
        <family val="2"/>
      </rPr>
      <t xml:space="preserve">El Director del ERON debe remitir por escrito al Comandante de Vigilancia del ERON cuando se presente el requerimiento, las autorizaciones de ingreso de elementos al ERON para impartir instrucciones al personal del CCV, de conformidad con lo establecido en el artículo 48 de la resolución 6349 de 2016. El comandante de Vigilancia de la Regional, recopila la información suministrada por  los ERON y emite un informe a la Dirección de Custodia y Vigilancia quien consolida el informe final a nivel nacional.
</t>
    </r>
    <r>
      <rPr>
        <b/>
        <sz val="11"/>
        <rFont val="Arial"/>
        <family val="2"/>
      </rPr>
      <t xml:space="preserve">
Periodicidad del control: </t>
    </r>
    <r>
      <rPr>
        <sz val="11"/>
        <rFont val="Arial"/>
        <family val="2"/>
      </rPr>
      <t>Mensual</t>
    </r>
    <r>
      <rPr>
        <b/>
        <sz val="11"/>
        <rFont val="Arial"/>
        <family val="2"/>
      </rPr>
      <t xml:space="preserve">
Evidencias: 
</t>
    </r>
    <r>
      <rPr>
        <sz val="11"/>
        <rFont val="Arial"/>
        <family val="2"/>
      </rPr>
      <t>ERON Oficios.
DIREG consolida oficios de ERON y emite informe a la DICUV
DICUV emite informe final consolidando información a nivel nacional.</t>
    </r>
  </si>
  <si>
    <r>
      <rPr>
        <b/>
        <sz val="11"/>
        <rFont val="Arial"/>
        <family val="2"/>
      </rPr>
      <t xml:space="preserve">Control 3: </t>
    </r>
    <r>
      <rPr>
        <sz val="11"/>
        <rFont val="Arial"/>
        <family val="2"/>
      </rPr>
      <t xml:space="preserve">Los Comandantes de Vigilancia de los Establecimientos realizan operativos de registro y control cuando sea necesario y los reporta mensualmente; estos deben estar supervisados por los oficiales y suboficiales del ERON.  El comandante de Vigilancia de la Regional, recopila la información suministrada por  los ERON y emite un informe a la Dirección de Custodia y Vigilancia quien consolida el informe final a nivel nacional.
</t>
    </r>
    <r>
      <rPr>
        <b/>
        <sz val="11"/>
        <rFont val="Arial"/>
        <family val="2"/>
      </rPr>
      <t>Periodicidad del control:</t>
    </r>
    <r>
      <rPr>
        <sz val="11"/>
        <rFont val="Arial"/>
        <family val="2"/>
      </rPr>
      <t xml:space="preserve"> Mensual
</t>
    </r>
    <r>
      <rPr>
        <b/>
        <sz val="11"/>
        <rFont val="Arial"/>
        <family val="2"/>
      </rPr>
      <t xml:space="preserve">Evidencias: </t>
    </r>
    <r>
      <rPr>
        <sz val="11"/>
        <rFont val="Arial"/>
        <family val="2"/>
      </rPr>
      <t xml:space="preserve">
</t>
    </r>
    <r>
      <rPr>
        <b/>
        <sz val="11"/>
        <rFont val="Arial"/>
        <family val="2"/>
      </rPr>
      <t xml:space="preserve">ERON </t>
    </r>
    <r>
      <rPr>
        <sz val="11"/>
        <rFont val="Arial"/>
        <family val="2"/>
      </rPr>
      <t xml:space="preserve">Reporte de estadistica con la cantidad de operativos
</t>
    </r>
    <r>
      <rPr>
        <b/>
        <sz val="11"/>
        <rFont val="Arial"/>
        <family val="2"/>
      </rPr>
      <t>DIREG</t>
    </r>
    <r>
      <rPr>
        <sz val="11"/>
        <rFont val="Arial"/>
        <family val="2"/>
      </rPr>
      <t xml:space="preserve"> consolida información de operativos de sus ERON adscritos y emite informe a la DICUV
</t>
    </r>
    <r>
      <rPr>
        <b/>
        <sz val="11"/>
        <rFont val="Arial"/>
        <family val="2"/>
      </rPr>
      <t>DICUV</t>
    </r>
    <r>
      <rPr>
        <sz val="11"/>
        <rFont val="Arial"/>
        <family val="2"/>
      </rPr>
      <t xml:space="preserve"> emite informe final consolidando información a nivel nacional de los operativos llevados a cabo.</t>
    </r>
  </si>
  <si>
    <r>
      <rPr>
        <b/>
        <sz val="11"/>
        <rFont val="Arial"/>
        <family val="2"/>
      </rPr>
      <t>Control 1:</t>
    </r>
    <r>
      <rPr>
        <sz val="11"/>
        <rFont val="Arial"/>
        <family val="2"/>
      </rPr>
      <t xml:space="preserve">  El coordinador del Grupo Prevención o quién haga sus veces en las DIREG semestralmente desarrollarán acciones preventivas internas con los funcionarios de la dependencia para prevenir posibles hechos de corrupción en el trámite de los procesos disciplinarios, para ello llevarán a cabo un evento que incorpore estrategias audiovisuales con temas a fines.
</t>
    </r>
    <r>
      <rPr>
        <b/>
        <sz val="11"/>
        <rFont val="Arial"/>
        <family val="2"/>
      </rPr>
      <t>Periodicidad del control:</t>
    </r>
    <r>
      <rPr>
        <sz val="11"/>
        <rFont val="Arial"/>
        <family val="2"/>
      </rPr>
      <t xml:space="preserve"> Semestral
</t>
    </r>
    <r>
      <rPr>
        <b/>
        <sz val="11"/>
        <rFont val="Arial"/>
        <family val="2"/>
      </rPr>
      <t>Evidencias:</t>
    </r>
    <r>
      <rPr>
        <sz val="11"/>
        <rFont val="Arial"/>
        <family val="2"/>
      </rPr>
      <t xml:space="preserve"> Ayudas didácticas y visuales, correos electrónicos, actas.</t>
    </r>
  </si>
  <si>
    <t xml:space="preserve"> Subdirección de Desarrollo de Habilidades Productivas</t>
  </si>
  <si>
    <r>
      <rPr>
        <b/>
        <sz val="11"/>
        <color theme="1"/>
        <rFont val="Arial"/>
        <family val="2"/>
      </rPr>
      <t xml:space="preserve">Control 2:  </t>
    </r>
    <r>
      <rPr>
        <sz val="11"/>
        <color theme="1"/>
        <rFont val="Arial"/>
        <family val="2"/>
      </rPr>
      <t xml:space="preserve">La Oficina de Control Interno Disciplinario - coordinación del grupo de Secretaría Común en el nivel central o los responsables de Control Interno Disciplinario en las DIREG cuando se vencen los términos de ley definidos para notificación, realizarán seguimiento a la notificación para que se cumplan en los tiempos establecidos, para ello se emplearán mecanismos de notificación por edicto, por estado, correo certificado y correo electrónico manteniendo  actualizado  la herramienta tecnológica  "sistema de información disciplinaria"  de los procesos que llegan a su dependencia para notificación, la cual se realiza según orden de prioridad basado en la etapa de proceso o en el orden de llegada, según corresponda al procedimiento, conservando los registros de calidad de la notificación.
</t>
    </r>
    <r>
      <rPr>
        <b/>
        <sz val="11"/>
        <color theme="1"/>
        <rFont val="Arial"/>
        <family val="2"/>
      </rPr>
      <t xml:space="preserve">Periodicidad del control: </t>
    </r>
    <r>
      <rPr>
        <sz val="11"/>
        <color theme="1"/>
        <rFont val="Arial"/>
        <family val="2"/>
      </rPr>
      <t xml:space="preserve">Permanente con reporte cuatrimestral
</t>
    </r>
    <r>
      <rPr>
        <b/>
        <sz val="11"/>
        <color theme="1"/>
        <rFont val="Arial"/>
        <family val="2"/>
      </rPr>
      <t>Evidencias</t>
    </r>
    <r>
      <rPr>
        <sz val="11"/>
        <color theme="1"/>
        <rFont val="Arial"/>
        <family val="2"/>
      </rPr>
      <t>: auto comisorio, correos electrónicos y guías de entrega de comunicación certificada que reposarán en cada uno de los expedientes disciplinarios.</t>
    </r>
  </si>
  <si>
    <r>
      <rPr>
        <b/>
        <sz val="11"/>
        <color theme="1"/>
        <rFont val="Arial"/>
        <family val="2"/>
      </rPr>
      <t xml:space="preserve">Control 1: </t>
    </r>
    <r>
      <rPr>
        <sz val="11"/>
        <color theme="1"/>
        <rFont val="Arial"/>
        <family val="2"/>
      </rPr>
      <t xml:space="preserve">Todos los funcionarios de la OFIDI, de acuerdo con su cargo y funciones, conocen el procedimiento y las consecuencias jurídicas, frente al desconocimientos de los términos de ley para cumplir en términos.
El jefe de la Oficina de Control Interno Disciplinario y sus coordinadores de apoyo, realizaran una verificación aleatoria para corroborar que se están cumpliendo los términos de ley bajo los principios administrativos de eficiencia, eficacia y efectividad. En caso de encontrarse incumplimientos se hará la respectiva retroalimentación, a fin de subsanar la irregularidad.
</t>
    </r>
    <r>
      <rPr>
        <b/>
        <sz val="11"/>
        <color theme="1"/>
        <rFont val="Arial"/>
        <family val="2"/>
      </rPr>
      <t>Periodicidad del control:</t>
    </r>
    <r>
      <rPr>
        <sz val="11"/>
        <color theme="1"/>
        <rFont val="Arial"/>
        <family val="2"/>
      </rPr>
      <t xml:space="preserve"> Permanente con reporte cuatrimestral
</t>
    </r>
    <r>
      <rPr>
        <b/>
        <sz val="11"/>
        <color theme="1"/>
        <rFont val="Arial"/>
        <family val="2"/>
      </rPr>
      <t xml:space="preserve">Evidencias: </t>
    </r>
    <r>
      <rPr>
        <sz val="11"/>
        <color theme="1"/>
        <rFont val="Arial"/>
        <family val="2"/>
      </rPr>
      <t>Acta de revisión, correos electrónicos, libros radicadores.</t>
    </r>
  </si>
  <si>
    <r>
      <rPr>
        <b/>
        <sz val="11"/>
        <color theme="1"/>
        <rFont val="Arial"/>
        <family val="2"/>
      </rPr>
      <t>CONTROL 2</t>
    </r>
    <r>
      <rPr>
        <sz val="11"/>
        <color theme="1"/>
        <rFont val="Arial"/>
        <family val="2"/>
      </rPr>
      <t xml:space="preserve">: Los funcionarios de la OFIDI apoyaran la verificación de personal ajeno a la oficina, con el fin de no permitir el acceso a los lugares dónde reposan los expedientes.   En el evento que se sospeche de una conducta irregular por parte del funcionario sustanciador dónde se involucre un particular, se comunicará  de inmediato al jefe de la oficina para lo respectivo.
</t>
    </r>
    <r>
      <rPr>
        <b/>
        <sz val="11"/>
        <color theme="1"/>
        <rFont val="Arial"/>
        <family val="2"/>
      </rPr>
      <t>Periodicidad del control</t>
    </r>
    <r>
      <rPr>
        <sz val="11"/>
        <color theme="1"/>
        <rFont val="Arial"/>
        <family val="2"/>
      </rPr>
      <t xml:space="preserve">: Permanente con reporte cuatrimestral
</t>
    </r>
    <r>
      <rPr>
        <b/>
        <sz val="11"/>
        <color theme="1"/>
        <rFont val="Arial"/>
        <family val="2"/>
      </rPr>
      <t xml:space="preserve">Evidencias: </t>
    </r>
    <r>
      <rPr>
        <sz val="11"/>
        <color theme="1"/>
        <rFont val="Arial"/>
        <family val="2"/>
      </rPr>
      <t xml:space="preserve"> Actas de Compromiso,  Oficio de novedad.</t>
    </r>
  </si>
  <si>
    <t>No se da cumplimiento o se presenta debilidades en las  obligaciones a cargo de la supervisión de los contratos o  alta rotación de personal del cuerpo de CCV asignados como supervisores.</t>
  </si>
  <si>
    <r>
      <rPr>
        <b/>
        <sz val="11"/>
        <color theme="1"/>
        <rFont val="Arial"/>
        <family val="2"/>
      </rPr>
      <t xml:space="preserve">Control 1: </t>
    </r>
    <r>
      <rPr>
        <sz val="11"/>
        <color theme="1"/>
        <rFont val="Arial"/>
        <family val="2"/>
      </rPr>
      <t xml:space="preserve">La Oficina de Sistemas de información, a través del Grupo de Apoyo Seguridad Electrónica, cuenta con la GUÍA DE BUENAS PRACTICAS PARA EL MANEJO Y OPERACIÓN DE EQUIPOS DE SEGURIDAD ELECTRÓNICA PA-TI-G07, para su implementación se realiza una difusión semestral a nivel nacional  a través del correo de comunicación organizacional.
</t>
    </r>
    <r>
      <rPr>
        <b/>
        <sz val="11"/>
        <color theme="1"/>
        <rFont val="Arial"/>
        <family val="2"/>
      </rPr>
      <t>Periodicidad del Control:</t>
    </r>
    <r>
      <rPr>
        <sz val="11"/>
        <color theme="1"/>
        <rFont val="Arial"/>
        <family val="2"/>
      </rPr>
      <t xml:space="preserve"> Semestral
</t>
    </r>
    <r>
      <rPr>
        <b/>
        <sz val="11"/>
        <color theme="1"/>
        <rFont val="Arial"/>
        <family val="2"/>
      </rPr>
      <t xml:space="preserve">Evidencias: </t>
    </r>
    <r>
      <rPr>
        <sz val="11"/>
        <color theme="1"/>
        <rFont val="Arial"/>
        <family val="2"/>
      </rPr>
      <t xml:space="preserve">correo electrónico. </t>
    </r>
  </si>
  <si>
    <r>
      <rPr>
        <b/>
        <sz val="11"/>
        <color theme="1"/>
        <rFont val="Arial"/>
        <family val="2"/>
      </rPr>
      <t>Control 2:</t>
    </r>
    <r>
      <rPr>
        <sz val="11"/>
        <color theme="1"/>
        <rFont val="Arial"/>
        <family val="2"/>
      </rPr>
      <t xml:space="preserve"> Las Direcciones Regionales y los Directores de Establecimientos de reclusión, realizan socialización a la implementación  de la GUÍA DE BUENAS PRACTICAS PARA EL MANEJO Y OPERACIÓN DE EQUIPOS DE SEGURIDAD ELECTRÓNICA PA-TI-G07, levantando actas con el personal, respecto a la aplicación de dicha Guía.
</t>
    </r>
    <r>
      <rPr>
        <b/>
        <sz val="11"/>
        <color theme="1"/>
        <rFont val="Arial"/>
        <family val="2"/>
      </rPr>
      <t xml:space="preserve">Periodicidad del Control: </t>
    </r>
    <r>
      <rPr>
        <sz val="11"/>
        <color theme="1"/>
        <rFont val="Arial"/>
        <family val="2"/>
      </rPr>
      <t xml:space="preserve">Semestral
</t>
    </r>
    <r>
      <rPr>
        <b/>
        <sz val="11"/>
        <color theme="1"/>
        <rFont val="Arial"/>
        <family val="2"/>
      </rPr>
      <t>Evidencias:</t>
    </r>
    <r>
      <rPr>
        <sz val="11"/>
        <color theme="1"/>
        <rFont val="Arial"/>
        <family val="2"/>
      </rPr>
      <t xml:space="preserve"> Actas.</t>
    </r>
  </si>
  <si>
    <r>
      <rPr>
        <b/>
        <sz val="11"/>
        <rFont val="Arial"/>
        <family val="2"/>
      </rPr>
      <t xml:space="preserve">Control 1: </t>
    </r>
    <r>
      <rPr>
        <sz val="11"/>
        <rFont val="Arial"/>
        <family val="2"/>
      </rPr>
      <t xml:space="preserve"> El Grupo de manejo de bienes muebles  socializan los documentos del Sistema de Gestión Integrado relacionados con la administración de los bienes del Instituto, dirigido a los encargados en la  DIREG y ERON quienes apoyarán el control y verificación de los mismos en los ERON adscritos y de las novedades presentadas (en caso de requerirse), mediante cronograma de socialización  donde se establece acciones a través de videoconferencia.
</t>
    </r>
    <r>
      <rPr>
        <b/>
        <sz val="11"/>
        <rFont val="Arial"/>
        <family val="2"/>
      </rPr>
      <t xml:space="preserve">Periodicidad del control: </t>
    </r>
    <r>
      <rPr>
        <sz val="11"/>
        <rFont val="Arial"/>
        <family val="2"/>
      </rPr>
      <t xml:space="preserve">Semestral
</t>
    </r>
    <r>
      <rPr>
        <b/>
        <sz val="11"/>
        <rFont val="Arial"/>
        <family val="2"/>
      </rPr>
      <t>Evidencias:</t>
    </r>
    <r>
      <rPr>
        <sz val="11"/>
        <rFont val="Arial"/>
        <family val="2"/>
      </rPr>
      <t xml:space="preserve"> Actas y/o correos electrónicos</t>
    </r>
  </si>
  <si>
    <r>
      <rPr>
        <b/>
        <sz val="11"/>
        <color theme="1"/>
        <rFont val="Arial"/>
        <family val="2"/>
      </rPr>
      <t>Control 2:</t>
    </r>
    <r>
      <rPr>
        <sz val="11"/>
        <color theme="1"/>
        <rFont val="Arial"/>
        <family val="2"/>
      </rPr>
      <t xml:space="preserve"> Las Direcciones Regionales dan a conocer a los establecimientos de reclusión los lineamientos, instrucciones y retroalimentación de los informes de seguimiento del Plan de Acción enviados por la Oficina Asesora de Planeación, de conformidad a la guía metodológica para la formulación, elaboración y seguimiento a Planes Institucionales PE-PI-G02 .
</t>
    </r>
    <r>
      <rPr>
        <b/>
        <sz val="11"/>
        <color theme="1"/>
        <rFont val="Arial"/>
        <family val="2"/>
      </rPr>
      <t xml:space="preserve">
Periodicidad del control:</t>
    </r>
    <r>
      <rPr>
        <sz val="11"/>
        <color theme="1"/>
        <rFont val="Arial"/>
        <family val="2"/>
      </rPr>
      <t xml:space="preserve"> Trimestral
</t>
    </r>
    <r>
      <rPr>
        <b/>
        <sz val="11"/>
        <color theme="1"/>
        <rFont val="Arial"/>
        <family val="2"/>
      </rPr>
      <t>Evidencias:</t>
    </r>
    <r>
      <rPr>
        <sz val="11"/>
        <color theme="1"/>
        <rFont val="Arial"/>
        <family val="2"/>
      </rPr>
      <t xml:space="preserve"> Oficios, correos electrónicos, actas.</t>
    </r>
  </si>
  <si>
    <r>
      <rPr>
        <b/>
        <sz val="11"/>
        <color theme="1"/>
        <rFont val="Arial"/>
        <family val="2"/>
      </rPr>
      <t xml:space="preserve">Control 3: </t>
    </r>
    <r>
      <rPr>
        <sz val="11"/>
        <color theme="1"/>
        <rFont val="Arial"/>
        <family val="2"/>
      </rPr>
      <t xml:space="preserve">El responsable de Atención al Ciudadano del  DIREG consolida y reporta trimestralmente a la coordinación de GATEC el avance en las actividades tanto para la DIREG y sus ERON adscritos, y el cargue de evidencias en la carpeta drive. 
</t>
    </r>
    <r>
      <rPr>
        <b/>
        <sz val="11"/>
        <color theme="1"/>
        <rFont val="Arial"/>
        <family val="2"/>
      </rPr>
      <t>Periodicidad del control:</t>
    </r>
    <r>
      <rPr>
        <sz val="11"/>
        <color theme="1"/>
        <rFont val="Arial"/>
        <family val="2"/>
      </rPr>
      <t xml:space="preserve"> Trimestral
</t>
    </r>
    <r>
      <rPr>
        <b/>
        <sz val="11"/>
        <color theme="1"/>
        <rFont val="Arial"/>
        <family val="2"/>
      </rPr>
      <t>Evidencias</t>
    </r>
    <r>
      <rPr>
        <sz val="11"/>
        <color theme="1"/>
        <rFont val="Arial"/>
        <family val="2"/>
      </rPr>
      <t>: Informes o actas</t>
    </r>
  </si>
  <si>
    <r>
      <rPr>
        <b/>
        <sz val="11"/>
        <color theme="1"/>
        <rFont val="Arial"/>
        <family val="2"/>
      </rPr>
      <t>Control 2:</t>
    </r>
    <r>
      <rPr>
        <sz val="11"/>
        <color theme="1"/>
        <rFont val="Arial"/>
        <family val="2"/>
      </rPr>
      <t xml:space="preserve"> Trimestralmente las Direcciones Regionales solicitan y consolidan, los reportes de seguimiento y control a los ERON de las PQRSD, de conformidad al tablero de control, plasmado en informe estadístico de conformidad al sistema de gestión documental modulo PQRSD y siendo enviado al grupo de atención al ciudadano  de la Dirección General
</t>
    </r>
    <r>
      <rPr>
        <b/>
        <sz val="11"/>
        <color theme="1"/>
        <rFont val="Arial"/>
        <family val="2"/>
      </rPr>
      <t>Periodicidad del control:</t>
    </r>
    <r>
      <rPr>
        <sz val="11"/>
        <color theme="1"/>
        <rFont val="Arial"/>
        <family val="2"/>
      </rPr>
      <t xml:space="preserve"> Trimestral
</t>
    </r>
    <r>
      <rPr>
        <b/>
        <sz val="11"/>
        <color theme="1"/>
        <rFont val="Arial"/>
        <family val="2"/>
      </rPr>
      <t xml:space="preserve">Evidencias: </t>
    </r>
    <r>
      <rPr>
        <sz val="11"/>
        <color theme="1"/>
        <rFont val="Arial"/>
        <family val="2"/>
      </rPr>
      <t>Informe estadístico, correos, oficios de seguimiento a las respuestas PQRSD</t>
    </r>
  </si>
  <si>
    <t xml:space="preserve">Subdirección de Talento Humano- Grupo de Bienestar </t>
  </si>
  <si>
    <r>
      <rPr>
        <b/>
        <sz val="11"/>
        <color theme="1"/>
        <rFont val="Arial"/>
        <family val="2"/>
      </rPr>
      <t>Control 3:</t>
    </r>
    <r>
      <rPr>
        <sz val="11"/>
        <color theme="1"/>
        <rFont val="Arial"/>
        <family val="2"/>
      </rPr>
      <t xml:space="preserve"> La Dirección Escuela de Formación - Grupo de Personal, Direcciones Regionales - Área de talento Humano y Direcciones de ERON - Área de gestión Humana entregan informe consolidado en términos de avance y cumplimiento de cada una de las actividades que conforman el plan al correo electrónico bienestar@inpec.gov.co, dentro de los diez (10) primeros días hábiles siguientes a la fecha de finalización del semestre. Por su parte, el informe de la DIREG deberá contener la consolidación del avance de las actividades realizadas por sí mismas y por los Establecimientos de Reclusión del Orden Nacional –ERON- adscritos a cada una.
</t>
    </r>
    <r>
      <rPr>
        <b/>
        <sz val="11"/>
        <color theme="1"/>
        <rFont val="Arial"/>
        <family val="2"/>
      </rPr>
      <t>Periodicidad del control:</t>
    </r>
    <r>
      <rPr>
        <sz val="11"/>
        <color theme="1"/>
        <rFont val="Arial"/>
        <family val="2"/>
      </rPr>
      <t xml:space="preserve"> Semestral
</t>
    </r>
    <r>
      <rPr>
        <b/>
        <sz val="11"/>
        <color theme="1"/>
        <rFont val="Arial"/>
        <family val="2"/>
      </rPr>
      <t>Evidencias:</t>
    </r>
    <r>
      <rPr>
        <sz val="11"/>
        <color theme="1"/>
        <rFont val="Arial"/>
        <family val="2"/>
      </rPr>
      <t xml:space="preserve"> correo electrónico, informe consolidado, excel. </t>
    </r>
  </si>
  <si>
    <r>
      <rPr>
        <b/>
        <sz val="11"/>
        <rFont val="Arial"/>
        <family val="2"/>
      </rPr>
      <t>Control 3:</t>
    </r>
    <r>
      <rPr>
        <sz val="11"/>
        <rFont val="Arial"/>
        <family val="2"/>
      </rPr>
      <t xml:space="preserve">El grupo de tesorería,  ordenadores de gasto y pagadores a nivel nacional, realizan la difusión y aplicación del Procedimiento  para Manejo de Dinero. "recaudo de dinero y las modalidades de pago de bienes y servicios para la Población Privada de la Libertad - PPL, así como acompañamiento respecto aplicativo manejo de dinero.
</t>
    </r>
    <r>
      <rPr>
        <b/>
        <sz val="11"/>
        <rFont val="Arial"/>
        <family val="2"/>
      </rPr>
      <t>Periodicidad del control:</t>
    </r>
    <r>
      <rPr>
        <sz val="11"/>
        <rFont val="Arial"/>
        <family val="2"/>
      </rPr>
      <t xml:space="preserve"> Permamente con reporte cuatrimestral
</t>
    </r>
    <r>
      <rPr>
        <b/>
        <sz val="11"/>
        <rFont val="Arial"/>
        <family val="2"/>
      </rPr>
      <t>Evidencias:</t>
    </r>
    <r>
      <rPr>
        <sz val="11"/>
        <rFont val="Arial"/>
        <family val="2"/>
      </rPr>
      <t xml:space="preserve"> Correos y/o actas</t>
    </r>
  </si>
  <si>
    <r>
      <rPr>
        <b/>
        <sz val="11"/>
        <rFont val="Arial"/>
        <family val="2"/>
      </rPr>
      <t>Control 1:</t>
    </r>
    <r>
      <rPr>
        <sz val="11"/>
        <rFont val="Arial"/>
        <family val="2"/>
      </rPr>
      <t xml:space="preserve"> El Consejo Directivo cada vez que se realiza una convocatoria para la selección de docentes externos selecciona el personal docente para la ejecución de los módulos de los programas académicos, previo cumplimiento de los requisitos exigidos en el perfil acorde con el orden de elegibilidad establecido por el Comité Evaluador, para ello, revisa aleatoriamente las hojas de vida de los aspirantes con el fin de establecer que la verificación de requisitos habilitantes y el análisis de antecedentes se hayan realizado conforme al procedimiento, dejando constancia de lo actuado en acta. 
</t>
    </r>
    <r>
      <rPr>
        <b/>
        <sz val="11"/>
        <rFont val="Arial"/>
        <family val="2"/>
      </rPr>
      <t>Periodicidad del control:</t>
    </r>
    <r>
      <rPr>
        <sz val="11"/>
        <rFont val="Arial"/>
        <family val="2"/>
      </rPr>
      <t xml:space="preserve"> Permanente con reporte cuatrimestral
</t>
    </r>
    <r>
      <rPr>
        <b/>
        <sz val="11"/>
        <rFont val="Arial"/>
        <family val="2"/>
      </rPr>
      <t>Evidencias:</t>
    </r>
    <r>
      <rPr>
        <sz val="11"/>
        <rFont val="Arial"/>
        <family val="2"/>
      </rPr>
      <t xml:space="preserve"> Acta del Consejo Directivo, formatos del procedimiento, soportes de hojas de vida revisadas e informes si aplica, que reposan en el archivo de gestión del Consejo Directivo.</t>
    </r>
  </si>
  <si>
    <r>
      <rPr>
        <b/>
        <sz val="11"/>
        <color theme="1"/>
        <rFont val="Arial"/>
        <family val="2"/>
      </rPr>
      <t xml:space="preserve">Control 1: </t>
    </r>
    <r>
      <rPr>
        <sz val="11"/>
        <color theme="1"/>
        <rFont val="Arial"/>
        <family val="2"/>
      </rPr>
      <t xml:space="preserve">La Subdirección de Gestión Contractual, /DIREG/ERON /EPN, efectúan revisión de los estudios previos y análisis del sector que cumpla con los lineamientos del Manual de contratación , guías de Colombia Compra Eficiente y normatividad vigente aplicada a cada proceso de contratación, con la debida publicación SECOP.
</t>
    </r>
    <r>
      <rPr>
        <b/>
        <sz val="11"/>
        <color theme="1"/>
        <rFont val="Arial"/>
        <family val="2"/>
      </rPr>
      <t xml:space="preserve">Periodicidad del control: </t>
    </r>
    <r>
      <rPr>
        <sz val="11"/>
        <color theme="1"/>
        <rFont val="Arial"/>
        <family val="2"/>
      </rPr>
      <t>Permanente (Mensual)</t>
    </r>
    <r>
      <rPr>
        <b/>
        <sz val="11"/>
        <color theme="1"/>
        <rFont val="Arial"/>
        <family val="2"/>
      </rPr>
      <t xml:space="preserve">
Evidencias: </t>
    </r>
    <r>
      <rPr>
        <sz val="11"/>
        <color theme="1"/>
        <rFont val="Arial"/>
        <family val="2"/>
      </rPr>
      <t xml:space="preserve">Actas, correos, oficios, publicación secop
</t>
    </r>
  </si>
  <si>
    <t xml:space="preserve"> Subdirección de Gestión Contractual
DIREG </t>
  </si>
  <si>
    <r>
      <rPr>
        <b/>
        <sz val="11"/>
        <color theme="1"/>
        <rFont val="Arial"/>
        <family val="2"/>
      </rPr>
      <t>Control 2</t>
    </r>
    <r>
      <rPr>
        <sz val="11"/>
        <color theme="1"/>
        <rFont val="Arial"/>
        <family val="2"/>
      </rPr>
      <t xml:space="preserve">: La Subdirección de Gestión Contractual y DIREG cada vez que se requiera, brinda capacitación a las subunidades con ordenación del gasto y solucionan las dudas que surjan dentro de los procesos contractuales y en caso de no dar solución,  se eleva consulta a Colombia Compra Eficiente
</t>
    </r>
    <r>
      <rPr>
        <b/>
        <sz val="11"/>
        <color theme="1"/>
        <rFont val="Arial"/>
        <family val="2"/>
      </rPr>
      <t>Periodicidad del control:</t>
    </r>
    <r>
      <rPr>
        <sz val="11"/>
        <color theme="1"/>
        <rFont val="Arial"/>
        <family val="2"/>
      </rPr>
      <t xml:space="preserve"> Cada vez que sea requerido (cuatrimestral)
</t>
    </r>
    <r>
      <rPr>
        <b/>
        <sz val="11"/>
        <color theme="1"/>
        <rFont val="Arial"/>
        <family val="2"/>
      </rPr>
      <t>Evidencias:</t>
    </r>
    <r>
      <rPr>
        <sz val="11"/>
        <color theme="1"/>
        <rFont val="Arial"/>
        <family val="2"/>
      </rPr>
      <t xml:space="preserve"> Correo electrónicos - Grabación, actas.</t>
    </r>
  </si>
  <si>
    <t>Subdirección de Gestión Contractua
Direcciones Regionales y ERON</t>
  </si>
  <si>
    <t>La Subdirección de Gestión Contractual notifica a las DIREG respecto a la actualización del manaul de contraración a través de correo (primer cuatrimestre).
Se realizará difusión por parte de las Direcciones Regionales a sus ERON  del Manual de contratación y procedimientos asociados</t>
  </si>
  <si>
    <t>Asistencia y soporte permanente por correo electrónico</t>
  </si>
  <si>
    <t>Permanente con reporte cuatrimestral</t>
  </si>
  <si>
    <r>
      <rPr>
        <b/>
        <sz val="11"/>
        <rFont val="Arial"/>
        <family val="2"/>
      </rPr>
      <t xml:space="preserve">Control 1: </t>
    </r>
    <r>
      <rPr>
        <sz val="11"/>
        <rFont val="Arial"/>
        <family val="2"/>
      </rPr>
      <t xml:space="preserve">La Subdirección de Gestión Contractual, /DIREG/ERON, realizan capacitación permanente orientada al cumplimiento de las funciones, obligaciones y responsabilidades del supervisor y las consecuencias de orden disciplinario, fiscal y penal.
En caso de presentarse rotación de personal en los ERON que son supervisores de los contratos, los salientes deberán de realizar entrega de los procesos y capacitación al funcionario que recibe.
</t>
    </r>
    <r>
      <rPr>
        <b/>
        <sz val="11"/>
        <rFont val="Arial"/>
        <family val="2"/>
      </rPr>
      <t>Periodicidad del control:</t>
    </r>
    <r>
      <rPr>
        <sz val="11"/>
        <rFont val="Arial"/>
        <family val="2"/>
      </rPr>
      <t xml:space="preserve"> Permanente con reporte cuatrimestral
</t>
    </r>
    <r>
      <rPr>
        <b/>
        <sz val="11"/>
        <rFont val="Arial"/>
        <family val="2"/>
      </rPr>
      <t>Evidencias:</t>
    </r>
    <r>
      <rPr>
        <sz val="11"/>
        <rFont val="Arial"/>
        <family val="2"/>
      </rPr>
      <t xml:space="preserve"> Actas y/o videos</t>
    </r>
  </si>
  <si>
    <r>
      <rPr>
        <b/>
        <sz val="11"/>
        <rFont val="Arial"/>
        <family val="2"/>
      </rPr>
      <t>Control 2:</t>
    </r>
    <r>
      <rPr>
        <sz val="11"/>
        <rFont val="Arial"/>
        <family val="2"/>
      </rPr>
      <t xml:space="preserve"> La Subdirección de Gestión Contractual realiza publicación en el SECOP y monitoreo a los expedientes contractuales. Así como actas de liquidación y/o actas de archivo.
</t>
    </r>
    <r>
      <rPr>
        <b/>
        <sz val="11"/>
        <rFont val="Arial"/>
        <family val="2"/>
      </rPr>
      <t xml:space="preserve">Periodicidad del control: </t>
    </r>
    <r>
      <rPr>
        <sz val="11"/>
        <rFont val="Arial"/>
        <family val="2"/>
      </rPr>
      <t xml:space="preserve">Permanente con reporte cuatrimestral
</t>
    </r>
    <r>
      <rPr>
        <b/>
        <sz val="11"/>
        <rFont val="Arial"/>
        <family val="2"/>
      </rPr>
      <t>Evidencias:</t>
    </r>
    <r>
      <rPr>
        <sz val="11"/>
        <rFont val="Arial"/>
        <family val="2"/>
      </rPr>
      <t xml:space="preserve"> Actas de liquidación y/o archivo, publicación contratos en el secop</t>
    </r>
  </si>
  <si>
    <t>Permanente  con reporte cuatrimestral</t>
  </si>
  <si>
    <r>
      <rPr>
        <b/>
        <sz val="11"/>
        <rFont val="Arial"/>
        <family val="2"/>
      </rPr>
      <t xml:space="preserve">Control 1: </t>
    </r>
    <r>
      <rPr>
        <sz val="11"/>
        <rFont val="Arial"/>
        <family val="2"/>
      </rPr>
      <t>Las Direcciones Regionales y ERON reportan de manera mensual a la Dirección de Gestión Corporativa a través de la Subdirección de Gestión Contractual la contratación efectuada durante el mes con la discriminación de la modalidad de contratación, objeto, supervisor y demás datos contractuales.</t>
    </r>
    <r>
      <rPr>
        <b/>
        <sz val="11"/>
        <rFont val="Arial"/>
        <family val="2"/>
      </rPr>
      <t xml:space="preserve">
</t>
    </r>
    <r>
      <rPr>
        <sz val="11"/>
        <rFont val="Arial"/>
        <family val="2"/>
      </rPr>
      <t>Cualquier novedad es informada a través de la matriz.</t>
    </r>
    <r>
      <rPr>
        <b/>
        <sz val="11"/>
        <rFont val="Arial"/>
        <family val="2"/>
      </rPr>
      <t xml:space="preserve">
</t>
    </r>
    <r>
      <rPr>
        <sz val="11"/>
        <rFont val="Arial"/>
        <family val="2"/>
      </rPr>
      <t xml:space="preserve">
</t>
    </r>
    <r>
      <rPr>
        <b/>
        <sz val="11"/>
        <rFont val="Arial"/>
        <family val="2"/>
      </rPr>
      <t xml:space="preserve">Periodicidad del control: </t>
    </r>
    <r>
      <rPr>
        <sz val="11"/>
        <rFont val="Arial"/>
        <family val="2"/>
      </rPr>
      <t xml:space="preserve">Mensual
</t>
    </r>
    <r>
      <rPr>
        <b/>
        <sz val="11"/>
        <rFont val="Arial"/>
        <family val="2"/>
      </rPr>
      <t xml:space="preserve">Evidencias: </t>
    </r>
    <r>
      <rPr>
        <sz val="11"/>
        <rFont val="Arial"/>
        <family val="2"/>
      </rPr>
      <t>Correos, matriz se seguimiento mensual</t>
    </r>
  </si>
  <si>
    <t>Permanente de manera cuatrimestral</t>
  </si>
  <si>
    <t>La Subdirección de Gestión contractual</t>
  </si>
  <si>
    <t>La Subdirección de Gestión contractual, DIREG y ERON realiza la notificación de la asignación de supervisión de conformida a cada contrato</t>
  </si>
  <si>
    <t>La Subdirección de Gestión contractual, DIREG y ERON</t>
  </si>
  <si>
    <t>Una videoconferencia ejecutada</t>
  </si>
  <si>
    <r>
      <t xml:space="preserve">Control 2: </t>
    </r>
    <r>
      <rPr>
        <sz val="11"/>
        <color theme="1"/>
        <rFont val="Arial"/>
        <family val="2"/>
      </rPr>
      <t xml:space="preserve">La oficina Asesora de Comunicaciones le hace seguimiento diario a las publicaciones e interacciones de mayor relevancia en las redes sociales (Twitter, Facebook, instagram y YouTube), de los medios de comunicación, entidades y personalidades frente a hechos o temas de relevancia para el INPEC, dando cumplimiento a la Política y plan de Comunicaciones versión oficial.
</t>
    </r>
    <r>
      <rPr>
        <b/>
        <sz val="11"/>
        <color theme="1"/>
        <rFont val="Arial"/>
        <family val="2"/>
      </rPr>
      <t>Periodicidad del control:</t>
    </r>
    <r>
      <rPr>
        <sz val="11"/>
        <color theme="1"/>
        <rFont val="Arial"/>
        <family val="2"/>
      </rPr>
      <t xml:space="preserve"> Diario
</t>
    </r>
    <r>
      <rPr>
        <b/>
        <sz val="11"/>
        <color theme="1"/>
        <rFont val="Arial"/>
        <family val="2"/>
      </rPr>
      <t>Evidencias:</t>
    </r>
    <r>
      <rPr>
        <sz val="11"/>
        <color theme="1"/>
        <rFont val="Arial"/>
        <family val="2"/>
      </rPr>
      <t xml:space="preserve"> Monitoreo diario en </t>
    </r>
    <r>
      <rPr>
        <b/>
        <sz val="11"/>
        <color theme="1"/>
        <rFont val="Arial"/>
        <family val="2"/>
      </rPr>
      <t xml:space="preserve">redes </t>
    </r>
    <r>
      <rPr>
        <sz val="11"/>
        <color theme="1"/>
        <rFont val="Arial"/>
        <family val="2"/>
      </rPr>
      <t xml:space="preserve">y evaluación a la incidencia en redes de manera quincenal y mensual. </t>
    </r>
  </si>
  <si>
    <t xml:space="preserve">Recopilación de información en el marco de las actividades de promoción y mantenimiento de la salud que deben desarrollarse en los ERON por parte de los operadores regionales contratados por la entidad fiduciaria, sobre la divulgación a la  PPL a cargo del fondo nacional de salud del   acceso gratuito a los servicios de salud intramural </t>
  </si>
  <si>
    <t xml:space="preserve"> Subdirección de atencion en salud
Grupo servicios de salud.
DIREG y ERON</t>
  </si>
  <si>
    <t xml:space="preserve">Subdirección de Atención en Salud
Grupo de Servicios de Salud </t>
  </si>
  <si>
    <r>
      <rPr>
        <b/>
        <sz val="11"/>
        <rFont val="Arial"/>
        <family val="2"/>
      </rPr>
      <t>Control 1:</t>
    </r>
    <r>
      <rPr>
        <sz val="11"/>
        <rFont val="Arial"/>
        <family val="2"/>
      </rPr>
      <t xml:space="preserve"> El funcionario del grupo de Asuntos Penitenciarios entrega informe estadístico a la Dirección General de manera mensual de la información registrada de los actos administrativos ( traslados, remisiones, entregas y repatriaciones de PPL),  en una matriz Excel consolidada.
</t>
    </r>
    <r>
      <rPr>
        <b/>
        <sz val="11"/>
        <rFont val="Arial"/>
        <family val="2"/>
      </rPr>
      <t>Periodicidad del control:</t>
    </r>
    <r>
      <rPr>
        <sz val="11"/>
        <rFont val="Arial"/>
        <family val="2"/>
      </rPr>
      <t xml:space="preserve"> Mensual
</t>
    </r>
    <r>
      <rPr>
        <b/>
        <sz val="11"/>
        <rFont val="Arial"/>
        <family val="2"/>
      </rPr>
      <t>Evidencias</t>
    </r>
    <r>
      <rPr>
        <sz val="11"/>
        <rFont val="Arial"/>
        <family val="2"/>
      </rPr>
      <t>: Matriz en Excel, correos electrónicos, informe estadístico mensual.</t>
    </r>
  </si>
  <si>
    <r>
      <rPr>
        <b/>
        <sz val="11"/>
        <rFont val="Arial"/>
        <family val="2"/>
      </rPr>
      <t xml:space="preserve">Control 2: </t>
    </r>
    <r>
      <rPr>
        <sz val="11"/>
        <rFont val="Arial"/>
        <family val="2"/>
      </rPr>
      <t xml:space="preserve">El funcionario del grupo de Asuntos Penitenciarios notifica diariamente a las Direcciones Regionales para su cumplimiento, los actos administrativos  (traslados, remisiones, entregas y repatriaciones de PPL) a los correos electrónicos autorizados, previo aval o autorización de la Dirección General, así como por parte de  la coordinación de la dependencia.
</t>
    </r>
    <r>
      <rPr>
        <b/>
        <sz val="11"/>
        <rFont val="Arial"/>
        <family val="2"/>
      </rPr>
      <t>Periodicidad del control:</t>
    </r>
    <r>
      <rPr>
        <sz val="11"/>
        <rFont val="Arial"/>
        <family val="2"/>
      </rPr>
      <t xml:space="preserve"> Diario
</t>
    </r>
    <r>
      <rPr>
        <b/>
        <sz val="11"/>
        <rFont val="Arial"/>
        <family val="2"/>
      </rPr>
      <t>Evidencias:</t>
    </r>
    <r>
      <rPr>
        <sz val="11"/>
        <rFont val="Arial"/>
        <family val="2"/>
      </rPr>
      <t xml:space="preserve">  Correos electrónicos</t>
    </r>
  </si>
  <si>
    <r>
      <rPr>
        <b/>
        <sz val="11"/>
        <color indexed="8"/>
        <rFont val="Arial"/>
        <family val="2"/>
      </rPr>
      <t>Control 1:</t>
    </r>
    <r>
      <rPr>
        <sz val="11"/>
        <color indexed="8"/>
        <rFont val="Arial"/>
        <family val="2"/>
      </rPr>
      <t xml:space="preserve">La Oficina Asesora Jurídica a través del coordinador del Grupo de Jurisdicción Coactiva, Demandas y Defensa Judicial, una vez sea notificado los procesos por parte del despacho judicial  asigna a cada profesional (apoderado judicial), de forma inmediata y registrando en eKOGUI la asignación. 
</t>
    </r>
    <r>
      <rPr>
        <b/>
        <sz val="11"/>
        <color rgb="FF000000"/>
        <rFont val="Arial"/>
        <family val="2"/>
      </rPr>
      <t xml:space="preserve">Periodicidad del control: </t>
    </r>
    <r>
      <rPr>
        <sz val="11"/>
        <color indexed="8"/>
        <rFont val="Arial"/>
        <family val="2"/>
      </rPr>
      <t xml:space="preserve">Permanente con reporte cuatrimestral
</t>
    </r>
    <r>
      <rPr>
        <b/>
        <sz val="11"/>
        <color indexed="8"/>
        <rFont val="Arial"/>
        <family val="2"/>
      </rPr>
      <t>Evidencias:</t>
    </r>
    <r>
      <rPr>
        <sz val="11"/>
        <color indexed="8"/>
        <rFont val="Arial"/>
        <family val="2"/>
      </rPr>
      <t xml:space="preserve"> Reportes eKOGUI y cuadro de control por parte de cada apoderado</t>
    </r>
  </si>
  <si>
    <r>
      <rPr>
        <b/>
        <sz val="11"/>
        <color indexed="8"/>
        <rFont val="Arial"/>
        <family val="2"/>
      </rPr>
      <t xml:space="preserve">Control 2: </t>
    </r>
    <r>
      <rPr>
        <sz val="11"/>
        <color indexed="8"/>
        <rFont val="Arial"/>
        <family val="2"/>
      </rPr>
      <t xml:space="preserve">El Jefe Oficina Asesora Jurídica mediante el coordinador del Grupo de Jurisdicción Coactiva, Demandas y Defensa Judicial  elabora los oficios a las Direcciones Regionales y/o ERON con el fin de que estos atiendan y envíen dentro de los términos   la información requerida.
La oficina asesora juridica cuenta con base de datos de reparto de proceso a nivel nacional.
</t>
    </r>
    <r>
      <rPr>
        <b/>
        <sz val="11"/>
        <color rgb="FF000000"/>
        <rFont val="Arial"/>
        <family val="2"/>
      </rPr>
      <t xml:space="preserve">
Periodicidad del control: </t>
    </r>
    <r>
      <rPr>
        <sz val="11"/>
        <color indexed="8"/>
        <rFont val="Arial"/>
        <family val="2"/>
      </rPr>
      <t xml:space="preserve">Permanente con reporte cuatrimestral
</t>
    </r>
    <r>
      <rPr>
        <b/>
        <sz val="11"/>
        <color indexed="8"/>
        <rFont val="Arial"/>
        <family val="2"/>
      </rPr>
      <t>Evidencias:</t>
    </r>
    <r>
      <rPr>
        <sz val="11"/>
        <color indexed="8"/>
        <rFont val="Arial"/>
        <family val="2"/>
      </rPr>
      <t xml:space="preserve"> Correos, oficios, videoconferencias impartiendo instrucción y recordando el cumplimiento, matriz en excel.</t>
    </r>
  </si>
  <si>
    <r>
      <rPr>
        <b/>
        <sz val="11"/>
        <color theme="1"/>
        <rFont val="Arial"/>
        <family val="2"/>
      </rPr>
      <t xml:space="preserve">Control 1: </t>
    </r>
    <r>
      <rPr>
        <sz val="11"/>
        <color theme="1"/>
        <rFont val="Arial"/>
        <family val="2"/>
      </rPr>
      <t xml:space="preserve">La Oficina Asesora Jurídica - Grupo Tutelas, imparte capacitaciones e instrucciones del manejo del aplicativo SIJUR a las Direcciones Regionales y ERON a través de videoconferencia de manera semestral con el fin de ser implementado en la totalidad de DIREG y ERON.   
</t>
    </r>
    <r>
      <rPr>
        <b/>
        <sz val="11"/>
        <color theme="1"/>
        <rFont val="Arial"/>
        <family val="2"/>
      </rPr>
      <t>Periodicidad del control:</t>
    </r>
    <r>
      <rPr>
        <sz val="11"/>
        <color theme="1"/>
        <rFont val="Arial"/>
        <family val="2"/>
      </rPr>
      <t xml:space="preserve">  Semestral
</t>
    </r>
    <r>
      <rPr>
        <b/>
        <sz val="11"/>
        <color theme="1"/>
        <rFont val="Arial"/>
        <family val="2"/>
      </rPr>
      <t xml:space="preserve">Evidencias: </t>
    </r>
    <r>
      <rPr>
        <sz val="11"/>
        <color theme="1"/>
        <rFont val="Arial"/>
        <family val="2"/>
      </rPr>
      <t>Actas de instrucción y Guía del aplicativo SIJUR.</t>
    </r>
  </si>
  <si>
    <r>
      <rPr>
        <b/>
        <sz val="11"/>
        <color theme="1"/>
        <rFont val="Arial"/>
        <family val="2"/>
      </rPr>
      <t>Control 2:</t>
    </r>
    <r>
      <rPr>
        <sz val="11"/>
        <color theme="1"/>
        <rFont val="Arial"/>
        <family val="2"/>
      </rPr>
      <t xml:space="preserve"> La Oficina Asesora Jurídica a través del coordinador del Grupo de Tutelas, una vez sea notificada la tutela por parte del despacho judicial, las asigna al responsable del GRUTU con el fin de que ejecute el cargue de información en el aplicativo dispuesto para tal fin.  
</t>
    </r>
    <r>
      <rPr>
        <b/>
        <sz val="11"/>
        <color theme="1"/>
        <rFont val="Arial"/>
        <family val="2"/>
      </rPr>
      <t xml:space="preserve">
Periodicidad del control: </t>
    </r>
    <r>
      <rPr>
        <sz val="11"/>
        <color theme="1"/>
        <rFont val="Arial"/>
        <family val="2"/>
      </rPr>
      <t xml:space="preserve"> Mensual</t>
    </r>
    <r>
      <rPr>
        <b/>
        <sz val="11"/>
        <color theme="1"/>
        <rFont val="Arial"/>
        <family val="2"/>
      </rPr>
      <t xml:space="preserve">
Evidencias: </t>
    </r>
    <r>
      <rPr>
        <sz val="11"/>
        <color theme="1"/>
        <rFont val="Arial"/>
        <family val="2"/>
      </rPr>
      <t>Registro de asignación en SIJUR. (reparto de tutelas)</t>
    </r>
  </si>
  <si>
    <r>
      <rPr>
        <b/>
        <sz val="11"/>
        <color theme="1"/>
        <rFont val="Arial"/>
        <family val="2"/>
      </rPr>
      <t xml:space="preserve">Control 3: </t>
    </r>
    <r>
      <rPr>
        <sz val="11"/>
        <color theme="1"/>
        <rFont val="Arial"/>
        <family val="2"/>
      </rPr>
      <t xml:space="preserve">El coordinador del grupo de tutelas convoca de manera semestral al grupo de trabajo, con el fin de retroalimentar normativa y jurisprudencialmente doctrina de las altas cortes que sirven para fortalecer la defensa institucional.
</t>
    </r>
    <r>
      <rPr>
        <b/>
        <sz val="11"/>
        <color theme="1"/>
        <rFont val="Arial"/>
        <family val="2"/>
      </rPr>
      <t xml:space="preserve">Periodicidad del control: </t>
    </r>
    <r>
      <rPr>
        <sz val="11"/>
        <color theme="1"/>
        <rFont val="Arial"/>
        <family val="2"/>
      </rPr>
      <t xml:space="preserve"> Semestral
</t>
    </r>
    <r>
      <rPr>
        <b/>
        <sz val="11"/>
        <color theme="1"/>
        <rFont val="Arial"/>
        <family val="2"/>
      </rPr>
      <t>Evidencias:</t>
    </r>
    <r>
      <rPr>
        <sz val="11"/>
        <color theme="1"/>
        <rFont val="Arial"/>
        <family val="2"/>
      </rPr>
      <t xml:space="preserve"> Correos electrónicos o actas de reunión.              </t>
    </r>
  </si>
  <si>
    <r>
      <rPr>
        <b/>
        <sz val="11"/>
        <color theme="1"/>
        <rFont val="Arial"/>
        <family val="2"/>
      </rPr>
      <t>Control 4:</t>
    </r>
    <r>
      <rPr>
        <sz val="11"/>
        <color theme="1"/>
        <rFont val="Arial"/>
        <family val="2"/>
      </rPr>
      <t xml:space="preserve"> La Oficina Asesora Jurídica - Grupo Tutelas diariamente con base en el requerimiento de los juzgados, registra a través del aplicativo SIJUR, las comunicaciones de fallo, el requerimiento, incidentes de desacato y sanciones por el cumplimiento de las órdenes judiciales presentadas y el estado de las mismas.                                  
</t>
    </r>
    <r>
      <rPr>
        <b/>
        <sz val="11"/>
        <color theme="1"/>
        <rFont val="Arial"/>
        <family val="2"/>
      </rPr>
      <t>Periodicidad del control:</t>
    </r>
    <r>
      <rPr>
        <sz val="11"/>
        <color theme="1"/>
        <rFont val="Arial"/>
        <family val="2"/>
      </rPr>
      <t xml:space="preserve">  Diario
</t>
    </r>
    <r>
      <rPr>
        <b/>
        <sz val="11"/>
        <color theme="1"/>
        <rFont val="Arial"/>
        <family val="2"/>
      </rPr>
      <t xml:space="preserve">Evidencias: </t>
    </r>
    <r>
      <rPr>
        <sz val="11"/>
        <color theme="1"/>
        <rFont val="Arial"/>
        <family val="2"/>
      </rPr>
      <t>Reportes y consulta SIJUR de los fallos.</t>
    </r>
  </si>
  <si>
    <r>
      <rPr>
        <b/>
        <sz val="11"/>
        <color theme="1"/>
        <rFont val="Arial"/>
        <family val="2"/>
      </rPr>
      <t>Control 5:</t>
    </r>
    <r>
      <rPr>
        <sz val="11"/>
        <color theme="1"/>
        <rFont val="Arial"/>
        <family val="2"/>
      </rPr>
      <t xml:space="preserve"> El responsable del área de Jurídica de la DIREG (junto con los responsables de demandas y tutelas) y ERON, mensualmente verifican el cumplimiento de los términos de las acciones en todas sus etapas procesales a través de una matriz Excel y en base al SIJUR . De lo requerido por la Oficina Asesora juridica se atenderá en los tiempos establecidos.
</t>
    </r>
    <r>
      <rPr>
        <b/>
        <sz val="11"/>
        <color theme="1"/>
        <rFont val="Arial"/>
        <family val="2"/>
      </rPr>
      <t>Periodicidad del control:</t>
    </r>
    <r>
      <rPr>
        <sz val="11"/>
        <color theme="1"/>
        <rFont val="Arial"/>
        <family val="2"/>
      </rPr>
      <t xml:space="preserve">  Mensual
</t>
    </r>
    <r>
      <rPr>
        <b/>
        <sz val="11"/>
        <color theme="1"/>
        <rFont val="Arial"/>
        <family val="2"/>
      </rPr>
      <t>Evidencias:</t>
    </r>
    <r>
      <rPr>
        <sz val="11"/>
        <color theme="1"/>
        <rFont val="Arial"/>
        <family val="2"/>
      </rPr>
      <t xml:space="preserve"> Matriz en excel, correos electrónicos y oficios. </t>
    </r>
  </si>
  <si>
    <r>
      <rPr>
        <b/>
        <sz val="11"/>
        <color indexed="8"/>
        <rFont val="Arial"/>
        <family val="2"/>
      </rPr>
      <t>Control 1:</t>
    </r>
    <r>
      <rPr>
        <sz val="11"/>
        <color indexed="8"/>
        <rFont val="Arial"/>
        <family val="2"/>
      </rPr>
      <t xml:space="preserve"> La oficina Asesora Jurídica - Grupo de Liquidación de fallos judiciales, conciliaciones, y procesos coactivos, </t>
    </r>
    <r>
      <rPr>
        <sz val="11"/>
        <rFont val="Arial"/>
        <family val="2"/>
      </rPr>
      <t>realiza diariamente alimentación al cuadro Excel de radicación de  solicitudes de pago según</t>
    </r>
    <r>
      <rPr>
        <sz val="11"/>
        <color indexed="8"/>
        <rFont val="Arial"/>
        <family val="2"/>
      </rPr>
      <t xml:space="preserve"> GESDOC, con asignación de turno de llegada, con el fin de que no se presenten actos fuera del marco normativo.
</t>
    </r>
    <r>
      <rPr>
        <b/>
        <sz val="11"/>
        <color rgb="FF000000"/>
        <rFont val="Arial"/>
        <family val="2"/>
      </rPr>
      <t>Periodicidad del control:</t>
    </r>
    <r>
      <rPr>
        <sz val="11"/>
        <color indexed="8"/>
        <rFont val="Arial"/>
        <family val="2"/>
      </rPr>
      <t xml:space="preserve"> Diario
</t>
    </r>
    <r>
      <rPr>
        <b/>
        <sz val="11"/>
        <color indexed="8"/>
        <rFont val="Arial"/>
        <family val="2"/>
      </rPr>
      <t xml:space="preserve">Evidencias: </t>
    </r>
    <r>
      <rPr>
        <sz val="11"/>
        <color indexed="8"/>
        <rFont val="Arial"/>
        <family val="2"/>
      </rPr>
      <t>Cuadro de Excel diligenciado</t>
    </r>
  </si>
  <si>
    <t>Subdirección de Educación  Grupo de Educación Penitenciaria y Carcelaria
DIREG Y ERON</t>
  </si>
  <si>
    <t>Subdirección de educación - Grupo de Educación Penitenciaria y Carcelaria
DIREG y ERON</t>
  </si>
  <si>
    <t>Posibilidad de afectación reputacional por el incumplimiento en la ejecución de las actividades planeadas para el programa de Alfabetización, debido a la incorrecta asignación de las actividades, falta de certificación y en la identificación de los PPL  iletrados a nivel del ERON.</t>
  </si>
  <si>
    <t>Incorrecta asignación de la PPL en la Actividad de redención de Pena 
Falta de certificación  al no contar con aprobación del modelo educativo</t>
  </si>
  <si>
    <t xml:space="preserve">Posibilidad de afectación reputacional por el incumplimiento en la ejecución de las actividades planeadas para el programa de educación para el trabajo y el desarrollo humano por falta de articulación con el SENA  y/o que la PPL inscrita, no cumpla con los requisitos exigidos por el SENA para la vinculación a la actividad formativa. </t>
  </si>
  <si>
    <t xml:space="preserve"> Falta de articulación con el SENA </t>
  </si>
  <si>
    <t xml:space="preserve">Subdirección de educación - Grupo de Educación Penitenciaria y Carcelaria
DIREG y ERON </t>
  </si>
  <si>
    <r>
      <rPr>
        <b/>
        <sz val="11"/>
        <rFont val="Arial"/>
        <family val="2"/>
      </rPr>
      <t>Control 1</t>
    </r>
    <r>
      <rPr>
        <sz val="11"/>
        <rFont val="Arial"/>
        <family val="2"/>
      </rPr>
      <t xml:space="preserve">: Las DIREG y ERON  revisa en Sisipec Web el reporte de "Internos sin seguimiento mayor a 90 dias" e  "Internos sin seguimiento mayor a 180 dias", de conformidad al procedimiento  PM-TP-P07 Versión 02 "Operatividad del Consejo de Evaluación y Tratamiento- CET",  en el numeral 18 Controlar ejecución y adoptar acciones de mejora. Las DIREG realizan informe mensual con reporte al nivel central. El Grupo de Tratamiento Penitenciario consolida la información a través de informe de seguimiento trimestral.
</t>
    </r>
    <r>
      <rPr>
        <b/>
        <sz val="11"/>
        <rFont val="Arial"/>
        <family val="2"/>
      </rPr>
      <t>Periodicidad del control</t>
    </r>
    <r>
      <rPr>
        <sz val="11"/>
        <rFont val="Arial"/>
        <family val="2"/>
      </rPr>
      <t xml:space="preserve">:  Mensual yTrimestral
</t>
    </r>
    <r>
      <rPr>
        <b/>
        <sz val="11"/>
        <rFont val="Arial"/>
        <family val="2"/>
      </rPr>
      <t xml:space="preserve">Evidencias: </t>
    </r>
    <r>
      <rPr>
        <sz val="11"/>
        <rFont val="Arial"/>
        <family val="2"/>
      </rPr>
      <t xml:space="preserve">Reportes de Sisipec Web, correos electrónicos y oficios. </t>
    </r>
  </si>
  <si>
    <r>
      <rPr>
        <b/>
        <sz val="11"/>
        <color theme="1"/>
        <rFont val="Arial"/>
        <family val="2"/>
      </rPr>
      <t xml:space="preserve">Control 1: </t>
    </r>
    <r>
      <rPr>
        <sz val="11"/>
        <color theme="1"/>
        <rFont val="Arial"/>
        <family val="2"/>
      </rPr>
      <t xml:space="preserve">Las Direcciones Regionales y ERON realiza seguimiento y aplicación del punto N°9 del procedimiento PM-TP-P03 V4 denominado "Entrevistar y evaluar a la Persona Privada de la Libertad", aplicando el formato  PM-TP-P03-F03 V03 "Evaluación y entrevista de las Personas Privadas de la Libertad". las DIREG realizan informe mensual con reporte al nivel central. El Grupo de Tratamiento Penitenciario consolida la información a través de informe de seguimiento trimestral.
</t>
    </r>
    <r>
      <rPr>
        <b/>
        <sz val="11"/>
        <color theme="1"/>
        <rFont val="Arial"/>
        <family val="2"/>
      </rPr>
      <t>Periodicidad del control:</t>
    </r>
    <r>
      <rPr>
        <sz val="11"/>
        <color theme="1"/>
        <rFont val="Arial"/>
        <family val="2"/>
      </rPr>
      <t xml:space="preserve"> Mensual y Trimestral
</t>
    </r>
    <r>
      <rPr>
        <b/>
        <sz val="11"/>
        <color theme="1"/>
        <rFont val="Arial"/>
        <family val="2"/>
      </rPr>
      <t xml:space="preserve">Evidencias ERON: </t>
    </r>
    <r>
      <rPr>
        <sz val="11"/>
        <color theme="1"/>
        <rFont val="Arial"/>
        <family val="2"/>
      </rPr>
      <t>Aplicación formato  PM-TP-P03-F03 V03</t>
    </r>
    <r>
      <rPr>
        <b/>
        <sz val="11"/>
        <color theme="1"/>
        <rFont val="Arial"/>
        <family val="2"/>
      </rPr>
      <t xml:space="preserve">
Evidencias DIREG: </t>
    </r>
    <r>
      <rPr>
        <sz val="11"/>
        <color theme="1"/>
        <rFont val="Arial"/>
        <family val="2"/>
      </rPr>
      <t>Informe seguimiento mensual</t>
    </r>
    <r>
      <rPr>
        <b/>
        <sz val="11"/>
        <color theme="1"/>
        <rFont val="Arial"/>
        <family val="2"/>
      </rPr>
      <t xml:space="preserve">
Evidencias Tratamiento Penitenciario: </t>
    </r>
    <r>
      <rPr>
        <sz val="11"/>
        <color theme="1"/>
        <rFont val="Arial"/>
        <family val="2"/>
      </rPr>
      <t>Informe seguimiento Trimestral</t>
    </r>
  </si>
  <si>
    <t>Si se presenta la materialización del riesgo, se deben ejecutar las siguiente acciones cuyo objetivo principal es reducir los daños que se puedan producir (impacto): 
1. Solicitar las Direcciones Regionales gestionar procesos de formación
2. Reunión con la regional y ERON informando de las novedades.</t>
  </si>
  <si>
    <r>
      <rPr>
        <b/>
        <sz val="11"/>
        <color theme="1"/>
        <rFont val="Arial"/>
        <family val="2"/>
      </rPr>
      <t>Control 1:</t>
    </r>
    <r>
      <rPr>
        <sz val="11"/>
        <color theme="1"/>
        <rFont val="Arial"/>
        <family val="2"/>
      </rPr>
      <t xml:space="preserve">  Las Direcciones Regionales realizan seguimiento mensual a los establecimientos de su jurisdiccion, a través del reporte en DRIVE PM-TP-G04-F02 Informe cuantitativo de los programas psicosociales con fines de tratamiento penitenciario, con las coberturas de cada uno de los programas, realizan retroalimentacion a los ERON y solicitan plan de trabajo a los que reporten en cero (0) o baja cobertura. 
Cada Regional envía informe trimestral del seguimiento realizado a la Direccion de Atencion y Tratamiento a través del formato PM-TP-G04-F01 Formato Informe cualitativo programas psicosociales con fines de tratamiento versión oficial. Siendo consolidado por el Grupo de Tratamiento Penitenciario, efectuando retroalimentación a través de informe.
</t>
    </r>
    <r>
      <rPr>
        <b/>
        <sz val="11"/>
        <color theme="1"/>
        <rFont val="Arial"/>
        <family val="2"/>
      </rPr>
      <t>Periodicidad del control:</t>
    </r>
    <r>
      <rPr>
        <sz val="11"/>
        <color theme="1"/>
        <rFont val="Arial"/>
        <family val="2"/>
      </rPr>
      <t xml:space="preserve"> Mensual y trimestral</t>
    </r>
    <r>
      <rPr>
        <b/>
        <sz val="11"/>
        <color theme="1"/>
        <rFont val="Arial"/>
        <family val="2"/>
      </rPr>
      <t xml:space="preserve">
Evidencias ERON: </t>
    </r>
    <r>
      <rPr>
        <sz val="11"/>
        <color theme="1"/>
        <rFont val="Arial"/>
        <family val="2"/>
      </rPr>
      <t>Registro de información en el DRIVE mensual</t>
    </r>
    <r>
      <rPr>
        <b/>
        <sz val="11"/>
        <color theme="1"/>
        <rFont val="Arial"/>
        <family val="2"/>
      </rPr>
      <t xml:space="preserve">
Evidencias DIREG: </t>
    </r>
    <r>
      <rPr>
        <sz val="11"/>
        <color theme="1"/>
        <rFont val="Arial"/>
        <family val="2"/>
      </rPr>
      <t>Informe seguimiento Trimestral</t>
    </r>
    <r>
      <rPr>
        <b/>
        <sz val="11"/>
        <color theme="1"/>
        <rFont val="Arial"/>
        <family val="2"/>
      </rPr>
      <t xml:space="preserve">
Evidencias Tratamiento Penitenciario: </t>
    </r>
    <r>
      <rPr>
        <sz val="11"/>
        <color theme="1"/>
        <rFont val="Arial"/>
        <family val="2"/>
      </rPr>
      <t>Informe retroalimentación Trimestral</t>
    </r>
  </si>
  <si>
    <r>
      <rPr>
        <b/>
        <sz val="11"/>
        <color theme="1"/>
        <rFont val="Arial"/>
        <family val="2"/>
      </rPr>
      <t>Control 1:</t>
    </r>
    <r>
      <rPr>
        <sz val="11"/>
        <color theme="1"/>
        <rFont val="Arial"/>
        <family val="2"/>
      </rPr>
      <t xml:space="preserve"> La Subdirección de Desarrollo de Habilidades Productivas - Grupo de Actividades  Productivas en el primer bimestre emite los lineamientos a las Direcciones Regionales que a su vez son socializados a los ERON de sus jurisdicción con relación al manejo adecuado de las actividades productivas, así como la normatividad contemplada en el Acuerdo 010 de 2004, en el que se indican entre otros, perfiles profesionales para su administración. Igualmente, se cuenta con el procedimiento Creación, Fortalecimiento, Actualización y Gestión de Actividades Productivas-Administración Directa  - PM-TP-P01 y con la Guía para la Administración de Actividades Productivas - PM-TP-G01, en la que se describen cada una de las responsabilidades, actividades y documentación necesaria en la  gestión de las actividades productivas 
</t>
    </r>
    <r>
      <rPr>
        <b/>
        <sz val="11"/>
        <color theme="1"/>
        <rFont val="Arial"/>
        <family val="2"/>
      </rPr>
      <t>Periodicidad del control:</t>
    </r>
    <r>
      <rPr>
        <sz val="11"/>
        <color theme="1"/>
        <rFont val="Arial"/>
        <family val="2"/>
      </rPr>
      <t xml:space="preserve"> Primer bimestre
</t>
    </r>
    <r>
      <rPr>
        <b/>
        <sz val="11"/>
        <color theme="1"/>
        <rFont val="Arial"/>
        <family val="2"/>
      </rPr>
      <t>Evidencias</t>
    </r>
    <r>
      <rPr>
        <sz val="11"/>
        <color theme="1"/>
        <rFont val="Arial"/>
        <family val="2"/>
      </rPr>
      <t>: Socialización de documentos vía correo electrónico: Lineamientos SUBDA 2023, Acuerdo 010 de 2004  Procedimiento y Guía para la administración de las actividades productivas.</t>
    </r>
  </si>
  <si>
    <t>Subdirección de Desarrollo de Habilidades Productivas -SUBDA 
Direcciones Regionales -DIREG</t>
  </si>
  <si>
    <t>Subdirección de Desarrollo de Habilidades productivas
Grupo de correspondencia  y grupo de gestión comercial  
DIREG y ERON</t>
  </si>
  <si>
    <r>
      <rPr>
        <b/>
        <sz val="11"/>
        <rFont val="Arial"/>
        <family val="2"/>
      </rPr>
      <t xml:space="preserve">Control 2: </t>
    </r>
    <r>
      <rPr>
        <sz val="11"/>
        <rFont val="Arial"/>
        <family val="2"/>
      </rPr>
      <t>El Director y el responsable de gestión comercial del ERON disponen de un espacio  apropiado  de almacenamiento, empaque y correcto embalaje para el traslado de los  productos  elaborados por  la PPL . Para ello, es necesario programar un flujo de productos y en la organización del establecimiento para obtener  resultados adecuados. Accesibilidad a todos los productos  haciendo el menor número de traslados.</t>
    </r>
    <r>
      <rPr>
        <b/>
        <sz val="11"/>
        <rFont val="Arial"/>
        <family val="2"/>
      </rPr>
      <t xml:space="preserve">
Periodicidad del control: </t>
    </r>
    <r>
      <rPr>
        <sz val="11"/>
        <rFont val="Arial"/>
        <family val="2"/>
      </rPr>
      <t>Permanente con reporte cuatrimestral</t>
    </r>
    <r>
      <rPr>
        <b/>
        <sz val="11"/>
        <rFont val="Arial"/>
        <family val="2"/>
      </rPr>
      <t xml:space="preserve">
Evidencias:</t>
    </r>
    <r>
      <rPr>
        <sz val="11"/>
        <rFont val="Arial"/>
        <family val="2"/>
      </rPr>
      <t xml:space="preserve"> Rotación controlada del stock, Reporte de eventos de daños para control, capacitación a ERON, inventario de productos, Formato de Recibido de los productos, Informe de productos recibidos en la sede central .</t>
    </r>
    <r>
      <rPr>
        <b/>
        <sz val="11"/>
        <rFont val="Arial"/>
        <family val="2"/>
      </rPr>
      <t xml:space="preserve">    </t>
    </r>
    <r>
      <rPr>
        <sz val="11"/>
        <rFont val="Arial"/>
        <family val="2"/>
      </rPr>
      <t xml:space="preserve">                          </t>
    </r>
  </si>
  <si>
    <r>
      <rPr>
        <b/>
        <sz val="11"/>
        <rFont val="Arial"/>
        <family val="2"/>
      </rPr>
      <t>Control 1:</t>
    </r>
    <r>
      <rPr>
        <sz val="11"/>
        <rFont val="Arial"/>
        <family val="2"/>
      </rPr>
      <t xml:space="preserve"> La Subdirección de Desarrollo de Habilidades Productivas emite lineamientos para el control de inventarios, manipulación de los productos, entrega, embalajes y demás acciones tendientes a garantizar las condiciones mínimas de los productos entregados por la PPL para ser comercializados por los medios de disponga el INPEC, como ferias, puntos de ventas externos, eventos entre otros; adicional la DIREG y ERON  garantizan el cumplimiento de lineamientos,  deberán desarrollar la  planificación, organización, registros fotográficos  y control de aquellas actividades relacionadas con el envió de  mercancía  o productos  a los puntos de comercializacion incluido el de la Sede Central. Así mismo, los  ERON y REGIONALES deben disponer de una persona  para llevar  controles de entrega y manipulación de producto. 
</t>
    </r>
    <r>
      <rPr>
        <b/>
        <sz val="11"/>
        <rFont val="Arial"/>
        <family val="2"/>
      </rPr>
      <t xml:space="preserve">Periodicidad del control: </t>
    </r>
    <r>
      <rPr>
        <sz val="11"/>
        <rFont val="Arial"/>
        <family val="2"/>
      </rPr>
      <t xml:space="preserve">Permanente con reporte cuatrimestral
</t>
    </r>
    <r>
      <rPr>
        <b/>
        <sz val="11"/>
        <rFont val="Arial"/>
        <family val="2"/>
      </rPr>
      <t>Evidencias:</t>
    </r>
    <r>
      <rPr>
        <sz val="11"/>
        <rFont val="Arial"/>
        <family val="2"/>
      </rPr>
      <t xml:space="preserve">  Planillas  de  reporte, registro fotográfico, oficio de remisión de mercancía</t>
    </r>
  </si>
  <si>
    <r>
      <rPr>
        <b/>
        <sz val="11"/>
        <color indexed="8"/>
        <rFont val="Arial"/>
        <family val="2"/>
      </rPr>
      <t>Control 1:</t>
    </r>
    <r>
      <rPr>
        <sz val="11"/>
        <color indexed="8"/>
        <rFont val="Arial"/>
        <family val="2"/>
      </rPr>
      <t xml:space="preserve">  La Subdirección de Desarrollo de Habilidades Productivas - Grupo de Actividades Ocupacionales ejecuta la permanente modificación de los planes ocupacionales, previa solicitud de los ERON y aval de las DIREG por demanda, que es registrado en matriz en excel "Modificación planes ocupacionales ERON", con las observaciones pertinentes.
</t>
    </r>
    <r>
      <rPr>
        <b/>
        <sz val="11"/>
        <color rgb="FF000000"/>
        <rFont val="Arial"/>
        <family val="2"/>
      </rPr>
      <t xml:space="preserve">
Periodicidad del control:</t>
    </r>
    <r>
      <rPr>
        <sz val="11"/>
        <color indexed="8"/>
        <rFont val="Arial"/>
        <family val="2"/>
      </rPr>
      <t xml:space="preserve"> Permanente con reporte cuatrimestral
</t>
    </r>
    <r>
      <rPr>
        <b/>
        <sz val="11"/>
        <color indexed="8"/>
        <rFont val="Arial"/>
        <family val="2"/>
      </rPr>
      <t>Evidencias</t>
    </r>
    <r>
      <rPr>
        <sz val="11"/>
        <color indexed="8"/>
        <rFont val="Arial"/>
        <family val="2"/>
      </rPr>
      <t>: Matriz en excel, oficios y correo electrónico</t>
    </r>
  </si>
  <si>
    <t xml:space="preserve">Subdirección de Desarrollo de Habilidades productivas
Grupo de correspondencia  y grupo de gestión comercial   
Jefe de gobierno del ERON y responsable de gestión comercial del establecimiento  de  reclusión  </t>
  </si>
  <si>
    <r>
      <rPr>
        <b/>
        <sz val="11"/>
        <rFont val="Arial"/>
        <family val="2"/>
      </rPr>
      <t xml:space="preserve">Control 3: </t>
    </r>
    <r>
      <rPr>
        <sz val="11"/>
        <rFont val="Arial"/>
        <family val="2"/>
      </rPr>
      <t xml:space="preserve"> La Subdirección de Desarrollo de Habilidades Productivas - Grupo de Actividades Ocupacionales realiza verificación de los soportes físicos y/o magnéticos del pago de bonificación a la PPL, ya sea en las visitas de manera presencial a los ERON por parte de funcionarios de la SUBDA-GACOC, o en visitas virtuales que sean programadas para tal fin. 
</t>
    </r>
    <r>
      <rPr>
        <b/>
        <sz val="11"/>
        <rFont val="Arial"/>
        <family val="2"/>
      </rPr>
      <t xml:space="preserve">Periodicidad del control: </t>
    </r>
    <r>
      <rPr>
        <sz val="11"/>
        <rFont val="Arial"/>
        <family val="2"/>
      </rPr>
      <t xml:space="preserve">Mensual
</t>
    </r>
    <r>
      <rPr>
        <b/>
        <sz val="11"/>
        <rFont val="Arial"/>
        <family val="2"/>
      </rPr>
      <t xml:space="preserve">Evidencias: </t>
    </r>
    <r>
      <rPr>
        <sz val="11"/>
        <rFont val="Arial"/>
        <family val="2"/>
      </rPr>
      <t>Correos o comisión de servicios o actas</t>
    </r>
  </si>
  <si>
    <r>
      <rPr>
        <b/>
        <sz val="11"/>
        <rFont val="Arial"/>
        <family val="2"/>
      </rPr>
      <t xml:space="preserve">Control 2: </t>
    </r>
    <r>
      <rPr>
        <sz val="11"/>
        <rFont val="Arial"/>
        <family val="2"/>
      </rPr>
      <t xml:space="preserve"> La Subdirección de Desarrollo de Habilidades Productivas - Grupo de Actividades Ocupacionales realiza seguimiento y control continuo ante situaciones administrativas y financieras que denoten mal manejo de recursos a nivel nacional a través de oficios, matriz excel e informes.
</t>
    </r>
    <r>
      <rPr>
        <b/>
        <sz val="11"/>
        <rFont val="Arial"/>
        <family val="2"/>
      </rPr>
      <t xml:space="preserve">Periodicidad del control: </t>
    </r>
    <r>
      <rPr>
        <sz val="11"/>
        <rFont val="Arial"/>
        <family val="2"/>
      </rPr>
      <t xml:space="preserve">Mensual
</t>
    </r>
    <r>
      <rPr>
        <b/>
        <sz val="11"/>
        <rFont val="Arial"/>
        <family val="2"/>
      </rPr>
      <t xml:space="preserve">Evidencias: </t>
    </r>
    <r>
      <rPr>
        <sz val="11"/>
        <rFont val="Arial"/>
        <family val="2"/>
      </rPr>
      <t>Oficios, correos electrónicos, informes.</t>
    </r>
  </si>
  <si>
    <r>
      <rPr>
        <b/>
        <sz val="11"/>
        <rFont val="Arial"/>
        <family val="2"/>
      </rPr>
      <t xml:space="preserve">Control 1: </t>
    </r>
    <r>
      <rPr>
        <sz val="11"/>
        <rFont val="Arial"/>
        <family val="2"/>
      </rPr>
      <t xml:space="preserve"> El grupo de Actividades Ocupacionales de la Subdirección de Desarrollo de Habilidades Productivas cuenta con el procedimiento de trámite de asignación y pago de incentivo económico para las personas privadas de la libertad que trabajan -  PM-TP-P05, así como Resolución de asignación de recursos acompañada de las pautas para el pago de la bonificaciones. Los ERON realizan el pago de bonificaciones de conformidad con las pautas o lineamientos de la resolución de asignación de recursos.
</t>
    </r>
    <r>
      <rPr>
        <b/>
        <sz val="11"/>
        <rFont val="Arial"/>
        <family val="2"/>
      </rPr>
      <t xml:space="preserve">Periodicidad del control: </t>
    </r>
    <r>
      <rPr>
        <sz val="11"/>
        <rFont val="Arial"/>
        <family val="2"/>
      </rPr>
      <t xml:space="preserve">Permanente con reporte cuatrimestral.
</t>
    </r>
    <r>
      <rPr>
        <b/>
        <sz val="11"/>
        <rFont val="Arial"/>
        <family val="2"/>
      </rPr>
      <t xml:space="preserve">Evidencias: </t>
    </r>
    <r>
      <rPr>
        <sz val="11"/>
        <rFont val="Arial"/>
        <family val="2"/>
      </rPr>
      <t>Oficios, planillas, resolución, lineamientos</t>
    </r>
  </si>
  <si>
    <t xml:space="preserve"> Subdirección de Desarrollo de Habilidades Productivas.
ERON</t>
  </si>
  <si>
    <t xml:space="preserve">Videoconferencias periódicas para socializar y reiterar el cumplimiento de la normatividad vigente relacionada con la asignación y ejecución del presupuesto para el pago de bonificación a la PPL. </t>
  </si>
  <si>
    <t>Posibilidad de afectación reputacional por inadecuada atención de los PPL de los grupos poblaciones con enfoque diferencial, y de los sectores LGBTI por falta de acceso a las actividades de atención psicosocial con enfoque diferencial.</t>
  </si>
  <si>
    <t>Deficiencia y o falta de oportunidad en el diligenciamiento de la ficha de ingreso al ERON para identificar la población poblaciones con enfoque diferencial.</t>
  </si>
  <si>
    <t xml:space="preserve"> Falta de acceso a las actividades de atención psicosocial con enfoque diferencial,  que se desarrollan en los ERON para los grupos poblaciones con enfoque diferencial,y de los sectores LGBTI .</t>
  </si>
  <si>
    <t>Subdirección de Desarrollo de Habilidades Productivas - Grupo de Actividades Productivas</t>
  </si>
  <si>
    <t>Posibilidad de afectación reputacional por el incumplimiento a las actividades propuestas en el tema de monitoreo de los Derechos Humanos y el enfoque diferencial en las Direcciones Regionales y ERON debido a la falta de seguimiento y control de las actividades.</t>
  </si>
  <si>
    <t>Incumplimiento a las actividades propuestas en el tema de monitoreo de los Derechos Humanos y el enfoque diferencial en las Direcciones Regionales y ERON</t>
  </si>
  <si>
    <r>
      <rPr>
        <b/>
        <sz val="11"/>
        <color theme="1"/>
        <rFont val="Arial"/>
        <family val="2"/>
      </rPr>
      <t xml:space="preserve">Control 1: </t>
    </r>
    <r>
      <rPr>
        <sz val="11"/>
        <color theme="1"/>
        <rFont val="Arial"/>
        <family val="2"/>
      </rPr>
      <t xml:space="preserve">El grupo de Derechos Humanos de la Dirección General a inicio de vigencia emite una directiva, dando pautas a los cónsules de DIREG y ERON, con el fin de establecer las actividades de monitoreo de Derechos Humanos y enfoque diferencial, que se desarrollarán durante la vigencia. Así mismo, se realizará videoconferencia con los Consules Regionales explicando la estrategia del año.
</t>
    </r>
    <r>
      <rPr>
        <b/>
        <sz val="11"/>
        <color theme="1"/>
        <rFont val="Arial"/>
        <family val="2"/>
      </rPr>
      <t xml:space="preserve">
Periodicidad del control: </t>
    </r>
    <r>
      <rPr>
        <sz val="11"/>
        <color theme="1"/>
        <rFont val="Arial"/>
        <family val="2"/>
      </rPr>
      <t xml:space="preserve">Una vez al año (inicio de vigencia)
</t>
    </r>
    <r>
      <rPr>
        <b/>
        <sz val="11"/>
        <color theme="1"/>
        <rFont val="Arial"/>
        <family val="2"/>
      </rPr>
      <t xml:space="preserve">Evidencias: </t>
    </r>
    <r>
      <rPr>
        <sz val="11"/>
        <color theme="1"/>
        <rFont val="Arial"/>
        <family val="2"/>
      </rPr>
      <t>Directiva, grabación videoconferencia.</t>
    </r>
  </si>
  <si>
    <t xml:space="preserve">Grupo de Derechos Humanos </t>
  </si>
  <si>
    <r>
      <rPr>
        <b/>
        <sz val="11"/>
        <color theme="1"/>
        <rFont val="Arial"/>
        <family val="2"/>
      </rPr>
      <t>Control 2:</t>
    </r>
    <r>
      <rPr>
        <sz val="11"/>
        <color theme="1"/>
        <rFont val="Arial"/>
        <family val="2"/>
      </rPr>
      <t xml:space="preserve">  Los Cónsules regionales realizarán videoconferencias mensuales con los Cónsules de ERON, para impartirles instrucciones sobre las actividades de la directiva, así como hacer observaciones y recomendaciones que permitan ajustar el desarrollo de las actividades a las pautas establecidas. 
El Grupo de Derechos Humanos, realizará videoconferencia semestral con los Cónsules Regionales, con el fin de hacer observaciones y recomendaciones que permitan ajustar el desarrollo de las actividades a las pautas establecidas.                                                                      
</t>
    </r>
    <r>
      <rPr>
        <b/>
        <sz val="11"/>
        <color theme="1"/>
        <rFont val="Arial"/>
        <family val="2"/>
      </rPr>
      <t xml:space="preserve">Periodicidad del control: </t>
    </r>
    <r>
      <rPr>
        <sz val="11"/>
        <color theme="1"/>
        <rFont val="Arial"/>
        <family val="2"/>
      </rPr>
      <t xml:space="preserve">mensual/semestral
</t>
    </r>
    <r>
      <rPr>
        <b/>
        <sz val="11"/>
        <color theme="1"/>
        <rFont val="Arial"/>
        <family val="2"/>
      </rPr>
      <t xml:space="preserve">Evidencias: </t>
    </r>
    <r>
      <rPr>
        <sz val="11"/>
        <color theme="1"/>
        <rFont val="Arial"/>
        <family val="2"/>
      </rPr>
      <t xml:space="preserve">Registros y/o actas de las videoconferencias.                                                    </t>
    </r>
  </si>
  <si>
    <r>
      <rPr>
        <b/>
        <sz val="11"/>
        <color theme="1"/>
        <rFont val="Arial"/>
        <family val="2"/>
      </rPr>
      <t xml:space="preserve">Control 3: </t>
    </r>
    <r>
      <rPr>
        <sz val="11"/>
        <color theme="1"/>
        <rFont val="Arial"/>
        <family val="2"/>
      </rPr>
      <t xml:space="preserve"> Los cónsules de ERON, cargan de manera mensual, a través DRIVE y encuesta de Google, las evidencias de cumplimiento de las actividades de monitoreo de los Derechos HUmanos y Enfoque Diferencial, asignadas desde el nivel central.   Los Cónsules Regionales revisan de forma mensual que estas cumplan con las pautas orientadas desde el nivel central, de no ser así harán observaciones a los ERON para que realicen los ajustes que correspondan. El consul regional  elaborará a GODHU dos informes con la evaluación de los ERON de su Regional.  De manera posterior el GODHU semestralmente verifica la evaluación realizada por la Regional y remite oficios de retroalimentación al cónsul Regional, haciéndole observaciones y recomendaciones sobre el desempeño de los ERON y la labor de seguimiento realizada por este.
</t>
    </r>
    <r>
      <rPr>
        <b/>
        <sz val="11"/>
        <color theme="1"/>
        <rFont val="Arial"/>
        <family val="2"/>
      </rPr>
      <t>Periodicidad del control:</t>
    </r>
    <r>
      <rPr>
        <sz val="11"/>
        <color theme="1"/>
        <rFont val="Arial"/>
        <family val="2"/>
      </rPr>
      <t xml:space="preserve"> Mensual/semestral
</t>
    </r>
    <r>
      <rPr>
        <b/>
        <sz val="11"/>
        <color theme="1"/>
        <rFont val="Arial"/>
        <family val="2"/>
      </rPr>
      <t>Evidencias:</t>
    </r>
    <r>
      <rPr>
        <sz val="11"/>
        <color theme="1"/>
        <rFont val="Arial"/>
        <family val="2"/>
      </rPr>
      <t xml:space="preserve"> Carpeta de estrategia con evidencias de cumplimiento, grabaciones de videoconferencias, oficios.</t>
    </r>
  </si>
  <si>
    <r>
      <rPr>
        <b/>
        <sz val="11"/>
        <color theme="1"/>
        <rFont val="Arial"/>
        <family val="2"/>
      </rPr>
      <t>Control 1:</t>
    </r>
    <r>
      <rPr>
        <sz val="11"/>
        <color theme="1"/>
        <rFont val="Arial"/>
        <family val="2"/>
      </rPr>
      <t xml:space="preserve"> Los ERON alimentan de manera  mensual la matriz del directorio al Cónsul Regional, sobre la persona a cargo de las funciones de Cónsul de Derechos Humanos y sus datos de contacto. Así mismo, las Direcciones Regionales reportan de manera mensual  al Grupo de Derechos Humanos, sobre los cambios de personal presentados durante el mes en ERON y Regional con sus datos de contacto.
</t>
    </r>
    <r>
      <rPr>
        <b/>
        <sz val="11"/>
        <color theme="1"/>
        <rFont val="Arial"/>
        <family val="2"/>
      </rPr>
      <t>Periodicidad del control:</t>
    </r>
    <r>
      <rPr>
        <sz val="11"/>
        <color theme="1"/>
        <rFont val="Arial"/>
        <family val="2"/>
      </rPr>
      <t xml:space="preserve"> Mensual
</t>
    </r>
    <r>
      <rPr>
        <b/>
        <sz val="11"/>
        <color theme="1"/>
        <rFont val="Arial"/>
        <family val="2"/>
      </rPr>
      <t>Evidencias:</t>
    </r>
    <r>
      <rPr>
        <sz val="11"/>
        <color theme="1"/>
        <rFont val="Arial"/>
        <family val="2"/>
      </rPr>
      <t xml:space="preserve"> Matriz Directorio de Cónsules Regional.</t>
    </r>
  </si>
  <si>
    <r>
      <rPr>
        <b/>
        <sz val="11"/>
        <rFont val="Arial"/>
        <family val="2"/>
      </rPr>
      <t>Control 2:</t>
    </r>
    <r>
      <rPr>
        <sz val="11"/>
        <rFont val="Arial"/>
        <family val="2"/>
      </rPr>
      <t xml:space="preserve"> Las Direcciones Regionales a través de los cónsules y de acuerdo con los cambios de personal que se identifiquen, programan una jornada de inducción virtual o presencial al personal nuevo frente al cargo. Así mismo, el Grupo de Derechos Humanos programara una jornada de inducción en caso de cambio de funcionario Cónsul en la Regional. Lo anterior, de conformidad a la política institucional de derechos humanos:   "Direcciones de Establecimiento de Reclusión y Direcciones Regionales: Garantizarán la asignación de funciones de Cónsul de Derechos Humanos a un servidor penitenciario, quien deberá permanecer como mínimo un (1) año con dichas funciones, a menos que sus resultados de gestión demuestren una falta de compromiso".                                                                     
</t>
    </r>
    <r>
      <rPr>
        <b/>
        <sz val="11"/>
        <rFont val="Arial"/>
        <family val="2"/>
      </rPr>
      <t>Periodicidad del control</t>
    </r>
    <r>
      <rPr>
        <sz val="11"/>
        <rFont val="Arial"/>
        <family val="2"/>
      </rPr>
      <t xml:space="preserve">: Cada vez que hay un cambio de Cónsul, con reporte cuatrimesntral
</t>
    </r>
    <r>
      <rPr>
        <b/>
        <sz val="11"/>
        <rFont val="Arial"/>
        <family val="2"/>
      </rPr>
      <t>Evidencias</t>
    </r>
    <r>
      <rPr>
        <sz val="11"/>
        <rFont val="Arial"/>
        <family val="2"/>
      </rPr>
      <t>: Remisión de actos administrativos de asignación de funciones a Cónsules cada que se presente un cambio bajo los parámetros establecidos en la Política. Remitir  al Grupo de Derechos Humanos actas de entrega en caso de cambio de funcionario, acta  o grabación de videoconferencia de inducción.</t>
    </r>
  </si>
  <si>
    <r>
      <rPr>
        <b/>
        <sz val="11"/>
        <rFont val="Arial"/>
        <family val="2"/>
      </rPr>
      <t>Control 1:</t>
    </r>
    <r>
      <rPr>
        <sz val="11"/>
        <rFont val="Arial"/>
        <family val="2"/>
      </rPr>
      <t xml:space="preserve"> La Subdirección de Atención en Salud, Grupo de Alimentación realiza capacitación permanente orientada a la mejora  de la calidad de la información reportada en el acta COSAL, por medio de retroalimentación del proceso, asesoría telefónica, videoconferencias, visitas técnicas con las Direcciones Regionales y establecimientos .
</t>
    </r>
    <r>
      <rPr>
        <b/>
        <sz val="11"/>
        <rFont val="Arial"/>
        <family val="2"/>
      </rPr>
      <t xml:space="preserve">
Periodicidad del control:</t>
    </r>
    <r>
      <rPr>
        <sz val="11"/>
        <rFont val="Arial"/>
        <family val="2"/>
      </rPr>
      <t xml:space="preserve"> Mensual (febrero a noviembre)
</t>
    </r>
    <r>
      <rPr>
        <b/>
        <sz val="11"/>
        <rFont val="Arial"/>
        <family val="2"/>
      </rPr>
      <t xml:space="preserve">Evidencias: </t>
    </r>
    <r>
      <rPr>
        <sz val="11"/>
        <rFont val="Arial"/>
        <family val="2"/>
      </rPr>
      <t>Actas, informes y/o correos mensuales.</t>
    </r>
  </si>
  <si>
    <r>
      <rPr>
        <b/>
        <sz val="11"/>
        <rFont val="Arial"/>
        <family val="2"/>
      </rPr>
      <t xml:space="preserve">Control 1: </t>
    </r>
    <r>
      <rPr>
        <sz val="11"/>
        <rFont val="Arial"/>
        <family val="2"/>
      </rPr>
      <t xml:space="preserve">La Subdirección de Atención en Salud , Direcciones Regionales  y ERON, realizan semestralmente la divulgación de los derechos al acceso gratuito a los servicios de salud de la PPL intramural.
</t>
    </r>
    <r>
      <rPr>
        <b/>
        <sz val="11"/>
        <rFont val="Arial"/>
        <family val="2"/>
      </rPr>
      <t>Periodicidad del control:</t>
    </r>
    <r>
      <rPr>
        <sz val="11"/>
        <rFont val="Arial"/>
        <family val="2"/>
      </rPr>
      <t xml:space="preserve"> Semestral (en el periodo de febrero a noviembre)
</t>
    </r>
    <r>
      <rPr>
        <b/>
        <sz val="11"/>
        <rFont val="Arial"/>
        <family val="2"/>
      </rPr>
      <t>Evidencias:</t>
    </r>
    <r>
      <rPr>
        <sz val="11"/>
        <rFont val="Arial"/>
        <family val="2"/>
      </rPr>
      <t xml:space="preserve"> correos electrónicos, pantallazos de  divulgación  pagina web institucional.</t>
    </r>
  </si>
  <si>
    <t>Seuimiento al desarrollo del modulo de información en salud y coayudar al operador  en la implementación.</t>
  </si>
  <si>
    <t>Posibilidad de afectación reputacional  por la imposición y ejecución de sanciones disciplinarias a la población privada de la libertad que vayan en contravía de la ley, debido a la desactualización del reglamento disciplinario de internos por  cambios normativos, legales y jurisprudenciales.</t>
  </si>
  <si>
    <r>
      <rPr>
        <b/>
        <sz val="11"/>
        <color indexed="8"/>
        <rFont val="Arial"/>
        <family val="2"/>
      </rPr>
      <t xml:space="preserve">Control 1: </t>
    </r>
    <r>
      <rPr>
        <sz val="11"/>
        <rFont val="Arial"/>
        <family val="2"/>
      </rPr>
      <t>La oficina Asesora Jurídica a través del Grupo de Recursos y conceptos ad</t>
    </r>
    <r>
      <rPr>
        <sz val="11"/>
        <color indexed="8"/>
        <rFont val="Arial"/>
        <family val="2"/>
      </rPr>
      <t xml:space="preserve">elantó proyecto de resolución que reglamenta el Régimen disciplinario de la población privada de la libertad, de acuerdo al marco normativo, así como su radicación ante el Ministerio de Justicia para su revisión y aprobación. De la respuesta del concepto del ministerio de justicia, se adelantará lo propio en la Oficina Asesora Juridica en cumplimiento a lo ordenado en la norma..
</t>
    </r>
    <r>
      <rPr>
        <b/>
        <sz val="11"/>
        <color indexed="8"/>
        <rFont val="Arial"/>
        <family val="2"/>
      </rPr>
      <t xml:space="preserve">
Periodicidad del control: </t>
    </r>
    <r>
      <rPr>
        <sz val="11"/>
        <color rgb="FF000000"/>
        <rFont val="Arial"/>
        <family val="2"/>
      </rPr>
      <t>Permanente con resporte cuatrimestral</t>
    </r>
    <r>
      <rPr>
        <b/>
        <sz val="11"/>
        <color indexed="8"/>
        <rFont val="Arial"/>
        <family val="2"/>
      </rPr>
      <t xml:space="preserve">
Evidencias: </t>
    </r>
    <r>
      <rPr>
        <sz val="11"/>
        <color indexed="8"/>
        <rFont val="Arial"/>
        <family val="2"/>
      </rPr>
      <t xml:space="preserve">Oficios  o acta o correo o resolución </t>
    </r>
  </si>
  <si>
    <t>Oficina Asesora Juridica - 
Grupo Recursos y Conceptos</t>
  </si>
  <si>
    <t>Posibilidad de afectación reputacional por la emisión de conceptos juridicos  y/o proyectos de respuesta y/o resoluciones  de manera extemporanea debido a la falta de control y seguimiento .</t>
  </si>
  <si>
    <t xml:space="preserve"> Falta de control y seguimiento .</t>
  </si>
  <si>
    <t>Inaplicación de los procedimientos</t>
  </si>
  <si>
    <r>
      <rPr>
        <b/>
        <sz val="10"/>
        <color theme="1"/>
        <rFont val="Arial"/>
        <family val="2"/>
      </rPr>
      <t xml:space="preserve">Control 1: </t>
    </r>
    <r>
      <rPr>
        <sz val="10"/>
        <color theme="1"/>
        <rFont val="Arial"/>
        <family val="2"/>
      </rPr>
      <t xml:space="preserve"> La Oficina Asesora Jurídica a través del Grupo de Recursos y Conceptos, responde dentro de los términos las solicitudes y conceptos juridicos de las diferentes dependencias (Nivel central, DIREG y ERON) , el cual es registrado en base de datos en archivo excel disriminando fechas, asignación, respuesta, entre otros.
</t>
    </r>
    <r>
      <rPr>
        <b/>
        <sz val="10"/>
        <color theme="1"/>
        <rFont val="Arial"/>
        <family val="2"/>
      </rPr>
      <t xml:space="preserve">Periodicidad del control: </t>
    </r>
    <r>
      <rPr>
        <sz val="10"/>
        <color theme="1"/>
        <rFont val="Arial"/>
        <family val="2"/>
      </rPr>
      <t xml:space="preserve">Permanente con reporte cuatrimestral.
</t>
    </r>
    <r>
      <rPr>
        <b/>
        <sz val="10"/>
        <color theme="1"/>
        <rFont val="Arial"/>
        <family val="2"/>
      </rPr>
      <t>Evidencias:</t>
    </r>
    <r>
      <rPr>
        <sz val="10"/>
        <color theme="1"/>
        <rFont val="Arial"/>
        <family val="2"/>
      </rPr>
      <t xml:space="preserve"> Oficios, matriz en excel con relación de trámites realizados sobre el tema.</t>
    </r>
  </si>
  <si>
    <t xml:space="preserve">Oficina Asesora Jurídica 
Grupo de Recursos y Conceptos </t>
  </si>
  <si>
    <r>
      <rPr>
        <b/>
        <sz val="10"/>
        <color theme="1"/>
        <rFont val="Arial"/>
        <family val="2"/>
      </rPr>
      <t xml:space="preserve">Control 2: </t>
    </r>
    <r>
      <rPr>
        <sz val="10"/>
        <color theme="1"/>
        <rFont val="Arial"/>
        <family val="2"/>
      </rPr>
      <t xml:space="preserve"> La Oficina Asesora Jurídica a través del Grupo de Recursos y Conceptos realiza la verificación de información reportada del grupo de  asusntos penitenciarios en la enumeración de resoluciones que correspondan al registrado en la base de datos del control de resoluciones del año que lleva el grupo de recursos y conceptos - Oficina Asesora Juridica.
</t>
    </r>
    <r>
      <rPr>
        <b/>
        <sz val="10"/>
        <color theme="1"/>
        <rFont val="Arial"/>
        <family val="2"/>
      </rPr>
      <t xml:space="preserve">Periodicidad del control: </t>
    </r>
    <r>
      <rPr>
        <sz val="10"/>
        <color theme="1"/>
        <rFont val="Arial"/>
        <family val="2"/>
      </rPr>
      <t xml:space="preserve">Permanente con reporte cuatrimestral.
</t>
    </r>
    <r>
      <rPr>
        <b/>
        <sz val="10"/>
        <color theme="1"/>
        <rFont val="Arial"/>
        <family val="2"/>
      </rPr>
      <t>Evidencias:</t>
    </r>
    <r>
      <rPr>
        <sz val="10"/>
        <color theme="1"/>
        <rFont val="Arial"/>
        <family val="2"/>
      </rPr>
      <t xml:space="preserve"> Matriz en excel resoluciones del año.</t>
    </r>
  </si>
  <si>
    <r>
      <rPr>
        <b/>
        <sz val="11"/>
        <color theme="1"/>
        <rFont val="Arial"/>
        <family val="2"/>
      </rPr>
      <t xml:space="preserve">Control 2: </t>
    </r>
    <r>
      <rPr>
        <sz val="11"/>
        <color theme="1"/>
        <rFont val="Arial"/>
        <family val="2"/>
      </rPr>
      <t xml:space="preserve">La Subdirección de Desarrollo de Habilidades Productivas - Grupo de Actividades  Productivas realiza capacitación vía videoconferencia para el manejo de los aplicativos software de actividades productivas.
Se cuenta con los formatos  PM-TP-P01-FO2, Informe de Gestión de Actividades Productivas, donde se registran los estados de resultados financieros mensuales y ocupación laboral de PPL.
</t>
    </r>
    <r>
      <rPr>
        <b/>
        <sz val="11"/>
        <color theme="1"/>
        <rFont val="Arial"/>
        <family val="2"/>
      </rPr>
      <t>Periodicidad del control:</t>
    </r>
    <r>
      <rPr>
        <sz val="11"/>
        <color theme="1"/>
        <rFont val="Arial"/>
        <family val="2"/>
      </rPr>
      <t xml:space="preserve"> Mensual - trimestral
</t>
    </r>
    <r>
      <rPr>
        <b/>
        <sz val="11"/>
        <color theme="1"/>
        <rFont val="Arial"/>
        <family val="2"/>
      </rPr>
      <t>Evidencias:</t>
    </r>
    <r>
      <rPr>
        <sz val="11"/>
        <color theme="1"/>
        <rFont val="Arial"/>
        <family val="2"/>
      </rPr>
      <t xml:space="preserve">-Material grabado de capacitaciones en manejo de aplicativos software
-Informes trimestrales de Gestión de Actividades Productivas, consolidado Regional y retroalimentación SUBDA
</t>
    </r>
  </si>
  <si>
    <r>
      <rPr>
        <b/>
        <sz val="11"/>
        <color theme="1"/>
        <rFont val="Arial"/>
        <family val="2"/>
      </rPr>
      <t>Control 3.</t>
    </r>
    <r>
      <rPr>
        <sz val="11"/>
        <color theme="1"/>
        <rFont val="Arial"/>
        <family val="2"/>
      </rPr>
      <t xml:space="preserve"> La Subdirección de Desarrollo de Habilidades Productivas - Grupo de Actividades Productivas, solicita anualmente el diligenciamiento del formato  estudio de factibilidad de actividades productivas PM-TP-P01-F01, en procesos de actualización, creación y fortalecimiento de actividades productivas.
</t>
    </r>
    <r>
      <rPr>
        <b/>
        <sz val="11"/>
        <color theme="1"/>
        <rFont val="Arial"/>
        <family val="2"/>
      </rPr>
      <t>Periodicidad del control:</t>
    </r>
    <r>
      <rPr>
        <sz val="11"/>
        <color theme="1"/>
        <rFont val="Arial"/>
        <family val="2"/>
      </rPr>
      <t xml:space="preserve">Permanente con reporte cuatrimestral
</t>
    </r>
    <r>
      <rPr>
        <b/>
        <sz val="11"/>
        <color theme="1"/>
        <rFont val="Arial"/>
        <family val="2"/>
      </rPr>
      <t>Evidencias:</t>
    </r>
    <r>
      <rPr>
        <sz val="11"/>
        <color theme="1"/>
        <rFont val="Arial"/>
        <family val="2"/>
      </rPr>
      <t xml:space="preserve"> Estudio de factibilidad presentado por ERON, aval de la Regional y viabilidad SUBDA.</t>
    </r>
  </si>
  <si>
    <t>Tres (3) oficio de socialización de documentos vía correo electrónico y recomendaciones para asignación de personal y videoconferencia enfatizando la importancia del cumplimiento de los lineamientos SUBDA para la administración de actividades productivas. (Una por cuatrimestre)</t>
  </si>
  <si>
    <t>Programación y realización de cuatro (4) capacitaciones  (virtual o presencia) una en cada trimestre, de acuerdo a necesidades de Regionales y ERON para manejo de aplicativos software y diligenciamiento de procedimientos en gestión de actividades productivas.</t>
  </si>
  <si>
    <t>Programación de asesorías en diligenciamiento de estudios de factibilidad, de acuerdo a necesidades de ERON, presencial o virtual con reporte cuatrimestral</t>
  </si>
  <si>
    <t>Cuatrimestral.</t>
  </si>
  <si>
    <t>Posibilidad de recibir o solicitar cualquier dádiva o beneficio a nombre propio o de terceros a cambio de entrega de recursos (dinero, materia prima, insumos, maquinaria, equipo, herramientas, semovientes, cultivos  y productos elaborados o en proceso) que se utilizan u obtienen en el desarrollo de las actividades productivas para el beneficio personal o de terceros.</t>
  </si>
  <si>
    <r>
      <t xml:space="preserve">Control 2: </t>
    </r>
    <r>
      <rPr>
        <sz val="11"/>
        <rFont val="Arial"/>
        <family val="2"/>
      </rPr>
      <t>La Subdirección de Desarrollo de Habilidades Productivas - Grupo de Actividades Productivas realiza seguimiento mensual a la ejecución presupuestal  (ingresos y gastos) de recursos propios para funcionamiento y asignación de recursos nación para creación y fortalecimiento de actividades productivas, de conformidad al procedimiento vigente</t>
    </r>
    <r>
      <rPr>
        <b/>
        <sz val="11"/>
        <rFont val="Arial"/>
        <family val="2"/>
      </rPr>
      <t xml:space="preserve">.
Periodicidad del control: </t>
    </r>
    <r>
      <rPr>
        <sz val="11"/>
        <rFont val="Arial"/>
        <family val="2"/>
      </rPr>
      <t>Mensual</t>
    </r>
    <r>
      <rPr>
        <b/>
        <sz val="11"/>
        <rFont val="Arial"/>
        <family val="2"/>
      </rPr>
      <t xml:space="preserve">
Evidencia: </t>
    </r>
    <r>
      <rPr>
        <sz val="11"/>
        <rFont val="Arial"/>
        <family val="2"/>
      </rPr>
      <t>Informes mensuales del seguimiento a la ejecución presupuestal de recursos propios y nación.</t>
    </r>
  </si>
  <si>
    <r>
      <rPr>
        <b/>
        <sz val="11"/>
        <rFont val="Arial"/>
        <family val="2"/>
      </rPr>
      <t>Control 3:</t>
    </r>
    <r>
      <rPr>
        <sz val="11"/>
        <rFont val="Arial"/>
        <family val="2"/>
      </rPr>
      <t xml:space="preserve"> La Subdirección de Desarrollo de Habilidades Productivas - Grupo de Actividades Productivas realiza seguimiento, evaluación y retroalimentación de información y soportes consolidados en informes trimestrales de gestión de actividades productivas, con respectivas observaciones, solicitud de registros de calidad y planes de mejora en casos necesarios. de los reportes entregados por la DIREG.
</t>
    </r>
    <r>
      <rPr>
        <b/>
        <sz val="11"/>
        <rFont val="Arial"/>
        <family val="2"/>
      </rPr>
      <t xml:space="preserve">Periodicidad del control: </t>
    </r>
    <r>
      <rPr>
        <sz val="11"/>
        <rFont val="Arial"/>
        <family val="2"/>
      </rPr>
      <t xml:space="preserve">Trimestral
</t>
    </r>
    <r>
      <rPr>
        <b/>
        <sz val="11"/>
        <rFont val="Arial"/>
        <family val="2"/>
      </rPr>
      <t>Evidencia: I</t>
    </r>
    <r>
      <rPr>
        <sz val="11"/>
        <rFont val="Arial"/>
        <family val="2"/>
      </rPr>
      <t>nformes ERON, consolidado Regional y evaluación y retroalimentación SUBDA de informes trimestrales de gestión de actividades productivas.</t>
    </r>
  </si>
  <si>
    <r>
      <rPr>
        <b/>
        <sz val="11"/>
        <rFont val="Arial"/>
        <family val="2"/>
      </rPr>
      <t xml:space="preserve">Control 4: </t>
    </r>
    <r>
      <rPr>
        <sz val="11"/>
        <rFont val="Arial"/>
        <family val="2"/>
      </rPr>
      <t xml:space="preserve">La Subdirección de Desarrollo de Habilidades Productivas - Grupo de Actividades Productivas  realiza visita directa a actividades productivas en ERON (virtual o presencial), con el fin de validar el cumplimiento de los proyectos productivos y la normatividad aplicable.
</t>
    </r>
    <r>
      <rPr>
        <b/>
        <sz val="11"/>
        <rFont val="Arial"/>
        <family val="2"/>
      </rPr>
      <t>Periodicidad del control:</t>
    </r>
    <r>
      <rPr>
        <sz val="11"/>
        <rFont val="Arial"/>
        <family val="2"/>
      </rPr>
      <t xml:space="preserve"> Permanente con  reporte cuatrimestral
</t>
    </r>
    <r>
      <rPr>
        <b/>
        <sz val="11"/>
        <rFont val="Arial"/>
        <family val="2"/>
      </rPr>
      <t xml:space="preserve">Evidencias: </t>
    </r>
    <r>
      <rPr>
        <sz val="11"/>
        <rFont val="Arial"/>
        <family val="2"/>
      </rPr>
      <t>Lista de chequeo o informe de visita o acta.</t>
    </r>
  </si>
  <si>
    <r>
      <rPr>
        <b/>
        <sz val="11"/>
        <rFont val="Arial"/>
        <family val="2"/>
      </rPr>
      <t xml:space="preserve">Control 5: </t>
    </r>
    <r>
      <rPr>
        <sz val="11"/>
        <rFont val="Arial"/>
        <family val="2"/>
      </rPr>
      <t xml:space="preserve">La Subdirección de Desarrollo de Habilidades Productivas, DIREG , ERON realizan registro y control mensual de inventarios a cargo de funcionario del almacén y responsable de actividad productiva, confrontando existencias físicas con las registradas en aplicativo software.
</t>
    </r>
    <r>
      <rPr>
        <b/>
        <sz val="11"/>
        <rFont val="Arial"/>
        <family val="2"/>
      </rPr>
      <t>Periodicidad del control:</t>
    </r>
    <r>
      <rPr>
        <sz val="11"/>
        <rFont val="Arial"/>
        <family val="2"/>
      </rPr>
      <t xml:space="preserve"> Permanente con  reporte cuatrimestral
</t>
    </r>
    <r>
      <rPr>
        <b/>
        <sz val="11"/>
        <rFont val="Arial"/>
        <family val="2"/>
      </rPr>
      <t>Evidencias:</t>
    </r>
    <r>
      <rPr>
        <sz val="11"/>
        <rFont val="Arial"/>
        <family val="2"/>
      </rPr>
      <t xml:space="preserve"> Reporte de existencias generado en el aplicativo correspondiente (Activa o Manejo de dinero o expendio), reporte de bienes devolutivos generados en PCT, acta.
Registro y control mensual de inventarios, archivo excel</t>
    </r>
  </si>
  <si>
    <t>1. Socialización en el primer cuatrimestre de la normatividad vigente, lineamientos, procedimientos y guía para la administración de actividades productivas, a través de correo y oficio.</t>
  </si>
  <si>
    <t>Primer cuatrimestre</t>
  </si>
  <si>
    <t>Subdirección de Desarrollo de Habilidades Productivas - Grupo de Actividades Productivas.</t>
  </si>
  <si>
    <t xml:space="preserve">
2.Implementación de sistemas de información confiables para el manejo de las actividades productivas (instalación en minimo 5 ERON).
</t>
  </si>
  <si>
    <t>3. Programación y realización de cuatro (4) capacitaciones  (virtual o presencia) una en cada trimestre a DIREG en relación con la correcta administración de las actividades productivas, de acuerdo a las necesidades y normatividad vigente.</t>
  </si>
  <si>
    <t xml:space="preserve">
4. Reconocimiento laboral a funcionarios responsables de las actividades productivas en DIREG y ERON que desarrollen con mérito la administración de las mismas.</t>
  </si>
  <si>
    <t>Si se presenta la materialización del riesgo, se deben ejecutar las siguiente acciones cuyo objetivo principal es reducir los daños que se puedan producir (impacto): 
1. Solicitud de informe de seguimiento y control a Regional.
2. Brindar acompañamiento y apoyo a ERON en el caso de solicitud de personal idóneo para la administración de actividades productivas.
3. Visita técnica  virtual o presencial a ERON y regionales por parte de la SUBDA.
4. Envío de información al área competente internamente o externamente a la entidad correspondiente para inicio de las acciones disciplinarias, fiscales o penales según corresponda.
5. Reorientación del proceso conforme a información real por parte de la SUBDA.</t>
  </si>
  <si>
    <t>Si se presenta la materialización del riesgo, se deben ejecutar las siguiente acciones cuyo objetivo principal es reducir los daños que se puedan producir (impacto): 
1. Revisión física de instalaciones, inventarios, aplicativos software, proceso contractuales y documentación de estados financieros, entre otros.
2. Realizar informe detallado de acciones ilícitas cometidas en la administración y operación de actividad productiva.
 3. Envío de información al área competente internamente o externamente a la entidad correspondiente para inicio de las acciones disciplinarias, fiscales o penales según corresponda.</t>
  </si>
  <si>
    <r>
      <rPr>
        <b/>
        <sz val="11"/>
        <color rgb="FF000000"/>
        <rFont val="Arial"/>
        <family val="2"/>
      </rPr>
      <t xml:space="preserve">Control 2: </t>
    </r>
    <r>
      <rPr>
        <sz val="11"/>
        <color indexed="8"/>
        <rFont val="Arial"/>
        <family val="2"/>
      </rPr>
      <t xml:space="preserve">La Subdirección de Talento Humano - Grupo Nóminas semestralmente socializa  con los responsables del área de talento humano de las DIREG los avances en el cumplimiento en el reporte de novedades, reiterando los tiempos, calidad, veracidad de la información reportada, el cumplimiento a los procedimientos aprobados.
</t>
    </r>
    <r>
      <rPr>
        <b/>
        <sz val="11"/>
        <color rgb="FF000000"/>
        <rFont val="Arial"/>
        <family val="2"/>
      </rPr>
      <t xml:space="preserve">Periodicidad del control: </t>
    </r>
    <r>
      <rPr>
        <sz val="11"/>
        <color indexed="8"/>
        <rFont val="Arial"/>
        <family val="2"/>
      </rPr>
      <t xml:space="preserve">Semestral
</t>
    </r>
    <r>
      <rPr>
        <b/>
        <sz val="11"/>
        <color indexed="8"/>
        <rFont val="Arial"/>
        <family val="2"/>
      </rPr>
      <t xml:space="preserve">Evidencias: </t>
    </r>
    <r>
      <rPr>
        <sz val="11"/>
        <color indexed="8"/>
        <rFont val="Arial"/>
        <family val="2"/>
      </rPr>
      <t xml:space="preserve">Registros de la socialización, link de la conexión.. </t>
    </r>
  </si>
  <si>
    <t>La Subdirección de Talento Humano - Grupo de Nomina genera reporte mensual del sistema Humano web denominado nomina resumen, en el que se evidencia el consolidado de las novedades ingresadas en cada mes en formato pdf.</t>
  </si>
  <si>
    <r>
      <rPr>
        <b/>
        <sz val="11"/>
        <rFont val="Arial"/>
        <family val="2"/>
      </rPr>
      <t xml:space="preserve">Control 1: </t>
    </r>
    <r>
      <rPr>
        <sz val="11"/>
        <rFont val="Arial"/>
        <family val="2"/>
      </rPr>
      <t xml:space="preserve">La Subdirección de Talento Humano a través del Grupo de Nomina, desarrolla las actividades del procedimiento liquidación de Nómina PA-TH-P38, en base al cronograma de administración de nómina, la recepción de novedades mensuales y revisión de la prenómina generada automáticamente por el aplicativo Humano Web.
</t>
    </r>
    <r>
      <rPr>
        <b/>
        <sz val="11"/>
        <rFont val="Arial"/>
        <family val="2"/>
      </rPr>
      <t xml:space="preserve">Periodicidad del control: </t>
    </r>
    <r>
      <rPr>
        <sz val="11"/>
        <rFont val="Arial"/>
        <family val="2"/>
      </rPr>
      <t xml:space="preserve">Mensual
</t>
    </r>
    <r>
      <rPr>
        <b/>
        <sz val="11"/>
        <rFont val="Arial"/>
        <family val="2"/>
      </rPr>
      <t xml:space="preserve">Evidencias: </t>
    </r>
    <r>
      <rPr>
        <sz val="11"/>
        <rFont val="Arial"/>
        <family val="2"/>
      </rPr>
      <t xml:space="preserve">Cronograma, correos electrónicos de las novedades a registrar. </t>
    </r>
  </si>
  <si>
    <r>
      <rPr>
        <b/>
        <sz val="11"/>
        <color indexed="8"/>
        <rFont val="Arial"/>
        <family val="2"/>
      </rPr>
      <t>Control 1</t>
    </r>
    <r>
      <rPr>
        <sz val="11"/>
        <color indexed="8"/>
        <rFont val="Arial"/>
        <family val="2"/>
      </rPr>
      <t xml:space="preserve"> : El Jefe Oficina Asesora Jurídica - mediante el Grupo de Liquidación de fallos judiciales, conciliaciones, y procesos coactivos y el profesional de Grupo designado realiza reuniones con el Grupo Contable de Corporativa para verificar y cruzar la información de embargos. 
</t>
    </r>
    <r>
      <rPr>
        <b/>
        <sz val="11"/>
        <color rgb="FF000000"/>
        <rFont val="Arial"/>
        <family val="2"/>
      </rPr>
      <t xml:space="preserve">Periodicidad del control:  </t>
    </r>
    <r>
      <rPr>
        <sz val="11"/>
        <color indexed="8"/>
        <rFont val="Arial"/>
        <family val="2"/>
      </rPr>
      <t xml:space="preserve">Mensual
</t>
    </r>
    <r>
      <rPr>
        <b/>
        <sz val="11"/>
        <color indexed="8"/>
        <rFont val="Arial"/>
        <family val="2"/>
      </rPr>
      <t>Evidencias:</t>
    </r>
    <r>
      <rPr>
        <sz val="11"/>
        <color indexed="8"/>
        <rFont val="Arial"/>
        <family val="2"/>
      </rPr>
      <t xml:space="preserve"> Actas de reunión y correo electrónicos.</t>
    </r>
  </si>
  <si>
    <r>
      <t xml:space="preserve">Suministrar la información necesaria al apoderado para que ejerza la defensa, en casos de procesos ejecutivos y cuentas embargadas.  
</t>
    </r>
    <r>
      <rPr>
        <b/>
        <sz val="11"/>
        <rFont val="Arial"/>
        <family val="2"/>
      </rPr>
      <t>Evidencias:</t>
    </r>
    <r>
      <rPr>
        <sz val="11"/>
        <rFont val="Arial"/>
        <family val="2"/>
      </rPr>
      <t xml:space="preserve"> Solicitudes correo electrónico y/o DRIVE
</t>
    </r>
    <r>
      <rPr>
        <b/>
        <sz val="11"/>
        <rFont val="Arial"/>
        <family val="2"/>
      </rPr>
      <t xml:space="preserve">Periodicidad: </t>
    </r>
    <r>
      <rPr>
        <sz val="11"/>
        <rFont val="Arial"/>
        <family val="2"/>
      </rPr>
      <t xml:space="preserve">Permanente con reporte cuatrimestral                                                 </t>
    </r>
  </si>
  <si>
    <r>
      <rPr>
        <b/>
        <sz val="11"/>
        <color indexed="8"/>
        <rFont val="Arial"/>
        <family val="2"/>
      </rPr>
      <t>CONTROL 2</t>
    </r>
    <r>
      <rPr>
        <sz val="11"/>
        <color indexed="8"/>
        <rFont val="Arial"/>
        <family val="2"/>
      </rPr>
      <t xml:space="preserve"> : El Jefe Oficina Asesora Jurídica - mediante el Grupo de Liquidación de fallos judiciales, conciliaciones, y procesos coactivos  y el profesional de Grupo designado realiza registro en cuadro Excel de todos los pagos realizados por el rubro de sentencias, con el fin de realizar los respectivos reportes trimestral, para efectos de tener un control de los entes de control, con acceso limitado de funcionario del grupo.
</t>
    </r>
    <r>
      <rPr>
        <b/>
        <sz val="11"/>
        <color rgb="FF000000"/>
        <rFont val="Arial"/>
        <family val="2"/>
      </rPr>
      <t>Periodicidad del control:</t>
    </r>
    <r>
      <rPr>
        <sz val="11"/>
        <color indexed="8"/>
        <rFont val="Arial"/>
        <family val="2"/>
      </rPr>
      <t xml:space="preserve"> Mensual 
</t>
    </r>
    <r>
      <rPr>
        <b/>
        <sz val="11"/>
        <color indexed="8"/>
        <rFont val="Arial"/>
        <family val="2"/>
      </rPr>
      <t>Evidencias:</t>
    </r>
    <r>
      <rPr>
        <sz val="11"/>
        <color indexed="8"/>
        <rFont val="Arial"/>
        <family val="2"/>
      </rPr>
      <t xml:space="preserve"> Archivo Excel "Pagos Realizados"</t>
    </r>
  </si>
  <si>
    <r>
      <rPr>
        <b/>
        <sz val="11"/>
        <color indexed="8"/>
        <rFont val="Arial"/>
        <family val="2"/>
      </rPr>
      <t>Control 1:</t>
    </r>
    <r>
      <rPr>
        <sz val="11"/>
        <color indexed="8"/>
        <rFont val="Arial"/>
        <family val="2"/>
      </rPr>
      <t xml:space="preserve"> El Jefe Oficina Asesora Jurídica - mediante el Grupo de Liquidación de fallos judiciales, conciliaciones, y procesos coactivos ,  cuenta con un cuadro manual diligenciado diariamente en donde se lleva el registro de liquidación, solicitud de CDP, No de resolución de pago y responsable de avance, el cual es diligenciado conforme salga la liquidación y las resoluciones, como control del avance a la ejecución presupuestal. 
</t>
    </r>
    <r>
      <rPr>
        <b/>
        <sz val="11"/>
        <color indexed="8"/>
        <rFont val="Arial"/>
        <family val="2"/>
      </rPr>
      <t xml:space="preserve">
Periodicidad del control: </t>
    </r>
    <r>
      <rPr>
        <sz val="11"/>
        <color rgb="FF000000"/>
        <rFont val="Arial"/>
        <family val="2"/>
      </rPr>
      <t xml:space="preserve">Diario </t>
    </r>
    <r>
      <rPr>
        <b/>
        <sz val="11"/>
        <color indexed="8"/>
        <rFont val="Arial"/>
        <family val="2"/>
      </rPr>
      <t xml:space="preserve">
Evidencias:</t>
    </r>
    <r>
      <rPr>
        <sz val="11"/>
        <color indexed="8"/>
        <rFont val="Arial"/>
        <family val="2"/>
      </rPr>
      <t xml:space="preserve"> Cuadro manual en físico</t>
    </r>
  </si>
  <si>
    <t xml:space="preserve">Oficina Asesora Jurídica - Subdirección de Talento Humano - Grupo de Liquidación de fallos judiciales, conciliaciones, y procesos coactivos </t>
  </si>
  <si>
    <t xml:space="preserve">Oficina Asesora Jurídica - Grupo de Liquidación de fallos judiciales, conciliaciones, y procesos coactivos </t>
  </si>
  <si>
    <t xml:space="preserve">Oficina Asesora Jurídica -
Grupo de Liquidación de fallos judiciales, conciliaciones, y procesos coactivos </t>
  </si>
  <si>
    <r>
      <t xml:space="preserve">Realizar informe trimestral y generar reporte de avance al cumplimiento de la ejecución presupuestal.
</t>
    </r>
    <r>
      <rPr>
        <b/>
        <sz val="11"/>
        <rFont val="Arial"/>
        <family val="2"/>
      </rPr>
      <t xml:space="preserve">Evidencias: </t>
    </r>
    <r>
      <rPr>
        <sz val="11"/>
        <rFont val="Arial"/>
        <family val="2"/>
      </rPr>
      <t xml:space="preserve">Informe Trimestral
</t>
    </r>
    <r>
      <rPr>
        <b/>
        <sz val="11"/>
        <rFont val="Arial"/>
        <family val="2"/>
      </rPr>
      <t xml:space="preserve">Periodicidad: </t>
    </r>
    <r>
      <rPr>
        <sz val="11"/>
        <rFont val="Arial"/>
        <family val="2"/>
      </rPr>
      <t>Trimestral</t>
    </r>
  </si>
  <si>
    <t>Oficina Asesora Jurídica 
Grupo de Liquidación de fallos judiciales, conciliaciones, y procesos coactivos</t>
  </si>
  <si>
    <t>Realizar informe trimestral con reporte de los pagos que se encuentran pendientes para la vigencia, siendo remitidos al grupo de contabilidad, para lo de su competencia.</t>
  </si>
  <si>
    <r>
      <rPr>
        <b/>
        <sz val="11"/>
        <rFont val="Arial"/>
        <family val="2"/>
      </rPr>
      <t xml:space="preserve">Control 1: </t>
    </r>
    <r>
      <rPr>
        <sz val="11"/>
        <rFont val="Arial"/>
        <family val="2"/>
      </rPr>
      <t xml:space="preserve">La subdirección de Atención Psicosocial - Grupo Atención Social cuenta con guía documentada implementada en donde se definen las estrategias para la atención de la población con enfoque diferencial e intersecccional, y realiza seguimiento mensual a los registros consignados en el Drive del programa.
Las DIREG realizan verificación a los ERON en el drive de los registros consignados, realizando el respectivo seguimiento.
</t>
    </r>
    <r>
      <rPr>
        <b/>
        <sz val="11"/>
        <rFont val="Arial"/>
        <family val="2"/>
      </rPr>
      <t xml:space="preserve">
Periodicidad del Control:</t>
    </r>
    <r>
      <rPr>
        <sz val="11"/>
        <rFont val="Arial"/>
        <family val="2"/>
      </rPr>
      <t xml:space="preserve"> Mensual
</t>
    </r>
    <r>
      <rPr>
        <b/>
        <sz val="11"/>
        <rFont val="Arial"/>
        <family val="2"/>
      </rPr>
      <t xml:space="preserve">Evidencias: </t>
    </r>
    <r>
      <rPr>
        <sz val="11"/>
        <rFont val="Arial"/>
        <family val="2"/>
      </rPr>
      <t>DRIVE , informes trimestrales</t>
    </r>
  </si>
  <si>
    <r>
      <rPr>
        <b/>
        <sz val="11"/>
        <rFont val="Arial"/>
        <family val="2"/>
      </rPr>
      <t xml:space="preserve">Control 1: </t>
    </r>
    <r>
      <rPr>
        <sz val="11"/>
        <rFont val="Arial"/>
        <family val="2"/>
      </rPr>
      <t xml:space="preserve">La Subdirección de Atención Psicosocial - Grupo de Atención Psicosocial realiza la implementación de la cartilla  de prevención del consumo de SPA y realiza seguimiento de la PPL participante y el impacto del programa a través de los reporte que remiten las Direcciones Regionales.
</t>
    </r>
    <r>
      <rPr>
        <b/>
        <sz val="11"/>
        <rFont val="Arial"/>
        <family val="2"/>
      </rPr>
      <t>Periodicidad del Control:</t>
    </r>
    <r>
      <rPr>
        <sz val="11"/>
        <rFont val="Arial"/>
        <family val="2"/>
      </rPr>
      <t xml:space="preserve"> Trimestral
</t>
    </r>
    <r>
      <rPr>
        <b/>
        <sz val="11"/>
        <rFont val="Arial"/>
        <family val="2"/>
      </rPr>
      <t xml:space="preserve">Evidencias: </t>
    </r>
    <r>
      <rPr>
        <sz val="11"/>
        <rFont val="Arial"/>
        <family val="2"/>
      </rPr>
      <t>Reporte a nivel nacional</t>
    </r>
  </si>
  <si>
    <r>
      <rPr>
        <b/>
        <sz val="11"/>
        <rFont val="Arial"/>
        <family val="2"/>
      </rPr>
      <t>Control 1:</t>
    </r>
    <r>
      <rPr>
        <sz val="11"/>
        <rFont val="Arial"/>
        <family val="2"/>
      </rPr>
      <t xml:space="preserve"> El grupo de Aseguramiento en Salud de la Subdirección de Atención en Salud, realiza el cruce del listado censal de la ppl a cargo del INPEC con relación a las bases de datos del Ministerio de Salud y Protección Social de manera mensual para para identificar afiliaciones a SGSSS de la PPL a cargo del INPEC y posibles errores a la información. De los errores identificados son oficiados a la Dirección de Custodia y Vigilancia con copia a los establecimientos y a Policía Judicial por correo electrónico, para aclarar la respectiva identidad y el interno es afiliado al Fondos Nacional de Salud PPL .
</t>
    </r>
    <r>
      <rPr>
        <b/>
        <sz val="11"/>
        <rFont val="Arial"/>
        <family val="2"/>
      </rPr>
      <t>Periodicidad del control:</t>
    </r>
    <r>
      <rPr>
        <sz val="11"/>
        <rFont val="Arial"/>
        <family val="2"/>
      </rPr>
      <t xml:space="preserve"> Mensual (frebrero a noviembre).
</t>
    </r>
    <r>
      <rPr>
        <b/>
        <sz val="11"/>
        <rFont val="Arial"/>
        <family val="2"/>
      </rPr>
      <t>Evidencias:</t>
    </r>
    <r>
      <rPr>
        <sz val="11"/>
        <rFont val="Arial"/>
        <family val="2"/>
      </rPr>
      <t xml:space="preserve"> correos electrónicos y oficios</t>
    </r>
  </si>
  <si>
    <r>
      <rPr>
        <b/>
        <sz val="11"/>
        <rFont val="Arial"/>
        <family val="2"/>
      </rPr>
      <t xml:space="preserve">Control 2: </t>
    </r>
    <r>
      <rPr>
        <sz val="11"/>
        <rFont val="Arial"/>
        <family val="2"/>
      </rPr>
      <t xml:space="preserve">La Subdirección de Atención en Salud realiza actualización mensual de la ficha técnica del sistema de información SUBAS
</t>
    </r>
    <r>
      <rPr>
        <b/>
        <sz val="11"/>
        <rFont val="Arial"/>
        <family val="2"/>
      </rPr>
      <t>Periodicidad del control:</t>
    </r>
    <r>
      <rPr>
        <sz val="11"/>
        <rFont val="Arial"/>
        <family val="2"/>
      </rPr>
      <t xml:space="preserve"> Mensual (frebrero a noviembre).
</t>
    </r>
    <r>
      <rPr>
        <b/>
        <sz val="11"/>
        <rFont val="Arial"/>
        <family val="2"/>
      </rPr>
      <t xml:space="preserve">Evidencia: </t>
    </r>
    <r>
      <rPr>
        <sz val="11"/>
        <rFont val="Arial"/>
        <family val="2"/>
      </rPr>
      <t xml:space="preserve">Registro actualizado de la matriz sistema de información SUBAS </t>
    </r>
  </si>
  <si>
    <r>
      <rPr>
        <b/>
        <sz val="11"/>
        <rFont val="Arial"/>
        <family val="2"/>
      </rPr>
      <t>Control 1:</t>
    </r>
    <r>
      <rPr>
        <sz val="11"/>
        <rFont val="Arial"/>
        <family val="2"/>
      </rPr>
      <t xml:space="preserve">  El grupo servicios de salud de la Subdirección de Atención en Salud  realiza seguimiento mensual y análisis de la matriz  de acceso a servicios de salud intramural.
</t>
    </r>
    <r>
      <rPr>
        <b/>
        <sz val="11"/>
        <rFont val="Arial"/>
        <family val="2"/>
      </rPr>
      <t xml:space="preserve">Periodicidad del control: </t>
    </r>
    <r>
      <rPr>
        <sz val="11"/>
        <rFont val="Arial"/>
        <family val="2"/>
      </rPr>
      <t xml:space="preserve">Mensual (frebrero a noviembre).
</t>
    </r>
    <r>
      <rPr>
        <b/>
        <sz val="11"/>
        <rFont val="Arial"/>
        <family val="2"/>
      </rPr>
      <t>Evidencias:</t>
    </r>
    <r>
      <rPr>
        <sz val="11"/>
        <rFont val="Arial"/>
        <family val="2"/>
      </rPr>
      <t xml:space="preserve">  informe de seguimiento al acceso a servicios de medicina general y odontologia general intramural.</t>
    </r>
  </si>
  <si>
    <r>
      <rPr>
        <b/>
        <sz val="11"/>
        <rFont val="Arial"/>
        <family val="2"/>
      </rPr>
      <t>Control 1:</t>
    </r>
    <r>
      <rPr>
        <sz val="11"/>
        <rFont val="Arial"/>
        <family val="2"/>
      </rPr>
      <t xml:space="preserve"> La Subdirección de educación - Grupo de Cultura, recreación y deporte : Revisa la planeación proyectada por cada  ERON de los programas de cultura, deporte y recreación,  verifica que las actividades establecidas en la planeación se han acordes a los informes  trimestrales de cobertura  reportado por las regionales. 
-Elabora informe sobre la verificación realizada de las actividades  reportadas por cada ERON.
-Realiza  reunión virtual por semestre, con las seis regionales para retroalimentación. 
Periodicidad del control: Trimestral, semestral.
Evidencias: Informe trimestral de cobertura, correos, actas de reunión e informe de verificación. </t>
    </r>
  </si>
  <si>
    <r>
      <rPr>
        <b/>
        <sz val="11"/>
        <rFont val="Arial"/>
        <family val="2"/>
      </rPr>
      <t xml:space="preserve">Control 1: </t>
    </r>
    <r>
      <rPr>
        <sz val="11"/>
        <rFont val="Arial"/>
        <family val="2"/>
      </rPr>
      <t xml:space="preserve">La Subdirección de educación - Grupo de Educación Penitenciaria y Carcelaria entrega de manera semestral los lineamientos para para la suscripción y reporte de los convenios con universidades a las direcciones regionales. Las Direcciones Regionales y ERON verifican la asistencia de  los PPL estudiantes a las actividades programadas por las Universidades y presentan informes trimestrales de cobertura a la Subdirección de Educación, el cual consolida y realiza retroalimentación.
</t>
    </r>
    <r>
      <rPr>
        <b/>
        <sz val="11"/>
        <rFont val="Arial"/>
        <family val="2"/>
      </rPr>
      <t xml:space="preserve">Periodicidad del control: </t>
    </r>
    <r>
      <rPr>
        <sz val="11"/>
        <rFont val="Arial"/>
        <family val="2"/>
      </rPr>
      <t xml:space="preserve">Trimestral - Semestral
</t>
    </r>
    <r>
      <rPr>
        <b/>
        <sz val="11"/>
        <rFont val="Arial"/>
        <family val="2"/>
      </rPr>
      <t xml:space="preserve">Evidencias: </t>
    </r>
    <r>
      <rPr>
        <sz val="11"/>
        <rFont val="Arial"/>
        <family val="2"/>
      </rPr>
      <t>Informes trimestrales, correos</t>
    </r>
  </si>
  <si>
    <r>
      <rPr>
        <b/>
        <sz val="11"/>
        <rFont val="Arial"/>
        <family val="2"/>
      </rPr>
      <t xml:space="preserve">Control 1: </t>
    </r>
    <r>
      <rPr>
        <sz val="11"/>
        <rFont val="Arial"/>
        <family val="2"/>
      </rPr>
      <t xml:space="preserve">El grupo de Gestión Documental realiza acompañamiento y capacitación a Nivel Nacional basado en los procedimientos de Organización Documental PA-DO-P07 y el Manual de Gestión Documental   PA-DO-M01.
</t>
    </r>
    <r>
      <rPr>
        <b/>
        <sz val="11"/>
        <rFont val="Arial"/>
        <family val="2"/>
      </rPr>
      <t xml:space="preserve">
Periodicidad del Control: </t>
    </r>
    <r>
      <rPr>
        <sz val="11"/>
        <rFont val="Arial"/>
        <family val="2"/>
      </rPr>
      <t>Cuatrimestral</t>
    </r>
    <r>
      <rPr>
        <b/>
        <sz val="11"/>
        <rFont val="Arial"/>
        <family val="2"/>
      </rPr>
      <t xml:space="preserve">
Evidencias:</t>
    </r>
    <r>
      <rPr>
        <sz val="11"/>
        <rFont val="Arial"/>
        <family val="2"/>
      </rPr>
      <t xml:space="preserve"> Correos electrónicos, oficios y actas</t>
    </r>
  </si>
  <si>
    <r>
      <rPr>
        <b/>
        <sz val="11"/>
        <rFont val="Arial"/>
        <family val="2"/>
      </rPr>
      <t xml:space="preserve">Control 1: </t>
    </r>
    <r>
      <rPr>
        <sz val="11"/>
        <rFont val="Arial"/>
        <family val="2"/>
      </rPr>
      <t xml:space="preserve">La Oficina de Sistemas de información, a través del grupo de proyección, seguridad e implementación tecnológica cuenta con la  GUÍA DE NORMAS Y BUENAS PRÁCTICAS DE LA SEGURIDAD DE LA INFORMACIÓN PA-TI-G02 y la política de seguridad de la información, para su implementación se realizan sensibilizaciones y difusiones  a través del correo seguridaddigital@inpec.gov.co  de piezas gráficas, boletines, tips de seguridad, charlas, entre otros.
</t>
    </r>
    <r>
      <rPr>
        <b/>
        <sz val="11"/>
        <rFont val="Arial"/>
        <family val="2"/>
      </rPr>
      <t>Periodicidad del Control:</t>
    </r>
    <r>
      <rPr>
        <sz val="11"/>
        <rFont val="Arial"/>
        <family val="2"/>
      </rPr>
      <t xml:space="preserve"> Cuatrimestral
</t>
    </r>
    <r>
      <rPr>
        <b/>
        <sz val="11"/>
        <rFont val="Arial"/>
        <family val="2"/>
      </rPr>
      <t xml:space="preserve">Evidencias: </t>
    </r>
    <r>
      <rPr>
        <sz val="11"/>
        <rFont val="Arial"/>
        <family val="2"/>
      </rPr>
      <t>Correos electrónicos, piezas graficas, boletines, soportes de ejecución de charlas.</t>
    </r>
  </si>
  <si>
    <r>
      <rPr>
        <b/>
        <sz val="11"/>
        <rFont val="Arial"/>
        <family val="2"/>
      </rPr>
      <t xml:space="preserve">Control 2: </t>
    </r>
    <r>
      <rPr>
        <sz val="11"/>
        <rFont val="Arial"/>
        <family val="2"/>
      </rPr>
      <t xml:space="preserve">Las Direcciones Regionales y los Directores de Establecimientos de reclusión, realizan socializaciones de la implementación de la  GUÍA DE NORMAS Y BUENAS PRÁCTICAS DE LA SEGURIDAD DE LA INFORMACIÓN PA-TI-G02 y la política de seguridad de la información levantando actas con el personal, respecto a la aplicación de las sensibilizaciones y difusiones realizadas mediante el correo de  seguridaddigital@inpec.gov.co.
</t>
    </r>
    <r>
      <rPr>
        <b/>
        <sz val="11"/>
        <rFont val="Arial"/>
        <family val="2"/>
      </rPr>
      <t xml:space="preserve">
Periodicidad del Control:</t>
    </r>
    <r>
      <rPr>
        <sz val="11"/>
        <rFont val="Arial"/>
        <family val="2"/>
      </rPr>
      <t xml:space="preserve"> Cuatrimestral
</t>
    </r>
    <r>
      <rPr>
        <b/>
        <sz val="11"/>
        <rFont val="Arial"/>
        <family val="2"/>
      </rPr>
      <t>Evidencias:</t>
    </r>
    <r>
      <rPr>
        <sz val="11"/>
        <rFont val="Arial"/>
        <family val="2"/>
      </rPr>
      <t xml:space="preserve"> Actas.</t>
    </r>
  </si>
  <si>
    <r>
      <rPr>
        <b/>
        <sz val="11"/>
        <rFont val="Arial"/>
        <family val="2"/>
      </rPr>
      <t>Control 1:</t>
    </r>
    <r>
      <rPr>
        <sz val="11"/>
        <rFont val="Arial"/>
        <family val="2"/>
      </rPr>
      <t xml:space="preserve">  La Subdirección de educación - Grupo de Educación Penitenciaria y Carcelaria  cuenta con convenio firmado para la ejecución de pilotaje en  cinco (5) ERON de modelos educativos flexibles, articulado con la Corporación Educativa minuto de Dios - CEMID, para efectos de realizar el analisis de los resultados y aplicabilidad a través de los oficios e informes de supervisión.
</t>
    </r>
    <r>
      <rPr>
        <b/>
        <sz val="11"/>
        <rFont val="Arial"/>
        <family val="2"/>
      </rPr>
      <t xml:space="preserve">Periodicidad de control: </t>
    </r>
    <r>
      <rPr>
        <sz val="11"/>
        <rFont val="Arial"/>
        <family val="2"/>
      </rPr>
      <t xml:space="preserve">Cuatrimestral 
</t>
    </r>
    <r>
      <rPr>
        <b/>
        <sz val="11"/>
        <rFont val="Arial"/>
        <family val="2"/>
      </rPr>
      <t>Evidencias</t>
    </r>
    <r>
      <rPr>
        <sz val="11"/>
        <rFont val="Arial"/>
        <family val="2"/>
      </rPr>
      <t>: Oficios, informes de supervisión</t>
    </r>
  </si>
  <si>
    <r>
      <rPr>
        <b/>
        <sz val="11"/>
        <rFont val="Arial"/>
        <family val="2"/>
      </rPr>
      <t xml:space="preserve">Control 1: </t>
    </r>
    <r>
      <rPr>
        <sz val="11"/>
        <rFont val="Arial"/>
        <family val="2"/>
      </rPr>
      <t xml:space="preserve">La Subdirección de educación - Grupo de Educación Penitenciaria y Carcelaria  realiza asesoría técnica y  de seguimiento a los programas de educación,  por medio de una video conferencia trimestral a las Direcciones Regionales. A su vez, el  Director del establecimiento junto con el responsable del área de Atención y Tratamiento presentan mensualmente el cubrimiento en la  capacitación a PPL de acuerdo con la capacidad instalada y logística del ERON, de los los proyectos aprobados  por la Subdirección de Educación.
</t>
    </r>
    <r>
      <rPr>
        <b/>
        <sz val="11"/>
        <rFont val="Arial"/>
        <family val="2"/>
      </rPr>
      <t xml:space="preserve">Periodicidad del control: </t>
    </r>
    <r>
      <rPr>
        <sz val="11"/>
        <rFont val="Arial"/>
        <family val="2"/>
      </rPr>
      <t xml:space="preserve">Trimestral, anual.
</t>
    </r>
    <r>
      <rPr>
        <b/>
        <sz val="11"/>
        <color theme="1"/>
        <rFont val="Arial"/>
        <family val="2"/>
      </rPr>
      <t>Evidencias:</t>
    </r>
    <r>
      <rPr>
        <sz val="11"/>
        <color theme="1"/>
        <rFont val="Arial"/>
        <family val="2"/>
      </rPr>
      <t xml:space="preserve"> Plan Anual de capacitación aprobado en cada ERON, actas videoconferencias.</t>
    </r>
  </si>
  <si>
    <t xml:space="preserve">Falta de control y seguimiento en el registro de actualización de información  de la PPL en SISIPEC WEB  </t>
  </si>
  <si>
    <t>Posibilidad de afectación reputacional por la desactualización de la situación juridica,  tiempo de privación de la libertad, entre otros datos de la población privada de la libertad en los ERON en SISIPEC WEB  , debido a la falta de control y seguimiento en el registro de actualización de información.</t>
  </si>
  <si>
    <t>Falta de verificación de la situación real a lo registrado en el SISIPEC WEB</t>
  </si>
  <si>
    <r>
      <rPr>
        <b/>
        <sz val="11"/>
        <color rgb="FF000000"/>
        <rFont val="Arial"/>
        <family val="2"/>
      </rPr>
      <t xml:space="preserve">Control 1: </t>
    </r>
    <r>
      <rPr>
        <sz val="11"/>
        <color indexed="8"/>
        <rFont val="Arial"/>
        <family val="2"/>
      </rPr>
      <t xml:space="preserve">La Oficina Asesora Juridica, a través del grupo de Recursos y conceptos requiere a las DIREG y ERON la actualización periodica de la cartilla biografica y alimentación permanente del sisipec web, de la información integral e inherente a la situación juridica, ente otros; de conformidad al articulo 43 ley 1709 de 2014 que modificó el articulo 56  de la ley 65 de 1993.
</t>
    </r>
    <r>
      <rPr>
        <b/>
        <sz val="11"/>
        <color rgb="FF000000"/>
        <rFont val="Arial"/>
        <family val="2"/>
      </rPr>
      <t>Peridiocidad del control:</t>
    </r>
    <r>
      <rPr>
        <sz val="11"/>
        <color indexed="8"/>
        <rFont val="Arial"/>
        <family val="2"/>
      </rPr>
      <t xml:space="preserve"> Primer trimestre del año.
</t>
    </r>
    <r>
      <rPr>
        <b/>
        <sz val="11"/>
        <color rgb="FF000000"/>
        <rFont val="Arial"/>
        <family val="2"/>
      </rPr>
      <t xml:space="preserve">Evidencias: </t>
    </r>
    <r>
      <rPr>
        <sz val="11"/>
        <color indexed="8"/>
        <rFont val="Arial"/>
        <family val="2"/>
      </rPr>
      <t>Oficio, correo electrónico</t>
    </r>
  </si>
  <si>
    <t>Si se presenta la materialización del riesgo, se deben ejecutar las siguiente acciones cuyo objetivo principal es reducir los daños que se puedan producir (impacto): 
1. Requerir directamente al ERON por el incumplimiento y solicitar medidas al director regional.
 2. Informar a la Dirección General.</t>
  </si>
  <si>
    <r>
      <rPr>
        <b/>
        <sz val="11"/>
        <color indexed="8"/>
        <rFont val="Arial"/>
        <family val="2"/>
      </rPr>
      <t xml:space="preserve">Control 2: </t>
    </r>
    <r>
      <rPr>
        <sz val="11"/>
        <color indexed="8"/>
        <rFont val="Arial"/>
        <family val="2"/>
      </rPr>
      <t xml:space="preserve">El  Director y los responsables de las área de jurídica de los ERON generan un informe trimestral de avance en el registro de actualización de información  en SISIPEC WEB reportando los registros efectuados, las novedades presentadas e inconsistencias durante el periodo, enviado a través de correo electrónico a la Dirección Regional. La DIREG revisa los informes presentados por los ERON y generará una retroalimentación durante el siguiente mes a la culminación del trimestre sobre lo actuado, solicitando acciones de mejora en plazos definidos, a través de correo electrónico y reportados en documentos estadistico consolidado al vivel central.. 
</t>
    </r>
    <r>
      <rPr>
        <b/>
        <sz val="11"/>
        <color indexed="8"/>
        <rFont val="Arial"/>
        <family val="2"/>
      </rPr>
      <t xml:space="preserve">
Peridiocidad del control: </t>
    </r>
    <r>
      <rPr>
        <sz val="11"/>
        <color rgb="FF000000"/>
        <rFont val="Arial"/>
        <family val="2"/>
      </rPr>
      <t>Trimestral</t>
    </r>
    <r>
      <rPr>
        <b/>
        <sz val="11"/>
        <color indexed="8"/>
        <rFont val="Arial"/>
        <family val="2"/>
      </rPr>
      <t xml:space="preserve">
Evidencias:</t>
    </r>
    <r>
      <rPr>
        <sz val="11"/>
        <color indexed="8"/>
        <rFont val="Arial"/>
        <family val="2"/>
      </rPr>
      <t xml:space="preserve"> Informes reportados, correos electrónicos y oficios </t>
    </r>
  </si>
  <si>
    <t>Oficina Asesora Jurídica 
Grupo de Recursos y Conceptos 
Direcciones Regionales y ERON</t>
  </si>
  <si>
    <r>
      <rPr>
        <b/>
        <sz val="11"/>
        <color rgb="FF000000"/>
        <rFont val="Arial"/>
        <family val="2"/>
      </rPr>
      <t xml:space="preserve">Control 1: </t>
    </r>
    <r>
      <rPr>
        <sz val="11"/>
        <color indexed="8"/>
        <rFont val="Arial"/>
        <family val="2"/>
      </rPr>
      <t xml:space="preserve">La Oficina Asesora Juridica, a través del grupo de Recursos y conceptos solicita reporte trimestral a las DIREG, del consolidado de la totalidad de beneficios administrativos del periodo.
Los Directores y los responsables de las áreas de jurídica de los Establecimientos de reclusión llevan registro mensual de las solicitudes efectuadas por la PPL, así como la respuesta orientada, el cual es reportado a las DIREG. 
</t>
    </r>
    <r>
      <rPr>
        <b/>
        <sz val="11"/>
        <color rgb="FF000000"/>
        <rFont val="Arial"/>
        <family val="2"/>
      </rPr>
      <t xml:space="preserve">Peridicidad del control: </t>
    </r>
    <r>
      <rPr>
        <sz val="11"/>
        <color rgb="FF000000"/>
        <rFont val="Arial"/>
        <family val="2"/>
      </rPr>
      <t>Mensual -Trimestral</t>
    </r>
    <r>
      <rPr>
        <sz val="11"/>
        <color indexed="8"/>
        <rFont val="Arial"/>
        <family val="2"/>
      </rPr>
      <t xml:space="preserve">
</t>
    </r>
    <r>
      <rPr>
        <b/>
        <sz val="11"/>
        <color rgb="FF000000"/>
        <rFont val="Arial"/>
        <family val="2"/>
      </rPr>
      <t xml:space="preserve">Evidencias: </t>
    </r>
    <r>
      <rPr>
        <sz val="11"/>
        <color indexed="8"/>
        <rFont val="Arial"/>
        <family val="2"/>
      </rPr>
      <t>Archivo en excel o correo u oficio</t>
    </r>
  </si>
  <si>
    <t>Si se presenta la materialización del riesgo, se deben ejecutar las siguiente acciones cuyo objetivo principal es reducir los daños que se puedan producir (impacto): 
1. Las Direcciones Regionales efectuarán un plan de trabajo para mitigar la contingencia en los ERON
2. Requerir  Requerir directamente al ERON por el incumplimiento y solicitar medidas al director regional.</t>
  </si>
  <si>
    <t>Posibilidad de recibir o solicitar cualquier dádiva o beneficio a nombre propio o de terceros a cambio de modificar o eliminar un hallazgo encontrado con posible alcance disciplinario, fiscal o penal en un informe de auditoría.</t>
  </si>
  <si>
    <r>
      <t xml:space="preserve">Control 1: </t>
    </r>
    <r>
      <rPr>
        <sz val="11"/>
        <rFont val="Arial"/>
        <family val="2"/>
      </rPr>
      <t>El Jefe de la OFICI y su equipo de trabajo, verificaran el resultado de las auditorias, cada una de las pruebas y el nivel de hallazgo de la misma.</t>
    </r>
    <r>
      <rPr>
        <b/>
        <sz val="11"/>
        <rFont val="Arial"/>
        <family val="2"/>
      </rPr>
      <t xml:space="preserve">
Periodicidad del control: </t>
    </r>
    <r>
      <rPr>
        <sz val="11"/>
        <rFont val="Arial"/>
        <family val="2"/>
      </rPr>
      <t xml:space="preserve">Permanentemente o cada que se desarrollen auditorias. </t>
    </r>
    <r>
      <rPr>
        <b/>
        <sz val="11"/>
        <rFont val="Arial"/>
        <family val="2"/>
      </rPr>
      <t xml:space="preserve">
Evidencias: </t>
    </r>
    <r>
      <rPr>
        <sz val="11"/>
        <rFont val="Arial"/>
        <family val="2"/>
      </rPr>
      <t xml:space="preserve">Informes de auditoria. </t>
    </r>
  </si>
  <si>
    <r>
      <rPr>
        <b/>
        <sz val="11"/>
        <rFont val="Arial"/>
        <family val="2"/>
      </rPr>
      <t xml:space="preserve">Control 2:  </t>
    </r>
    <r>
      <rPr>
        <sz val="11"/>
        <rFont val="Arial"/>
        <family val="2"/>
      </rPr>
      <t>El Jefe Oficina de Control Interno solicita mensualmente mediante oficio al comité CRAET, informar si han recibido denuncias de posibles hechos de corrupción en contra de la OFICI o de su personal.</t>
    </r>
    <r>
      <rPr>
        <b/>
        <sz val="11"/>
        <rFont val="Arial"/>
        <family val="2"/>
      </rPr>
      <t xml:space="preserve">
Periodicidad del control: </t>
    </r>
    <r>
      <rPr>
        <sz val="11"/>
        <rFont val="Arial"/>
        <family val="2"/>
      </rPr>
      <t xml:space="preserve">Mensualmente
</t>
    </r>
    <r>
      <rPr>
        <b/>
        <sz val="11"/>
        <rFont val="Arial"/>
        <family val="2"/>
      </rPr>
      <t xml:space="preserve">Evidencias: </t>
    </r>
    <r>
      <rPr>
        <sz val="11"/>
        <rFont val="Arial"/>
        <family val="2"/>
      </rPr>
      <t>Oficio de solicitud y/o acciones de la OFICI.</t>
    </r>
  </si>
  <si>
    <t>Oficina de Control Interno</t>
  </si>
  <si>
    <t>Establecer y desarrollar un plan de capacitaciones a todo el equipo de la oficina de Control interno, en temas relacionados con el codigo de integridad y calidad de los trabajos para el aseguramiento de la tranparencia.</t>
  </si>
  <si>
    <t>Jefe de Control interno</t>
  </si>
  <si>
    <t>31/012/2023</t>
  </si>
  <si>
    <t xml:space="preserve">Desconocimiento de la normatividad y sus consecuencias. </t>
  </si>
  <si>
    <t>Falta de interés de la Administración.</t>
  </si>
  <si>
    <t>Insuficiente evaluación de la calidad y monitoreo sobre los tiempos y requisitos establecidos  para la deliberación  de los trabajos de auditoria, consultoría y seguimiento.</t>
  </si>
  <si>
    <t>Posibilidad de afectación reputacional por la afectación del valor generado por la OFICI a la alta Dirección, a causa de una baja calidad y oportunidad de los trabajos de auditoria, consultoría y seguimiento a planes de mejoramiento.</t>
  </si>
  <si>
    <r>
      <rPr>
        <b/>
        <sz val="11"/>
        <color theme="1"/>
        <rFont val="Arial"/>
        <family val="2"/>
      </rPr>
      <t>Control 1:</t>
    </r>
    <r>
      <rPr>
        <sz val="11"/>
        <color theme="1"/>
        <rFont val="Arial"/>
        <family val="2"/>
      </rPr>
      <t xml:space="preserve"> El jefe de la La OFICI realiza seguimiento mensual al plan anual de actividades, en caso de posibles desviaciones, realiza las modificaciones y genera un control de cambios documentado.
</t>
    </r>
    <r>
      <rPr>
        <b/>
        <sz val="11"/>
        <color theme="1"/>
        <rFont val="Arial"/>
        <family val="2"/>
      </rPr>
      <t xml:space="preserve">Periodicidad del control: </t>
    </r>
    <r>
      <rPr>
        <sz val="11"/>
        <color theme="1"/>
        <rFont val="Arial"/>
        <family val="2"/>
      </rPr>
      <t xml:space="preserve">Mensual - anual
</t>
    </r>
    <r>
      <rPr>
        <b/>
        <sz val="11"/>
        <color theme="1"/>
        <rFont val="Arial"/>
        <family val="2"/>
      </rPr>
      <t>Evidencias:</t>
    </r>
    <r>
      <rPr>
        <sz val="11"/>
        <color theme="1"/>
        <rFont val="Arial"/>
        <family val="2"/>
      </rPr>
      <t xml:space="preserve"> Acta, Matriz Plan de actividades</t>
    </r>
  </si>
  <si>
    <t>Jefe de la Oficina de Control Interno y grupos de trabajo</t>
  </si>
  <si>
    <r>
      <rPr>
        <b/>
        <sz val="11"/>
        <color theme="1"/>
        <rFont val="Arial"/>
        <family val="2"/>
      </rPr>
      <t>Control 2:</t>
    </r>
    <r>
      <rPr>
        <sz val="11"/>
        <color theme="1"/>
        <rFont val="Arial"/>
        <family val="2"/>
      </rPr>
      <t xml:space="preserve"> Cada vez que se realiza un trabajo de auditoria, consultoría y seguimiento. por parte de la Oficina de Control Interno, el coordinador de cada grupo libera cada una de las etapas del trabajo, (planeación, ejecución e informe) a través de una revisión de calidad y documenta las modificaciones a lugar, el informe final es revisado por el jefe de Control Interno, quien realiza modificaciones y puede solicitar correcciones.
</t>
    </r>
    <r>
      <rPr>
        <b/>
        <sz val="11"/>
        <color theme="1"/>
        <rFont val="Arial"/>
        <family val="2"/>
      </rPr>
      <t xml:space="preserve">Periodicidad del control: </t>
    </r>
    <r>
      <rPr>
        <sz val="11"/>
        <color theme="1"/>
        <rFont val="Arial"/>
        <family val="2"/>
      </rPr>
      <t xml:space="preserve">Permanente - anual
</t>
    </r>
    <r>
      <rPr>
        <b/>
        <sz val="11"/>
        <color theme="1"/>
        <rFont val="Arial"/>
        <family val="2"/>
      </rPr>
      <t>Evidencias:</t>
    </r>
    <r>
      <rPr>
        <sz val="11"/>
        <color theme="1"/>
        <rFont val="Arial"/>
        <family val="2"/>
      </rPr>
      <t xml:space="preserve"> Acta, Matriz Plan de actividades</t>
    </r>
  </si>
  <si>
    <t xml:space="preserve">Jefe de la Oficina de Control Interno y grupos de trabajo.   </t>
  </si>
  <si>
    <t>Posibilidad de afectación reputacional por sanciones para el Instituto a causa de la falta del incumplimiento en la  realización del Comité Institucional de Coordinación de Control Interno.</t>
  </si>
  <si>
    <t>Jefe de la Oficina de Control Interno y coordinador grupo evaluación y seguimiento.</t>
  </si>
  <si>
    <r>
      <rPr>
        <b/>
        <sz val="11"/>
        <color theme="1"/>
        <rFont val="Arial"/>
        <family val="2"/>
      </rPr>
      <t xml:space="preserve">Control 1: </t>
    </r>
    <r>
      <rPr>
        <sz val="11"/>
        <color theme="1"/>
        <rFont val="Arial"/>
        <family val="2"/>
      </rPr>
      <t xml:space="preserve">El jefe de la Oficina de Control Interno solicita de manera semestral a la Dirección del Instituto agenda para la realización del comité de coordinación de control interno en el primer y segundo semestre del año, en caso de respuesta negativa, se reiterara la solicitud hasta obtener fecha.
</t>
    </r>
    <r>
      <rPr>
        <b/>
        <sz val="11"/>
        <color theme="1"/>
        <rFont val="Arial"/>
        <family val="2"/>
      </rPr>
      <t>Periodicidad del control</t>
    </r>
    <r>
      <rPr>
        <sz val="11"/>
        <color theme="1"/>
        <rFont val="Arial"/>
        <family val="2"/>
      </rPr>
      <t xml:space="preserve">: Semestral
</t>
    </r>
    <r>
      <rPr>
        <b/>
        <sz val="11"/>
        <rFont val="Arial"/>
        <family val="2"/>
      </rPr>
      <t>Evidencias:</t>
    </r>
    <r>
      <rPr>
        <sz val="11"/>
        <rFont val="Arial"/>
        <family val="2"/>
      </rPr>
      <t xml:space="preserve"> Solicitud de agenda y </t>
    </r>
    <r>
      <rPr>
        <sz val="11"/>
        <color theme="1"/>
        <rFont val="Arial"/>
        <family val="2"/>
      </rPr>
      <t>Actas de reunión.</t>
    </r>
  </si>
  <si>
    <t>Realizar una capacitación al comité de control Interno, con el fin de dar a conocer la relevancia del comité y el impacto de la Oficina en el mejoramiento de los procesos y el fortalecimiento de los controles.</t>
  </si>
  <si>
    <t xml:space="preserve">Si se presenta la materialización del riesgo, se deben ejecutar las siguiente acciones cuyo objetivo principal es reducir los daños que se puedan producir (impacto): 
1. Desde la Jefatura de la oficina de control interno se elaborará un informe ejecutivo con los temas a tratar en el comité y se socializará a los integrantes del comité. 
2. En el caso de ser requeridas por los órganos de control las actas de reunión del comité durante la vigencia, la OFICI informara la gestión adelantada y el motivo por el cual no se desarrolló. . </t>
  </si>
  <si>
    <r>
      <rPr>
        <b/>
        <sz val="11"/>
        <color theme="1"/>
        <rFont val="Arial"/>
        <family val="2"/>
      </rPr>
      <t xml:space="preserve">Control 2. : </t>
    </r>
    <r>
      <rPr>
        <sz val="11"/>
        <color theme="1"/>
        <rFont val="Arial"/>
        <family val="2"/>
      </rPr>
      <t xml:space="preserve">La Oficina Asesora de Planeación – Grupo Programación Presupuestal, consolida las solicitudes de modificación presupuestal y elabora los actos administrativos correspondientes (reducción, traslado, asignación), acorde con el procedimiento "Modificación Presupuestal"  PA-GF-P05  y para la subunidades ejecutoras de acuerdo a los tiempo establecidos mediante la circular de apertura de la vigencia fiscal.
</t>
    </r>
    <r>
      <rPr>
        <b/>
        <sz val="11"/>
        <color theme="1"/>
        <rFont val="Arial"/>
        <family val="2"/>
      </rPr>
      <t>Periodicidad del control:</t>
    </r>
    <r>
      <rPr>
        <sz val="11"/>
        <color theme="1"/>
        <rFont val="Arial"/>
        <family val="2"/>
      </rPr>
      <t xml:space="preserve"> Mayo y septiembre
</t>
    </r>
    <r>
      <rPr>
        <b/>
        <sz val="11"/>
        <color theme="1"/>
        <rFont val="Arial"/>
        <family val="2"/>
      </rPr>
      <t>Evidencias:</t>
    </r>
    <r>
      <rPr>
        <sz val="11"/>
        <color theme="1"/>
        <rFont val="Arial"/>
        <family val="2"/>
      </rPr>
      <t xml:space="preserve"> Consolidado y correos electrónicos,</t>
    </r>
  </si>
  <si>
    <t>se cambia a concotación de gestión</t>
  </si>
  <si>
    <t>SE modifican</t>
  </si>
  <si>
    <t>Garantizar el respeto, promoción, protección y defensa de los derechos humanos en el sistema penitenciario y carcelario
Ejecutar la planeación institucional en el marco de los valores del servicio público.</t>
  </si>
  <si>
    <r>
      <rPr>
        <b/>
        <sz val="11"/>
        <rFont val="Arial"/>
        <family val="2"/>
      </rPr>
      <t xml:space="preserve">Control 1: </t>
    </r>
    <r>
      <rPr>
        <sz val="11"/>
        <rFont val="Arial"/>
        <family val="2"/>
      </rPr>
      <t>El grupo de Aseguramiento en Salud de la Subdirección de Atención en Salud, realiza el cruce del listado censal de la ppl a cargo del INPEC con relación a las bases de datos del Ministerio de Salud y Protección Social de manera mensual para  identificar afiliaciones a SGSSS de la PPL a cargo del INPEC y posibles errores a la información. Los errores identificados son oficiados a la Dirección de Custodia y Vigilancia con copia a los establecimientos y a Policía Judicial por correo electrónico, para aclarar la respectiva identidad y el interno es afiliado al Fondos Nacional de Salud PPL .</t>
    </r>
    <r>
      <rPr>
        <b/>
        <sz val="11"/>
        <rFont val="Arial"/>
        <family val="2"/>
      </rPr>
      <t xml:space="preserve">
Periodicidad del control: </t>
    </r>
    <r>
      <rPr>
        <sz val="11"/>
        <rFont val="Arial"/>
        <family val="2"/>
      </rPr>
      <t>Mensual (frebrero a noviembre).</t>
    </r>
    <r>
      <rPr>
        <b/>
        <sz val="11"/>
        <rFont val="Arial"/>
        <family val="2"/>
      </rPr>
      <t xml:space="preserve">
Evidencias: </t>
    </r>
    <r>
      <rPr>
        <sz val="11"/>
        <rFont val="Arial"/>
        <family val="2"/>
      </rPr>
      <t>correos electrónicos y oficios</t>
    </r>
  </si>
  <si>
    <t>Posibilidad de afectación del derecho a la salud de la PPL por  barreras de acceso a los servicios de salud intramural.</t>
  </si>
  <si>
    <r>
      <t xml:space="preserve">Control 1: </t>
    </r>
    <r>
      <rPr>
        <sz val="11"/>
        <rFont val="Arial"/>
        <family val="2"/>
      </rPr>
      <t xml:space="preserve">El grupo servicios de salud de la Subdirección de Atención en Salud realiza seguimiento mensual a la programación de las atenciones en salud intramural para identificar las principales barreras de acceso y retroalimentar el resultado a las Direcciones Regionales y ERON.    </t>
    </r>
    <r>
      <rPr>
        <b/>
        <sz val="11"/>
        <rFont val="Arial"/>
        <family val="2"/>
      </rPr>
      <t xml:space="preserve">                     
Periodicidad del control: </t>
    </r>
    <r>
      <rPr>
        <sz val="11"/>
        <rFont val="Arial"/>
        <family val="2"/>
      </rPr>
      <t xml:space="preserve">Mensual (agosto a noviembre- mes vencido)
</t>
    </r>
    <r>
      <rPr>
        <b/>
        <sz val="11"/>
        <rFont val="Arial"/>
        <family val="2"/>
      </rPr>
      <t xml:space="preserve">Evidencias: </t>
    </r>
    <r>
      <rPr>
        <sz val="11"/>
        <rFont val="Arial"/>
        <family val="2"/>
      </rPr>
      <t xml:space="preserve"> Informe mensual y retroalimentación.   </t>
    </r>
  </si>
  <si>
    <t xml:space="preserve"> Afectación  negativa de la salud individual y colectiva al interior de los ERON, debido a la propagación de los eventos de Interés en Salud Pública EISP, incluido el COVID-19</t>
  </si>
  <si>
    <r>
      <rPr>
        <b/>
        <sz val="11"/>
        <color theme="1"/>
        <rFont val="Arial"/>
        <family val="2"/>
      </rPr>
      <t xml:space="preserve">Control 1: </t>
    </r>
    <r>
      <rPr>
        <sz val="11"/>
        <color theme="1"/>
        <rFont val="Arial"/>
        <family val="2"/>
      </rPr>
      <t xml:space="preserve">El grupo de Salud Pública de la Subdirección de Atención en Salud, mediante videoconferencias mensuales con regionales y sanidades de los ERON,  imparten acciones en el marco de la estrategia de Información, Educación y Comunicación IEC,   enfocadas a la prevención, detección y manejo, para disminuir el riesgo de contagio y propagación de Eventos de Interés en Salud Pública EISP incluido el COVID-19, al interior de los establecimientos.
</t>
    </r>
    <r>
      <rPr>
        <b/>
        <sz val="11"/>
        <color theme="1"/>
        <rFont val="Arial"/>
        <family val="2"/>
      </rPr>
      <t xml:space="preserve">Periodicidad del control: </t>
    </r>
    <r>
      <rPr>
        <sz val="11"/>
        <color theme="1"/>
        <rFont val="Arial"/>
        <family val="2"/>
      </rPr>
      <t>Mensual (marzo a noviembre).</t>
    </r>
    <r>
      <rPr>
        <b/>
        <sz val="11"/>
        <color theme="1"/>
        <rFont val="Arial"/>
        <family val="2"/>
      </rPr>
      <t xml:space="preserve">
Evidencias:</t>
    </r>
    <r>
      <rPr>
        <sz val="11"/>
        <color theme="1"/>
        <rFont val="Arial"/>
        <family val="2"/>
      </rPr>
      <t xml:space="preserve"> Acta de la IEC realizada</t>
    </r>
  </si>
  <si>
    <t xml:space="preserve">Posibilidad de afectación en la eficacia  del proceso de clasificación en fase de  tratamiento penitenciario de la PPL, debido a la no aplicación del procedimiento y la normatividad vigente  </t>
  </si>
  <si>
    <r>
      <rPr>
        <b/>
        <sz val="11"/>
        <rFont val="Arial"/>
        <family val="2"/>
      </rPr>
      <t xml:space="preserve">Control 1: </t>
    </r>
    <r>
      <rPr>
        <sz val="11"/>
        <rFont val="Arial"/>
        <family val="2"/>
      </rPr>
      <t xml:space="preserve">Las Direcciones Regionales realizan seguimiento mensual a los ERON de su jurisdicción, revisando los reportes de "Internos en fase", "Internos sin seguimiento mayor a 90 dias" e  "Internos sin seguimiento mayor a 180 dias" a través del sisterma SISIPEC y  solicitan planes de trabajo  con cronograma a los ERON que no estén cumpliendo con el procedimiento PM-TP-P07 Versión 02 "Operatividad del Consejo de Evaluación y Tratamiento- CET".
Las Direcciones Regionales remiten mensualmente copia  de los planes de trabajo presentados por los ERON de su jurisdicción.
Así mismo trimestralmente envían informe a la Direccion de Atencion y Tratamiento donde se evalúe el cumplimiento, las no conformidades, las respectivas acciones correctivas y preventivas realizadas a través del formato PM-TP-P07-F08 Informe Cualitativo CET versión oficial.    
</t>
    </r>
    <r>
      <rPr>
        <b/>
        <sz val="11"/>
        <rFont val="Arial"/>
        <family val="2"/>
      </rPr>
      <t xml:space="preserve">
Periodicidad del control: </t>
    </r>
    <r>
      <rPr>
        <sz val="11"/>
        <rFont val="Arial"/>
        <family val="2"/>
      </rPr>
      <t xml:space="preserve"> Mensual yTrimestral</t>
    </r>
    <r>
      <rPr>
        <b/>
        <sz val="11"/>
        <rFont val="Arial"/>
        <family val="2"/>
      </rPr>
      <t xml:space="preserve">
Evidencias: </t>
    </r>
    <r>
      <rPr>
        <sz val="11"/>
        <rFont val="Arial"/>
        <family val="2"/>
      </rPr>
      <t xml:space="preserve">Reportes de Sisipec Web, correos electrónicos y oficios  con radicados. </t>
    </r>
  </si>
  <si>
    <t xml:space="preserve">Posibilidad de afectación en la eficacia  por PPL que no desarrolla habilidades y competencias acordes con su plan de tratamiento penitenciario y los niveles del sistema P.A.S.O. (Inicial, Medio, Final) </t>
  </si>
  <si>
    <r>
      <rPr>
        <b/>
        <sz val="11"/>
        <color theme="1"/>
        <rFont val="Arial"/>
        <family val="2"/>
      </rPr>
      <t xml:space="preserve">Control 1: </t>
    </r>
    <r>
      <rPr>
        <sz val="11"/>
        <color theme="1"/>
        <rFont val="Arial"/>
        <family val="2"/>
      </rPr>
      <t>Las Direcciones Regionales y ERON realizan seguimiento y aplicación del punto N°9 del procedimiento PM-TP-P03 V4 denominado "Entrevistar y evaluar a la Persona Privada de la Libertad", aplicando el formato PM-TP-P03-F03 V03 "Evaluación y entrevista de las Personas Privadas de la Libertad" dicho formato debe tener el visto bueno de la responsable de tratamiento y desarrollo;  las DIREG realizan informe mensual con reporte al nivel central. El Grupo de Tratamiento Penitenciario consolida la información a través de informe de seguimiento trimestral.</t>
    </r>
    <r>
      <rPr>
        <b/>
        <sz val="11"/>
        <color theme="1"/>
        <rFont val="Arial"/>
        <family val="2"/>
      </rPr>
      <t xml:space="preserve">
Periodicidad del control: </t>
    </r>
    <r>
      <rPr>
        <sz val="11"/>
        <color theme="1"/>
        <rFont val="Arial"/>
        <family val="2"/>
      </rPr>
      <t>Mensual y Trimestral</t>
    </r>
    <r>
      <rPr>
        <b/>
        <sz val="11"/>
        <color theme="1"/>
        <rFont val="Arial"/>
        <family val="2"/>
      </rPr>
      <t xml:space="preserve">
Evidencias ERON: A</t>
    </r>
    <r>
      <rPr>
        <sz val="11"/>
        <color theme="1"/>
        <rFont val="Arial"/>
        <family val="2"/>
      </rPr>
      <t>plicación formato PM-TP-P03-F03 V03</t>
    </r>
    <r>
      <rPr>
        <b/>
        <sz val="11"/>
        <color theme="1"/>
        <rFont val="Arial"/>
        <family val="2"/>
      </rPr>
      <t xml:space="preserve">
Evidencias DIREG: </t>
    </r>
    <r>
      <rPr>
        <sz val="11"/>
        <color theme="1"/>
        <rFont val="Arial"/>
        <family val="2"/>
      </rPr>
      <t>Informe seguimiento mensual</t>
    </r>
    <r>
      <rPr>
        <b/>
        <sz val="11"/>
        <color theme="1"/>
        <rFont val="Arial"/>
        <family val="2"/>
      </rPr>
      <t xml:space="preserve">
Evidencias Tratamiento Penitenciario: </t>
    </r>
    <r>
      <rPr>
        <sz val="11"/>
        <color theme="1"/>
        <rFont val="Arial"/>
        <family val="2"/>
      </rPr>
      <t>Informe seguimiento Trimestral</t>
    </r>
  </si>
  <si>
    <t xml:space="preserve">Posibilidad de afectación en la eficacia  por la baja participación de la  PPL condenada en los programas psicosociales  con fines de tratamiento penitenciario, debido al déficit de profesionales y la falta de articulación con el CET   </t>
  </si>
  <si>
    <r>
      <rPr>
        <b/>
        <sz val="11"/>
        <rFont val="Arial"/>
        <family val="2"/>
      </rPr>
      <t xml:space="preserve">Control 1: </t>
    </r>
    <r>
      <rPr>
        <sz val="11"/>
        <rFont val="Arial"/>
        <family val="2"/>
      </rPr>
      <t xml:space="preserve">La Subdirección de Talento Humano- Grupo de Bienestar Laboral establece el acta de compromiso inicial con los proveedores acordando las entregas por centro de costo en los tiempo que establece el acuerdo marco de precios de Colombia Compra Eficiente, informando mediante comunicado a los beneficiarios de la dotación, las formas de redención de ordenes de entrega y el tiempo perentorio establecido según el acuerdo marco para su redención.    </t>
    </r>
    <r>
      <rPr>
        <b/>
        <sz val="11"/>
        <rFont val="Arial"/>
        <family val="2"/>
      </rPr>
      <t xml:space="preserve">
Periodicidad del control: </t>
    </r>
    <r>
      <rPr>
        <sz val="11"/>
        <rFont val="Arial"/>
        <family val="2"/>
      </rPr>
      <t xml:space="preserve">ultimo cuatrimestre de la vigencia </t>
    </r>
    <r>
      <rPr>
        <b/>
        <sz val="11"/>
        <rFont val="Arial"/>
        <family val="2"/>
      </rPr>
      <t xml:space="preserve">
Evidencia: </t>
    </r>
    <r>
      <rPr>
        <sz val="11"/>
        <rFont val="Arial"/>
        <family val="2"/>
      </rPr>
      <t>Acta de compromiso y comunicado.</t>
    </r>
  </si>
  <si>
    <t xml:space="preserve"> MAPA DE RIESGOS INSTITUCIONAL VIGENCIA 2023, VERSIÓN 2
(INCLUYE LOS RIESGOS DE GESTIÓN Y DE SEGURIDAD DIGITAL)</t>
  </si>
  <si>
    <r>
      <rPr>
        <b/>
        <sz val="11"/>
        <rFont val="Arial"/>
        <family val="2"/>
      </rPr>
      <t>Control 3:</t>
    </r>
    <r>
      <rPr>
        <sz val="11"/>
        <rFont val="Arial"/>
        <family val="2"/>
      </rPr>
      <t xml:space="preserve"> Las Direcciones Regionales incluyen como compromiso laboral en los acuerdos de gestión de los gerentes públicos el cumplimiento de los tiempos establecidos en la normatividad para desarrollar con éxito cada una de las  fases de la Evaluación del Desempeño Laboral en el aplicativo EDL-APP
</t>
    </r>
    <r>
      <rPr>
        <b/>
        <sz val="11"/>
        <rFont val="Arial"/>
        <family val="2"/>
      </rPr>
      <t>Periodicidad del control:</t>
    </r>
    <r>
      <rPr>
        <sz val="11"/>
        <rFont val="Arial"/>
        <family val="2"/>
      </rPr>
      <t xml:space="preserve"> Primer semestre de la vigencia.
</t>
    </r>
    <r>
      <rPr>
        <b/>
        <sz val="11"/>
        <rFont val="Arial"/>
        <family val="2"/>
      </rPr>
      <t>Evidencias:</t>
    </r>
    <r>
      <rPr>
        <sz val="11"/>
        <rFont val="Arial"/>
        <family val="2"/>
      </rPr>
      <t xml:space="preserve"> Acuerdo de gestión. </t>
    </r>
  </si>
  <si>
    <r>
      <rPr>
        <b/>
        <sz val="11"/>
        <rFont val="Arial"/>
        <family val="2"/>
      </rPr>
      <t xml:space="preserve">Control 1: </t>
    </r>
    <r>
      <rPr>
        <sz val="11"/>
        <rFont val="Arial"/>
        <family val="2"/>
      </rPr>
      <t xml:space="preserve">La Subdirección de Talento Humano - Grupo Prospectiva del Talento Humano efectuará socialización a las DIREG y ERON durante los dos (2) primeros meses de la vigencia acerca de las primas de vigilante instructor, unidad familiar y capacitación a fin de aclarar conceptos y tiempos de entrega de las novedades de acuerdo con lo establecido en los documentos del proceso. </t>
    </r>
    <r>
      <rPr>
        <b/>
        <sz val="11"/>
        <rFont val="Arial"/>
        <family val="2"/>
      </rPr>
      <t xml:space="preserve">
Periodicidad del control: </t>
    </r>
    <r>
      <rPr>
        <sz val="11"/>
        <rFont val="Arial"/>
        <family val="2"/>
      </rPr>
      <t xml:space="preserve">cuatrimestral </t>
    </r>
    <r>
      <rPr>
        <b/>
        <sz val="11"/>
        <rFont val="Arial"/>
        <family val="2"/>
      </rPr>
      <t xml:space="preserve">
Evidencias: </t>
    </r>
    <r>
      <rPr>
        <sz val="11"/>
        <rFont val="Arial"/>
        <family val="2"/>
      </rPr>
      <t>acta, correo electrónico, oficio</t>
    </r>
    <r>
      <rPr>
        <b/>
        <sz val="11"/>
        <rFont val="Arial"/>
        <family val="2"/>
      </rPr>
      <t xml:space="preserve">                    </t>
    </r>
  </si>
  <si>
    <r>
      <rPr>
        <b/>
        <sz val="11"/>
        <rFont val="Arial"/>
        <family val="2"/>
      </rPr>
      <t>Control 2:</t>
    </r>
    <r>
      <rPr>
        <sz val="11"/>
        <rFont val="Arial"/>
        <family val="2"/>
      </rPr>
      <t xml:space="preserve"> : La Subdirección de Talento Humano - Grupo Prospectiva del Talento Humano reportará mensualmente por correo electrónico el consolidado de primas de vigilante instructor, unidad familiar y capacitación en una base de datos. En caso que el servidor no remita la información completa o acorde a lo solicitado por el proceso para la obtención de este beneficio, se le informará por escrito para que subsane los requisitos. 
</t>
    </r>
    <r>
      <rPr>
        <b/>
        <sz val="11"/>
        <rFont val="Arial"/>
        <family val="2"/>
      </rPr>
      <t>Periodicidad del control:</t>
    </r>
    <r>
      <rPr>
        <sz val="11"/>
        <rFont val="Arial"/>
        <family val="2"/>
      </rPr>
      <t xml:space="preserve"> Mensual
</t>
    </r>
    <r>
      <rPr>
        <b/>
        <sz val="11"/>
        <rFont val="Arial"/>
        <family val="2"/>
      </rPr>
      <t>Evidencias</t>
    </r>
    <r>
      <rPr>
        <sz val="11"/>
        <rFont val="Arial"/>
        <family val="2"/>
      </rPr>
      <t xml:space="preserve">: base de datos Excel, correo electrónico.                                                              </t>
    </r>
  </si>
  <si>
    <r>
      <rPr>
        <b/>
        <sz val="11"/>
        <color rgb="FF000000"/>
        <rFont val="Arial"/>
        <family val="2"/>
      </rPr>
      <t>Control 4:</t>
    </r>
    <r>
      <rPr>
        <sz val="11"/>
        <color indexed="8"/>
        <rFont val="Arial"/>
        <family val="2"/>
      </rPr>
      <t xml:space="preserve"> La Subdirección de Talento Humano - a través del funcionario (a) responsable del Grupo de Seguridad Social  realiza seguimiento de la reconstrucción de planillas de pago de aportes a pensión de los periodos anteriores de octubre de 2005. por su parte los directores regionales tambien son reponsables de realizar el mismo seguimiento a los establecimiento adscritos a su regional, incluidos aquellos extintos.
</t>
    </r>
    <r>
      <rPr>
        <b/>
        <sz val="11"/>
        <color rgb="FF000000"/>
        <rFont val="Arial"/>
        <family val="2"/>
      </rPr>
      <t xml:space="preserve">Periodicidad del control: </t>
    </r>
    <r>
      <rPr>
        <sz val="11"/>
        <color indexed="8"/>
        <rFont val="Arial"/>
        <family val="2"/>
      </rPr>
      <t xml:space="preserve"> Permanente
</t>
    </r>
    <r>
      <rPr>
        <b/>
        <sz val="11"/>
        <color rgb="FF000000"/>
        <rFont val="Arial"/>
        <family val="2"/>
      </rPr>
      <t xml:space="preserve">Evidencias: </t>
    </r>
    <r>
      <rPr>
        <sz val="11"/>
        <color indexed="8"/>
        <rFont val="Arial"/>
        <family val="2"/>
      </rPr>
      <t xml:space="preserve">Oficios y correos electrónicos                  </t>
    </r>
  </si>
  <si>
    <r>
      <rPr>
        <b/>
        <sz val="11"/>
        <color theme="1"/>
        <rFont val="Arial"/>
        <family val="2"/>
      </rPr>
      <t>Control 5:</t>
    </r>
    <r>
      <rPr>
        <sz val="11"/>
        <color theme="1"/>
        <rFont val="Arial"/>
        <family val="2"/>
      </rPr>
      <t xml:space="preserve"> La Subdirección de Talento Humano - a través del funcionario (a) responsable del Grupo de Seguridad Social, realiza reuniones de depuración de cartera con los distintos fondos de pensiones con el fin de normalizar la cartera con  las respectivas entidades.</t>
    </r>
    <r>
      <rPr>
        <b/>
        <sz val="11"/>
        <color theme="1"/>
        <rFont val="Arial"/>
        <family val="2"/>
      </rPr>
      <t xml:space="preserve">
Periodicidad del control: </t>
    </r>
    <r>
      <rPr>
        <sz val="11"/>
        <color theme="1"/>
        <rFont val="Arial"/>
        <family val="2"/>
      </rPr>
      <t>Permanente</t>
    </r>
    <r>
      <rPr>
        <b/>
        <sz val="11"/>
        <color theme="1"/>
        <rFont val="Arial"/>
        <family val="2"/>
      </rPr>
      <t xml:space="preserve">
Evidencias: </t>
    </r>
    <r>
      <rPr>
        <sz val="11"/>
        <color theme="1"/>
        <rFont val="Arial"/>
        <family val="2"/>
      </rPr>
      <t>Correos electrónicos y certificaciones de los fondos pensionales.</t>
    </r>
  </si>
  <si>
    <r>
      <rPr>
        <b/>
        <sz val="11"/>
        <color rgb="FF000000"/>
        <rFont val="Arial"/>
        <family val="2"/>
      </rPr>
      <t xml:space="preserve">Control 1: </t>
    </r>
    <r>
      <rPr>
        <sz val="11"/>
        <color rgb="FF000000"/>
        <rFont val="Arial"/>
        <family val="2"/>
      </rPr>
      <t xml:space="preserve">La Subdirección de Talento Humano - Grupo Seguridad y Salud en el Trabajo realiza reunión mensual de Seguimiento con las Direcciones Regionales; las Direcciones Regionales presentan igualmente informe consolidado de los ERON a nivel nacional de manera semestral de los avances del Sistema de Gestión de Seguridad y Salud en el Trabajo.  </t>
    </r>
    <r>
      <rPr>
        <b/>
        <sz val="11"/>
        <color rgb="FF000000"/>
        <rFont val="Arial"/>
        <family val="2"/>
      </rPr>
      <t xml:space="preserve">                        
Periodicidad del control:</t>
    </r>
    <r>
      <rPr>
        <sz val="11"/>
        <color rgb="FF000000"/>
        <rFont val="Arial"/>
        <family val="2"/>
      </rPr>
      <t xml:space="preserve"> Mensual - Semestral</t>
    </r>
    <r>
      <rPr>
        <b/>
        <sz val="11"/>
        <color rgb="FF000000"/>
        <rFont val="Arial"/>
        <family val="2"/>
      </rPr>
      <t xml:space="preserve">
Evidencia: </t>
    </r>
    <r>
      <rPr>
        <sz val="11"/>
        <color rgb="FF000000"/>
        <rFont val="Arial"/>
        <family val="2"/>
      </rPr>
      <t xml:space="preserve">Actas e Informes. </t>
    </r>
    <r>
      <rPr>
        <b/>
        <sz val="11"/>
        <color rgb="FF000000"/>
        <rFont val="Arial"/>
        <family val="2"/>
      </rPr>
      <t xml:space="preserve">                                                                                 </t>
    </r>
  </si>
  <si>
    <r>
      <rPr>
        <b/>
        <sz val="11"/>
        <color theme="1"/>
        <rFont val="Arial"/>
        <family val="2"/>
      </rPr>
      <t>Control 2:</t>
    </r>
    <r>
      <rPr>
        <sz val="11"/>
        <color theme="1"/>
        <rFont val="Arial"/>
        <family val="2"/>
      </rPr>
      <t xml:space="preserve"> La Subdirección de Talento Humano - Grupo Seguridad y Salud en el Trabajo realiza seguimiento  mensual a  la base de datos (Drive)  donde  las Direcciones Regionales relacionan a los funcionarios responsables del Sistema de Seguridad y Salud de cada centro de trabajo.</t>
    </r>
    <r>
      <rPr>
        <b/>
        <sz val="11"/>
        <color theme="1"/>
        <rFont val="Arial"/>
        <family val="2"/>
      </rPr>
      <t xml:space="preserve">
Periodicidad del control: </t>
    </r>
    <r>
      <rPr>
        <sz val="11"/>
        <color theme="1"/>
        <rFont val="Arial"/>
        <family val="2"/>
      </rPr>
      <t xml:space="preserve">Mensual </t>
    </r>
    <r>
      <rPr>
        <b/>
        <sz val="11"/>
        <color theme="1"/>
        <rFont val="Arial"/>
        <family val="2"/>
      </rPr>
      <t xml:space="preserve">
Evidencia: </t>
    </r>
    <r>
      <rPr>
        <sz val="11"/>
        <color theme="1"/>
        <rFont val="Arial"/>
        <family val="2"/>
      </rPr>
      <t xml:space="preserve"> Drive    </t>
    </r>
    <r>
      <rPr>
        <b/>
        <sz val="11"/>
        <color theme="1"/>
        <rFont val="Arial"/>
        <family val="2"/>
      </rPr>
      <t xml:space="preserve">                                                                                                                                    </t>
    </r>
  </si>
  <si>
    <r>
      <rPr>
        <b/>
        <sz val="11"/>
        <color theme="1"/>
        <rFont val="Arial"/>
        <family val="2"/>
      </rPr>
      <t>Control 3:</t>
    </r>
    <r>
      <rPr>
        <sz val="11"/>
        <color theme="1"/>
        <rFont val="Arial"/>
        <family val="2"/>
      </rPr>
      <t xml:space="preserve"> La Dirección Escuela de Formación - Grupo de Personal, Direcciones Regionales - Áreas de Talento Humano  entregan semestralmente informe consolidado del seguimiento del Sistema de Seguridad y Salud en el Trabajo</t>
    </r>
    <r>
      <rPr>
        <b/>
        <sz val="11"/>
        <color theme="1"/>
        <rFont val="Arial"/>
        <family val="2"/>
      </rPr>
      <t xml:space="preserve">.                                                                  
Periodicidad del control: </t>
    </r>
    <r>
      <rPr>
        <sz val="11"/>
        <color theme="1"/>
        <rFont val="Arial"/>
        <family val="2"/>
      </rPr>
      <t>Semestral</t>
    </r>
    <r>
      <rPr>
        <b/>
        <sz val="11"/>
        <color theme="1"/>
        <rFont val="Arial"/>
        <family val="2"/>
      </rPr>
      <t xml:space="preserve">
Evidencia: </t>
    </r>
    <r>
      <rPr>
        <sz val="11"/>
        <color theme="1"/>
        <rFont val="Arial"/>
        <family val="2"/>
      </rPr>
      <t xml:space="preserve">Informes consolidados  </t>
    </r>
    <r>
      <rPr>
        <b/>
        <sz val="11"/>
        <color theme="1"/>
        <rFont val="Arial"/>
        <family val="2"/>
      </rPr>
      <t xml:space="preserve">                                                                   </t>
    </r>
  </si>
  <si>
    <r>
      <rPr>
        <b/>
        <sz val="11"/>
        <color theme="1"/>
        <rFont val="Arial"/>
        <family val="2"/>
      </rPr>
      <t xml:space="preserve"> Control 4: </t>
    </r>
    <r>
      <rPr>
        <sz val="11"/>
        <color theme="1"/>
        <rFont val="Arial"/>
        <family val="2"/>
      </rPr>
      <t xml:space="preserve">La Subdirección de Talento Humano - Grupo Seguridad y Salud en el Trabajo, emite los lineamientos a los Directores Regionales  y de los Establecimientos de Reclusión de Orden Nacional  para que cada vez que se presente un cambio de funcionario responsable de Sistema de Seguridad y Salud en el Trabajo  se debe nuevamente realizar la capacitación y brindar la asesoría que  permita ejercer sus funciones.          </t>
    </r>
    <r>
      <rPr>
        <b/>
        <sz val="11"/>
        <color theme="1"/>
        <rFont val="Arial"/>
        <family val="2"/>
      </rPr>
      <t xml:space="preserve">                                                                      
Periodicidad del control: </t>
    </r>
    <r>
      <rPr>
        <sz val="11"/>
        <color theme="1"/>
        <rFont val="Arial"/>
        <family val="2"/>
      </rPr>
      <t>Primer semestre (una vez)</t>
    </r>
    <r>
      <rPr>
        <b/>
        <sz val="11"/>
        <color theme="1"/>
        <rFont val="Arial"/>
        <family val="2"/>
      </rPr>
      <t xml:space="preserve">
Evidencia: </t>
    </r>
    <r>
      <rPr>
        <sz val="11"/>
        <color theme="1"/>
        <rFont val="Arial"/>
        <family val="2"/>
      </rPr>
      <t xml:space="preserve">Lineamiento    </t>
    </r>
    <r>
      <rPr>
        <b/>
        <sz val="11"/>
        <color theme="1"/>
        <rFont val="Arial"/>
        <family val="2"/>
      </rPr>
      <t xml:space="preserve">      </t>
    </r>
    <r>
      <rPr>
        <sz val="11"/>
        <color theme="1"/>
        <rFont val="Arial"/>
        <family val="2"/>
      </rPr>
      <t xml:space="preserve">            </t>
    </r>
  </si>
  <si>
    <r>
      <t xml:space="preserve">Control 1: </t>
    </r>
    <r>
      <rPr>
        <sz val="11"/>
        <color theme="1"/>
        <rFont val="Arial"/>
        <family val="2"/>
      </rPr>
      <t xml:space="preserve"> El Grupo de Administración Historias Laborales, custodia y organiza las historias laborales, aplicando lo establecido en la Guía para la organización de las historias laborales PA-TH-G13.  Lo anterior de conformidad a plan de trabajo, plan de transferencias al archivo central  y asignación de personal.</t>
    </r>
    <r>
      <rPr>
        <b/>
        <sz val="11"/>
        <color theme="1"/>
        <rFont val="Arial"/>
        <family val="2"/>
      </rPr>
      <t xml:space="preserve">
Periodicidad del control: </t>
    </r>
    <r>
      <rPr>
        <sz val="11"/>
        <color theme="1"/>
        <rFont val="Arial"/>
        <family val="2"/>
      </rPr>
      <t xml:space="preserve">Permanente </t>
    </r>
    <r>
      <rPr>
        <b/>
        <sz val="11"/>
        <color theme="1"/>
        <rFont val="Arial"/>
        <family val="2"/>
      </rPr>
      <t xml:space="preserve">
Evidencias:</t>
    </r>
    <r>
      <rPr>
        <sz val="11"/>
        <color theme="1"/>
        <rFont val="Arial"/>
        <family val="2"/>
      </rPr>
      <t xml:space="preserve"> Plan  de trabajo, Plan de transferencias al archivo central  y asignación de personal.</t>
    </r>
  </si>
  <si>
    <r>
      <rPr>
        <b/>
        <sz val="11"/>
        <color theme="1"/>
        <rFont val="Arial"/>
        <family val="2"/>
      </rPr>
      <t xml:space="preserve">Control 2: </t>
    </r>
    <r>
      <rPr>
        <sz val="11"/>
        <color theme="1"/>
        <rFont val="Arial"/>
        <family val="2"/>
      </rPr>
      <t>La Subdirección de Talento Humano - Grupo Administración de Historias Laborales lleva el respectivo control manual mediante las planillas de control para préstamos y consultas de las Historias Laborales que reposan en el archivo de la Sede Central del Instituto.</t>
    </r>
    <r>
      <rPr>
        <b/>
        <sz val="11"/>
        <color theme="1"/>
        <rFont val="Arial"/>
        <family val="2"/>
      </rPr>
      <t xml:space="preserve">
Periodicidad del control:</t>
    </r>
    <r>
      <rPr>
        <sz val="11"/>
        <color theme="1"/>
        <rFont val="Arial"/>
        <family val="2"/>
      </rPr>
      <t xml:space="preserve"> Diario</t>
    </r>
    <r>
      <rPr>
        <b/>
        <sz val="11"/>
        <color theme="1"/>
        <rFont val="Arial"/>
        <family val="2"/>
      </rPr>
      <t xml:space="preserve">
Evidencias: </t>
    </r>
    <r>
      <rPr>
        <sz val="11"/>
        <color theme="1"/>
        <rFont val="Arial"/>
        <family val="2"/>
      </rPr>
      <t>Planilla de control, documento ingreso de documentos a las historias laborales</t>
    </r>
  </si>
  <si>
    <r>
      <t xml:space="preserve">Control 3:  </t>
    </r>
    <r>
      <rPr>
        <sz val="11"/>
        <color theme="1"/>
        <rFont val="Arial"/>
        <family val="2"/>
      </rPr>
      <t xml:space="preserve">La Subdirección de Talento Humano - Grupo Administración de Historias Laborales recibe las historias laborales ambulantes enviadas por las DIREG, ERON y Escuela Penitenciaria con el formato único de inventario documental FUID, de los funcionarios activos e inactivos, funcionarios de carrera administrativa, provisionalidad y cuerpo y custodia, en aras a continuar suprimiendo las historias que reposan por fuera del archivo de la sede central.
</t>
    </r>
    <r>
      <rPr>
        <b/>
        <sz val="11"/>
        <color theme="1"/>
        <rFont val="Arial"/>
        <family val="2"/>
      </rPr>
      <t xml:space="preserve">
Periodicidad del control:</t>
    </r>
    <r>
      <rPr>
        <sz val="11"/>
        <color theme="1"/>
        <rFont val="Arial"/>
        <family val="2"/>
      </rPr>
      <t xml:space="preserve"> Mensual</t>
    </r>
    <r>
      <rPr>
        <b/>
        <sz val="11"/>
        <color theme="1"/>
        <rFont val="Arial"/>
        <family val="2"/>
      </rPr>
      <t xml:space="preserve">
Evidencias: </t>
    </r>
    <r>
      <rPr>
        <sz val="11"/>
        <color theme="1"/>
        <rFont val="Arial"/>
        <family val="2"/>
      </rPr>
      <t>Correos electrónicos, formato FUID</t>
    </r>
  </si>
  <si>
    <r>
      <rPr>
        <b/>
        <sz val="11"/>
        <color theme="1"/>
        <rFont val="Arial"/>
        <family val="2"/>
      </rPr>
      <t>Control 2</t>
    </r>
    <r>
      <rPr>
        <sz val="11"/>
        <color theme="1"/>
        <rFont val="Arial"/>
        <family val="2"/>
      </rPr>
      <t xml:space="preserve">:  mensualmente las Direcciones Regionales consultando el módulo del CET Reporte del Consejo de Evaluación en SISIPEC Web escogerán de manera aleatoria dos (2) ERON, de los cuales se tomará un (1) concepto integral de cada una de las fases de tratamiento penitenciario con su respectivo plan de tratamiento del mes inmediatamente anterior, para su revisión. Posterior a esto solicita al ERON el listado de asistencia para verificar que el PPL este asignado al programa psicosocial con fines de tratamiento penitenciario asignado en el plan de tratamiento, realizará retroalimentación al ERON mediante formato PA-DO-G01-F02 Oficio versión oficial. La DIRAT a través del Grupo de Tratamiento Penitenciario retroalimentará trimestralmente a las regionales frente a los seguimientos realizados.             
</t>
    </r>
    <r>
      <rPr>
        <b/>
        <sz val="11"/>
        <color theme="1"/>
        <rFont val="Arial"/>
        <family val="2"/>
      </rPr>
      <t>Periodicidad del Control:</t>
    </r>
    <r>
      <rPr>
        <sz val="11"/>
        <color theme="1"/>
        <rFont val="Arial"/>
        <family val="2"/>
      </rPr>
      <t xml:space="preserve"> Trimestral             
</t>
    </r>
    <r>
      <rPr>
        <b/>
        <sz val="11"/>
        <color theme="1"/>
        <rFont val="Arial"/>
        <family val="2"/>
      </rPr>
      <t xml:space="preserve">Eviencias ERON: </t>
    </r>
    <r>
      <rPr>
        <sz val="11"/>
        <color theme="1"/>
        <rFont val="Arial"/>
        <family val="2"/>
      </rPr>
      <t xml:space="preserve">Registro de Información en el drive mensual                                   
</t>
    </r>
    <r>
      <rPr>
        <b/>
        <sz val="11"/>
        <color theme="1"/>
        <rFont val="Arial"/>
        <family val="2"/>
      </rPr>
      <t xml:space="preserve">Evidencias DIREG: </t>
    </r>
    <r>
      <rPr>
        <sz val="11"/>
        <color theme="1"/>
        <rFont val="Arial"/>
        <family val="2"/>
      </rPr>
      <t xml:space="preserve">listado de asistencia, oficio
</t>
    </r>
    <r>
      <rPr>
        <b/>
        <sz val="11"/>
        <color theme="1"/>
        <rFont val="Arial"/>
        <family val="2"/>
      </rPr>
      <t>Evidencias Tratamiento Penitenciario</t>
    </r>
    <r>
      <rPr>
        <sz val="11"/>
        <color theme="1"/>
        <rFont val="Arial"/>
        <family val="2"/>
      </rPr>
      <t>: Informe retroalimentación Trimestral</t>
    </r>
  </si>
  <si>
    <t>Es recurrente, se ejecuta siempre de la misma manera?</t>
  </si>
  <si>
    <t>Cuenta con traza, registro es auditable?</t>
  </si>
  <si>
    <t xml:space="preserve">Tiene decisión? </t>
  </si>
  <si>
    <t>si</t>
  </si>
  <si>
    <t>no</t>
  </si>
  <si>
    <t>NO CUENTA CON REGISTRO Y TRAZABILIDAD DE SU EJECUCIÓN</t>
  </si>
  <si>
    <t>EL CONTROL LO EJECUTA Y DEFINE LA MISMA PERSONA</t>
  </si>
  <si>
    <t>NO</t>
  </si>
  <si>
    <t>Mantener el control</t>
  </si>
  <si>
    <t>Verificar que se hace en cada caso y como se asegura que se cumplen las notificaciones</t>
  </si>
  <si>
    <t>Verificar la segregación de funciones</t>
  </si>
  <si>
    <t>Definir un control en donde se verifique el cumplimiento de los requisitos. Esto no es un control.</t>
  </si>
  <si>
    <t>El control no es claro como se establecen las acciones y como se asegura su cumplimiento.</t>
  </si>
  <si>
    <t>Se debe establecer la recurrencia.</t>
  </si>
  <si>
    <t>No se establece que se controla ni la decisión.</t>
  </si>
  <si>
    <t>Los lineamientos no son controles.</t>
  </si>
  <si>
    <t>Las capacitaciones no son controles.</t>
  </si>
  <si>
    <t>La asignación no es un control, el control es la verificación  que asegura la integridad de los procesos.</t>
  </si>
  <si>
    <t>La verificación no establece curso de acción.</t>
  </si>
  <si>
    <t>Los informes no son controles, se debe tener claridad de que se quiere controlar.</t>
  </si>
  <si>
    <t>Se debe explicar como opera el control ya que no es claro.</t>
  </si>
  <si>
    <t>No es un control es una actividad, el control debe asegurar la integridad de las bases y las novedades.</t>
  </si>
  <si>
    <t>El oficiar no es un control, el control son todas las actividades necesarias para identificar y subsanar inconsistencias.</t>
  </si>
  <si>
    <t>El seguimiento no es el control, el control son las actividades que aseguran el resultado.</t>
  </si>
  <si>
    <t>El seguimiento debe especificar que se corrige y como se formalizan las correcciones.</t>
  </si>
  <si>
    <t>El seguimiento sin decisión no es un control.</t>
  </si>
  <si>
    <t>Se debe especificar como se ejecuta el control.</t>
  </si>
  <si>
    <t>Esto no es un control es una actividad no especifica que se controla.</t>
  </si>
  <si>
    <t>La solicitud no es un control, el control es la verificación del cambio de la contraseña.</t>
  </si>
  <si>
    <t>Es control no es funcional ya que no segura la corrección de los casos.</t>
  </si>
  <si>
    <t>No se especifica que se controla y como debe hacerse.</t>
  </si>
  <si>
    <t>Los reportes no son controles, se debe incluir cursos de acción de acuerdo con los resultados obtenidos.</t>
  </si>
  <si>
    <t>El control debe especificar cursos de acción de acuerdo con los resultados.</t>
  </si>
  <si>
    <t>El formato no es un control, el control debe asegurar que se aprueban proyectos viables y curso de acción de acuerdo con los resultados del estudio.</t>
  </si>
  <si>
    <t>No se describe como se controla que los espacios sean adecuados.</t>
  </si>
  <si>
    <t>No es claro que se controla y como se controla, el control debe describir un procedimiento de control y cursos de acción en caso de desviaciones.</t>
  </si>
  <si>
    <t>La visitas deben especificar que se revisa y los cursos de acción.</t>
  </si>
  <si>
    <t>No se especifica que se controla y como se ejecuta.</t>
  </si>
  <si>
    <t>Se debe describir como opera el control y los cursos de acción en caso de diferencias.</t>
  </si>
  <si>
    <t>Se debe establecer como opera (que, quien, cuando, como) el control y los cursos de acción en caso de identificar desviaciones.</t>
  </si>
  <si>
    <t>El control debe establecer los cursos de acción de acuerdo con el nivel de ejecución.</t>
  </si>
  <si>
    <t>Esto no es  un control es una actividad el control debe asegurar que se ejecutan todas las modificaciones y que estas cumplen con os requisitos.</t>
  </si>
  <si>
    <t>Cuenta con adecuada segregación de funciones, alguien ejecuta y alguien aprueba?</t>
  </si>
  <si>
    <t>Es funcional esta dirigido a mitigar el riesgo identificado</t>
  </si>
  <si>
    <r>
      <t xml:space="preserve">Control 2: </t>
    </r>
    <r>
      <rPr>
        <sz val="11"/>
        <color theme="1"/>
        <rFont val="Arial"/>
        <family val="2"/>
      </rPr>
      <t xml:space="preserve">La oficina Asesora de Comunicaciones le hace seguimiento diario a las publicaciones e interacciones de mayor relevancia en las redes sociales (Twitter, Facebook, Instagram y YouTube), de los medios de comunicación, entidades y personalidades frente a hechos o temas de relevancia para el INPEC, dando cumplimiento a la Política y plan de Comunicaciones versión oficial.
</t>
    </r>
    <r>
      <rPr>
        <b/>
        <sz val="11"/>
        <color theme="1"/>
        <rFont val="Arial"/>
        <family val="2"/>
      </rPr>
      <t>Periodicidad del control:</t>
    </r>
    <r>
      <rPr>
        <sz val="11"/>
        <color theme="1"/>
        <rFont val="Arial"/>
        <family val="2"/>
      </rPr>
      <t xml:space="preserve"> Diario
</t>
    </r>
    <r>
      <rPr>
        <b/>
        <sz val="11"/>
        <color theme="1"/>
        <rFont val="Arial"/>
        <family val="2"/>
      </rPr>
      <t>Evidencias:</t>
    </r>
    <r>
      <rPr>
        <sz val="11"/>
        <color theme="1"/>
        <rFont val="Arial"/>
        <family val="2"/>
      </rPr>
      <t xml:space="preserve"> Monitoreo diario en </t>
    </r>
    <r>
      <rPr>
        <b/>
        <sz val="11"/>
        <color theme="1"/>
        <rFont val="Arial"/>
        <family val="2"/>
      </rPr>
      <t xml:space="preserve">redes </t>
    </r>
    <r>
      <rPr>
        <sz val="11"/>
        <color theme="1"/>
        <rFont val="Arial"/>
        <family val="2"/>
      </rPr>
      <t xml:space="preserve">y evaluación a la incidencia en redes de manera quincenal y mensual. </t>
    </r>
  </si>
  <si>
    <t>Se debe mejorar la segregación de funciones</t>
  </si>
  <si>
    <t>Cumple con las características de un control efectivo</t>
  </si>
  <si>
    <t>El control  no cuenta con traza ni adecuada segregación  de funciones.</t>
  </si>
  <si>
    <t>No corresponde a un control</t>
  </si>
  <si>
    <t>No es un control , el control debe indicar una decisión y verificar que se cumple la instrucción y definir que pasa en caso de incumplimiento.</t>
  </si>
  <si>
    <t>El control debe establecer los cursos de acción sobre la retroalimentación.</t>
  </si>
  <si>
    <t>El registro no e un control se deben establecer decisiones o cursos de acción  en caso de desviaciones</t>
  </si>
  <si>
    <t>Se debe reformular para asegurar la traza en cada intervención.</t>
  </si>
  <si>
    <t>Se debe reformular, las recomendaciones no son controles.</t>
  </si>
  <si>
    <t>La estrategia no es control. El control debe asegurar que las estrategias se implementan como fueron diseñadas y establece cursos de acción en caso de incumplimiento.</t>
  </si>
  <si>
    <t>Se  debe establecer la decisión o los cursos de acción , así mismo se debe indicar como se desarrolla  una adecuada segregación.</t>
  </si>
  <si>
    <t>No es un control hasta cuando se definan cuerpos de acción en caso de incumplimiento.</t>
  </si>
  <si>
    <t>No corresponde a un control, las guías procedimientos, directrices no son controles.</t>
  </si>
  <si>
    <t>Se debe establecer la decisión o cursos de acción.</t>
  </si>
  <si>
    <t>La elaboración de oficios no es un control, el control es la verificación  que asegura la integridad de los procesos.</t>
  </si>
  <si>
    <t>La retroalimentación  no es un control, si ahí se establecen acciones concretas y verificables si.</t>
  </si>
  <si>
    <t>Se deben establecer los cursos de acción en la verificación, además no se describe la recurrencia ni el registro.</t>
  </si>
  <si>
    <t>Falta establecer cursos de acción de acuerdo el avance.</t>
  </si>
  <si>
    <t>Falta establecer la decisión</t>
  </si>
  <si>
    <t>No corresponde a un control, el control debe asegurar el cumplimiento de lo programado.</t>
  </si>
  <si>
    <t>No es claro como opera la decisión y la identificación de inconsistencias, el control debe establecer quien debe revisar y con base en que criterios se identifican las desviaciones.</t>
  </si>
  <si>
    <t>No es claro como opera el control se debe establecer la frecuencia y los cursos de acción.</t>
  </si>
  <si>
    <t>La socialización no es un control</t>
  </si>
  <si>
    <t>Una socialización no es un control</t>
  </si>
  <si>
    <t>Verificar y actualizar para que se evidencie una adecuada segregación.</t>
  </si>
  <si>
    <t>Se debe especificar la periodicidad de la reuniones y como se aprueba y formaliza la conciliación.</t>
  </si>
  <si>
    <t>Esto no es un control, el control es la validación que si se organizaron y que se hace si hay errores.</t>
  </si>
  <si>
    <t>No se especifica que se controla con los informes y los cursos de acción en caso de desviaciones.</t>
  </si>
  <si>
    <t>La videoconferencia no es un control.</t>
  </si>
  <si>
    <t>No es un control el control debe especificar como se valida que se cumplieron los lineamientos.</t>
  </si>
  <si>
    <t>La socialización no es un control, el control debe asegurar que el manual se ejecuta como fue diseñado.</t>
  </si>
  <si>
    <t>No es un control es una actividad, el control debe asegurar que los usuarios que se crean son procedentes.</t>
  </si>
  <si>
    <t>EL CONTROL DEBE SER VERIFICADO PORQUE PRESENTA DEFICIENCIAS DE DISEÑO</t>
  </si>
  <si>
    <t>RECOMENDACIÓN</t>
  </si>
  <si>
    <t>CORRESPONDE A UNA ACCIÓN NO A UN CONTROL ( No cumple con las características de un control ya que no tiene decisión)</t>
  </si>
  <si>
    <t>SI</t>
  </si>
  <si>
    <r>
      <rPr>
        <b/>
        <sz val="11"/>
        <color theme="1"/>
        <rFont val="Arial"/>
        <family val="2"/>
      </rPr>
      <t>Control 2:</t>
    </r>
    <r>
      <rPr>
        <sz val="11"/>
        <color theme="1"/>
        <rFont val="Arial"/>
        <family val="2"/>
      </rPr>
      <t xml:space="preserve"> Cada vez que se realiza un trabajo de auditoria, consultoría y seguimiento. por parte de la Oficina de Control Interno, el coordinador de cada grupo lidera cada una de las etapas del trabajo, (planeación, ejecución e informe) a través de una revisión de calidad y documenta las modificaciones a lugar, el informe final es revisado por el jefe de Control Interno, quien realiza modificaciones y puede solicitar correcciones.
</t>
    </r>
    <r>
      <rPr>
        <b/>
        <sz val="11"/>
        <color theme="1"/>
        <rFont val="Arial"/>
        <family val="2"/>
      </rPr>
      <t xml:space="preserve">Periodicidad del control: </t>
    </r>
    <r>
      <rPr>
        <sz val="11"/>
        <color theme="1"/>
        <rFont val="Arial"/>
        <family val="2"/>
      </rPr>
      <t xml:space="preserve">Permanente - anual
</t>
    </r>
    <r>
      <rPr>
        <b/>
        <sz val="11"/>
        <color theme="1"/>
        <rFont val="Arial"/>
        <family val="2"/>
      </rPr>
      <t>Evidencias:</t>
    </r>
    <r>
      <rPr>
        <sz val="11"/>
        <color theme="1"/>
        <rFont val="Arial"/>
        <family val="2"/>
      </rPr>
      <t xml:space="preserve"> Acta, Matriz Plan de actividades</t>
    </r>
  </si>
  <si>
    <t>CORRESPONDE A UNA ACCIÓN NO A UN CONTROL ( No cumple con las características de un control ya que no tiene decisión) Que pasa si se identifican errores?</t>
  </si>
  <si>
    <t>La notificación NO es un control se deben establecer decisiones o cursos de acción  en caso de desviaciones</t>
  </si>
  <si>
    <t>Reformular, el control debe asegurar el cumplimiento de las ordenes judiciales y determinar cursos de acción en caso de incumplimiento.</t>
  </si>
  <si>
    <t>Se debe reformular. Las estrategias  no son controles.</t>
  </si>
  <si>
    <t>la asignación no es un control, el control es la verificación de la efectiva asignación.</t>
  </si>
  <si>
    <t>El registro no es control; es como se asegura que todos los procesos fueron registrados.</t>
  </si>
  <si>
    <t>Se debe incluir los cursos de acción en caso de identificar desviaciones.</t>
  </si>
  <si>
    <t>No se especifica que se controla. Si se pretende controlar las entregas se deben establecer cursos de acción.</t>
  </si>
  <si>
    <t>El compromiso no es un control, el control es el mecanismo para verificar que se cumple el compromiso.</t>
  </si>
  <si>
    <t>No es claro que se controla y como se hace.</t>
  </si>
  <si>
    <t>El control no es funcional para asegurar el 100% de los casos.</t>
  </si>
  <si>
    <t>El convenio no es un control, el control debe asegurar que se cumpla  lo estipulado en el convenio.</t>
  </si>
  <si>
    <t>CORRESPONDE A UNA ACCIÓN NO A UN CONTROL ( No cumple con las características de un control ya que no tiene decisión y no se establece en la actividad que lo genera que es la asignación  de personal adecuado e idóneo de la actividad productiva)</t>
  </si>
  <si>
    <t>Debe especificarse como se controlan las modificaciones, como se asegura la segregación y para que se modifican.</t>
  </si>
  <si>
    <t>Lo que se describe es la actividad, el control debe asegurar que para todos los eventos se realizo la reclamación.</t>
  </si>
  <si>
    <t>las guías no son controles, el control se diseña e implementa para asegurar su cumplimiento.</t>
  </si>
  <si>
    <t>El registro no es un control se deben establecer decisiones o cursos de acción  en caso de desviaciones</t>
  </si>
  <si>
    <t>No es un control, el control debe asegurar que se procesan todas las solicitudes.</t>
  </si>
  <si>
    <t>ANEXO No. 3 EVALUACIÓN DISEÑO DE CONTROLES</t>
  </si>
  <si>
    <r>
      <rPr>
        <b/>
        <sz val="11"/>
        <color theme="1"/>
        <rFont val="Arial"/>
        <family val="2"/>
      </rPr>
      <t>Control 1:</t>
    </r>
    <r>
      <rPr>
        <sz val="11"/>
        <color theme="1"/>
        <rFont val="Arial"/>
        <family val="2"/>
      </rPr>
      <t xml:space="preserve"> La Subdirección de Atención Psicosocial - Grupo de Atención Psicosocial realiza seguimiento a la matriz de eventos de conducta suicida en la  PPL, respecto de los eventos que se presentan, se realiza retroalimentación a las Direcciones Regionales a fin de evidenciar los factores de riesgo para la implementación y fomulación de acciones de prevención de la conducta suicida. 
 Las Direcciones Regionales realizan seguimiento y analisis trimestral de los eventos conducta suicida de la PPL y de las aciones de prevención
</t>
    </r>
    <r>
      <rPr>
        <b/>
        <sz val="11"/>
        <color theme="1"/>
        <rFont val="Arial"/>
        <family val="2"/>
      </rPr>
      <t>Periodicidad del Control:</t>
    </r>
    <r>
      <rPr>
        <sz val="11"/>
        <color theme="1"/>
        <rFont val="Arial"/>
        <family val="2"/>
      </rPr>
      <t xml:space="preserve"> Trimestral
</t>
    </r>
    <r>
      <rPr>
        <b/>
        <sz val="11"/>
        <color theme="1"/>
        <rFont val="Arial"/>
        <family val="2"/>
      </rPr>
      <t>Evidencias:</t>
    </r>
    <r>
      <rPr>
        <sz val="11"/>
        <color theme="1"/>
        <rFont val="Arial"/>
        <family val="2"/>
      </rPr>
      <t xml:space="preserve"> Matriz de seguimiento de la conducta suicida.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</si>
</sst>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d/m/yyyy"/>
    <numFmt numFmtId="166" formatCode="dd/mm/yyyy;@"/>
  </numFmts>
  <fonts count="52" x14ac:knownFonts="1">
    <font>
      <sz val="11"/>
      <color theme="1"/>
      <name val="Calibri"/>
      <family val="2"/>
      <scheme val="minor"/>
    </font>
    <font>
      <sz val="11"/>
      <color theme="1"/>
      <name val="Calibri"/>
      <family val="2"/>
      <scheme val="minor"/>
    </font>
    <font>
      <sz val="11"/>
      <name val="Arial Narrow"/>
      <family val="2"/>
    </font>
    <font>
      <b/>
      <sz val="14"/>
      <color theme="0"/>
      <name val="Arial Narrow"/>
      <family val="2"/>
    </font>
    <font>
      <b/>
      <sz val="11"/>
      <color theme="0"/>
      <name val="Arial Narrow"/>
      <family val="2"/>
    </font>
    <font>
      <sz val="11"/>
      <color rgb="FF000000"/>
      <name val="Calibri"/>
      <family val="2"/>
    </font>
    <font>
      <sz val="9"/>
      <name val="Arial Narrow"/>
      <family val="2"/>
    </font>
    <font>
      <b/>
      <sz val="11"/>
      <name val="Arial Narrow"/>
      <family val="2"/>
    </font>
    <font>
      <sz val="11"/>
      <color theme="1"/>
      <name val="Arial Narrow"/>
      <family val="2"/>
    </font>
    <font>
      <sz val="10"/>
      <color theme="1"/>
      <name val="Arial Narrow"/>
      <family val="2"/>
    </font>
    <font>
      <sz val="11"/>
      <color rgb="FFFF0000"/>
      <name val="Arial Narrow"/>
      <family val="2"/>
    </font>
    <font>
      <sz val="9"/>
      <color indexed="81"/>
      <name val="Tahoma"/>
      <family val="2"/>
    </font>
    <font>
      <b/>
      <sz val="14"/>
      <name val="Verdana"/>
      <family val="2"/>
    </font>
    <font>
      <b/>
      <sz val="11"/>
      <color theme="1"/>
      <name val="Calibri"/>
      <family val="2"/>
      <scheme val="minor"/>
    </font>
    <font>
      <sz val="11"/>
      <color indexed="8"/>
      <name val="Calibri"/>
      <family val="2"/>
    </font>
    <font>
      <sz val="11"/>
      <color indexed="8"/>
      <name val="Arial Narrow"/>
      <family val="2"/>
    </font>
    <font>
      <b/>
      <sz val="11"/>
      <color indexed="8"/>
      <name val="Arial Narrow"/>
      <family val="2"/>
    </font>
    <font>
      <b/>
      <sz val="10"/>
      <color indexed="8"/>
      <name val="Arial Narrow"/>
      <family val="2"/>
    </font>
    <font>
      <sz val="10"/>
      <color indexed="8"/>
      <name val="Arial Narrow"/>
      <family val="2"/>
    </font>
    <font>
      <b/>
      <sz val="11"/>
      <color theme="1"/>
      <name val="Arial"/>
      <family val="2"/>
    </font>
    <font>
      <sz val="11"/>
      <color theme="1"/>
      <name val="Arial"/>
      <family val="2"/>
    </font>
    <font>
      <sz val="11"/>
      <color indexed="8"/>
      <name val="Arial"/>
      <family val="2"/>
    </font>
    <font>
      <sz val="11"/>
      <color rgb="FF000000"/>
      <name val="Arial"/>
      <family val="2"/>
    </font>
    <font>
      <sz val="9"/>
      <color rgb="FF000000"/>
      <name val="Arial"/>
      <family val="2"/>
    </font>
    <font>
      <sz val="8"/>
      <name val="Calibri"/>
      <family val="2"/>
      <scheme val="minor"/>
    </font>
    <font>
      <b/>
      <sz val="9"/>
      <color indexed="81"/>
      <name val="Tahoma"/>
      <family val="2"/>
    </font>
    <font>
      <sz val="11"/>
      <color rgb="FF000000"/>
      <name val="Arial Narrow"/>
      <family val="2"/>
    </font>
    <font>
      <sz val="11"/>
      <color theme="1"/>
      <name val="Arial Narrow"/>
      <family val="2"/>
    </font>
    <font>
      <sz val="11"/>
      <name val="Arial"/>
      <family val="2"/>
    </font>
    <font>
      <b/>
      <sz val="11"/>
      <name val="Arial"/>
      <family val="2"/>
    </font>
    <font>
      <i/>
      <sz val="11"/>
      <name val="Arial Narrow"/>
      <family val="2"/>
    </font>
    <font>
      <b/>
      <sz val="11"/>
      <color indexed="8"/>
      <name val="Arial"/>
      <family val="2"/>
    </font>
    <font>
      <i/>
      <sz val="11"/>
      <color theme="1"/>
      <name val="Arial"/>
      <family val="2"/>
    </font>
    <font>
      <sz val="8"/>
      <name val="Arial Narrow"/>
      <family val="2"/>
    </font>
    <font>
      <b/>
      <sz val="11"/>
      <color rgb="FF000000"/>
      <name val="Arial Narrow"/>
      <family val="2"/>
    </font>
    <font>
      <b/>
      <sz val="11"/>
      <color rgb="FF000000"/>
      <name val="Arial"/>
      <family val="2"/>
    </font>
    <font>
      <b/>
      <sz val="10"/>
      <color theme="0"/>
      <name val="Arial Narrow"/>
      <family val="2"/>
    </font>
    <font>
      <sz val="10"/>
      <color theme="1"/>
      <name val="Arial"/>
      <family val="2"/>
    </font>
    <font>
      <sz val="10"/>
      <name val="Arial"/>
      <family val="2"/>
    </font>
    <font>
      <b/>
      <sz val="10"/>
      <name val="Arial Narrow"/>
      <family val="2"/>
    </font>
    <font>
      <sz val="10"/>
      <name val="Arial Narrow"/>
      <family val="2"/>
    </font>
    <font>
      <b/>
      <sz val="11"/>
      <color rgb="FFFF0000"/>
      <name val="Arial Narrow"/>
      <family val="2"/>
    </font>
    <font>
      <b/>
      <sz val="10"/>
      <color theme="1"/>
      <name val="Arial"/>
      <family val="2"/>
    </font>
    <font>
      <b/>
      <sz val="11"/>
      <color theme="1"/>
      <name val="Arial Narrow"/>
      <family val="2"/>
    </font>
    <font>
      <b/>
      <sz val="10"/>
      <color indexed="8"/>
      <name val="Arial"/>
      <family val="2"/>
    </font>
    <font>
      <sz val="10"/>
      <color indexed="8"/>
      <name val="Arial"/>
      <family val="2"/>
    </font>
    <font>
      <sz val="10"/>
      <color rgb="FF000000"/>
      <name val="Arial"/>
      <family val="2"/>
    </font>
    <font>
      <b/>
      <sz val="11"/>
      <color theme="0"/>
      <name val="Arial"/>
      <family val="2"/>
    </font>
    <font>
      <sz val="8"/>
      <name val="Arial"/>
      <family val="2"/>
    </font>
    <font>
      <sz val="11"/>
      <color rgb="FFFF0000"/>
      <name val="Arial"/>
      <family val="2"/>
    </font>
    <font>
      <sz val="11"/>
      <name val="Calibri"/>
      <family val="2"/>
    </font>
    <font>
      <b/>
      <sz val="14"/>
      <color theme="0"/>
      <name val="Arial"/>
      <family val="2"/>
    </font>
  </fonts>
  <fills count="25">
    <fill>
      <patternFill patternType="none"/>
    </fill>
    <fill>
      <patternFill patternType="gray125"/>
    </fill>
    <fill>
      <patternFill patternType="solid">
        <fgColor rgb="FF3366CC"/>
        <bgColor indexed="64"/>
      </patternFill>
    </fill>
    <fill>
      <patternFill patternType="solid">
        <fgColor theme="0"/>
        <bgColor indexed="64"/>
      </patternFill>
    </fill>
    <fill>
      <patternFill patternType="solid">
        <fgColor theme="0"/>
        <bgColor theme="0"/>
      </patternFill>
    </fill>
    <fill>
      <patternFill patternType="solid">
        <fgColor rgb="FFE2ECFD"/>
        <bgColor indexed="64"/>
      </patternFill>
    </fill>
    <fill>
      <patternFill patternType="solid">
        <fgColor theme="6" tint="0.79998168889431442"/>
        <bgColor indexed="64"/>
      </patternFill>
    </fill>
    <fill>
      <patternFill patternType="solid">
        <fgColor rgb="FFD7EBF7"/>
        <bgColor indexed="64"/>
      </patternFill>
    </fill>
    <fill>
      <patternFill patternType="solid">
        <fgColor rgb="FF244062"/>
        <bgColor rgb="FFC2D69B"/>
      </patternFill>
    </fill>
    <fill>
      <patternFill patternType="solid">
        <fgColor rgb="FF244062"/>
        <bgColor indexed="64"/>
      </patternFill>
    </fill>
    <fill>
      <patternFill patternType="solid">
        <fgColor rgb="FF0070C0"/>
        <bgColor rgb="FFC2D69B"/>
      </patternFill>
    </fill>
    <fill>
      <patternFill patternType="solid">
        <fgColor rgb="FF002060"/>
        <bgColor indexed="64"/>
      </patternFill>
    </fill>
    <fill>
      <patternFill patternType="solid">
        <fgColor rgb="FFFF0000"/>
        <bgColor indexed="64"/>
      </patternFill>
    </fill>
    <fill>
      <patternFill patternType="solid">
        <fgColor rgb="FFFFFF00"/>
        <bgColor indexed="64"/>
      </patternFill>
    </fill>
    <fill>
      <patternFill patternType="solid">
        <fgColor rgb="FF66FF33"/>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rgb="FFFFFF00"/>
        <bgColor theme="0"/>
      </patternFill>
    </fill>
    <fill>
      <patternFill patternType="solid">
        <fgColor rgb="FF00B0F0"/>
        <bgColor indexed="64"/>
      </patternFill>
    </fill>
    <fill>
      <patternFill patternType="solid">
        <fgColor rgb="FFFF0000"/>
        <bgColor theme="0"/>
      </patternFill>
    </fill>
    <fill>
      <patternFill patternType="solid">
        <fgColor rgb="FF00B0F0"/>
        <bgColor theme="0"/>
      </patternFill>
    </fill>
    <fill>
      <patternFill patternType="solid">
        <fgColor rgb="FFC17BCF"/>
        <bgColor indexed="64"/>
      </patternFill>
    </fill>
  </fills>
  <borders count="112">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tted">
        <color rgb="FFF79646"/>
      </left>
      <right style="dotted">
        <color rgb="FFF79646"/>
      </right>
      <top style="dotted">
        <color rgb="FFF79646"/>
      </top>
      <bottom/>
      <diagonal/>
    </border>
    <border>
      <left style="thick">
        <color rgb="FF000000"/>
      </left>
      <right style="medium">
        <color rgb="FF000000"/>
      </right>
      <top/>
      <bottom style="thick">
        <color rgb="FF000000"/>
      </bottom>
      <diagonal/>
    </border>
    <border>
      <left/>
      <right style="thick">
        <color rgb="FF000000"/>
      </right>
      <top/>
      <bottom style="thick">
        <color rgb="FF000000"/>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ck">
        <color rgb="FF000000"/>
      </right>
      <top style="medium">
        <color indexed="64"/>
      </top>
      <bottom style="thick">
        <color rgb="FF00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ck">
        <color rgb="FF000000"/>
      </right>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rgb="FF000000"/>
      </left>
      <right style="thin">
        <color rgb="FF000000"/>
      </right>
      <top style="medium">
        <color indexed="64"/>
      </top>
      <bottom/>
      <diagonal/>
    </border>
    <border>
      <left style="thin">
        <color rgb="FF000000"/>
      </left>
      <right style="thin">
        <color indexed="64"/>
      </right>
      <top style="medium">
        <color indexed="64"/>
      </top>
      <bottom/>
      <diagonal/>
    </border>
    <border>
      <left/>
      <right style="thin">
        <color indexed="64"/>
      </right>
      <top style="medium">
        <color indexed="64"/>
      </top>
      <bottom style="thin">
        <color indexed="64"/>
      </bottom>
      <diagonal/>
    </border>
    <border>
      <left style="thin">
        <color rgb="FF000000"/>
      </left>
      <right style="thin">
        <color rgb="FF000000"/>
      </right>
      <top/>
      <bottom style="medium">
        <color indexed="64"/>
      </bottom>
      <diagonal/>
    </border>
    <border>
      <left style="thin">
        <color rgb="FF000000"/>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right style="thin">
        <color rgb="FF000000"/>
      </right>
      <top style="medium">
        <color indexed="64"/>
      </top>
      <bottom/>
      <diagonal/>
    </border>
    <border>
      <left/>
      <right style="thin">
        <color indexed="64"/>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rgb="FF000000"/>
      </right>
      <top style="medium">
        <color indexed="64"/>
      </top>
      <bottom style="thick">
        <color rgb="FF000000"/>
      </bottom>
      <diagonal/>
    </border>
    <border>
      <left style="medium">
        <color indexed="64"/>
      </left>
      <right style="thin">
        <color indexed="64"/>
      </right>
      <top style="thin">
        <color indexed="64"/>
      </top>
      <bottom style="thin">
        <color indexed="64"/>
      </bottom>
      <diagonal/>
    </border>
    <border>
      <left/>
      <right style="medium">
        <color rgb="FF000000"/>
      </right>
      <top/>
      <bottom style="medium">
        <color indexed="64"/>
      </bottom>
      <diagonal/>
    </border>
    <border>
      <left/>
      <right style="medium">
        <color indexed="64"/>
      </right>
      <top style="medium">
        <color indexed="64"/>
      </top>
      <bottom/>
      <diagonal/>
    </border>
    <border>
      <left/>
      <right/>
      <top style="medium">
        <color indexed="64"/>
      </top>
      <bottom style="thick">
        <color rgb="FF000000"/>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rgb="FF000000"/>
      </right>
      <top/>
      <bottom style="thick">
        <color rgb="FF000000"/>
      </bottom>
      <diagonal/>
    </border>
    <border>
      <left/>
      <right style="medium">
        <color rgb="FF000000"/>
      </right>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ck">
        <color rgb="FF000000"/>
      </bottom>
      <diagonal/>
    </border>
    <border>
      <left style="medium">
        <color indexed="64"/>
      </left>
      <right style="medium">
        <color indexed="64"/>
      </right>
      <top style="thin">
        <color indexed="64"/>
      </top>
      <bottom/>
      <diagonal/>
    </border>
    <border>
      <left style="medium">
        <color indexed="64"/>
      </left>
      <right style="thin">
        <color rgb="FF000000"/>
      </right>
      <top style="medium">
        <color indexed="64"/>
      </top>
      <bottom/>
      <diagonal/>
    </border>
    <border>
      <left style="medium">
        <color indexed="64"/>
      </left>
      <right style="thin">
        <color rgb="FF000000"/>
      </right>
      <top/>
      <bottom style="medium">
        <color indexed="64"/>
      </bottom>
      <diagonal/>
    </border>
    <border>
      <left style="medium">
        <color indexed="64"/>
      </left>
      <right style="medium">
        <color indexed="64"/>
      </right>
      <top style="thick">
        <color rgb="FF000000"/>
      </top>
      <bottom/>
      <diagonal/>
    </border>
    <border>
      <left style="thin">
        <color indexed="64"/>
      </left>
      <right style="thin">
        <color rgb="FF000000"/>
      </right>
      <top style="thin">
        <color rgb="FF000000"/>
      </top>
      <bottom/>
      <diagonal/>
    </border>
    <border>
      <left style="thin">
        <color indexed="64"/>
      </left>
      <right style="thin">
        <color rgb="FF000000"/>
      </right>
      <top/>
      <bottom style="medium">
        <color indexed="64"/>
      </bottom>
      <diagonal/>
    </border>
    <border>
      <left style="thin">
        <color rgb="FF000000"/>
      </left>
      <right style="thin">
        <color rgb="FF000000"/>
      </right>
      <top/>
      <bottom/>
      <diagonal/>
    </border>
    <border>
      <left style="thin">
        <color rgb="FF000000"/>
      </left>
      <right style="medium">
        <color indexed="64"/>
      </right>
      <top style="medium">
        <color indexed="64"/>
      </top>
      <bottom/>
      <diagonal/>
    </border>
    <border>
      <left style="thin">
        <color rgb="FF000000"/>
      </left>
      <right style="medium">
        <color indexed="64"/>
      </right>
      <top/>
      <bottom style="medium">
        <color indexed="64"/>
      </bottom>
      <diagonal/>
    </border>
    <border>
      <left/>
      <right style="thin">
        <color indexed="64"/>
      </right>
      <top style="double">
        <color indexed="64"/>
      </top>
      <bottom style="double">
        <color indexed="64"/>
      </bottom>
      <diagonal/>
    </border>
    <border>
      <left style="thin">
        <color indexed="64"/>
      </left>
      <right style="thin">
        <color rgb="FF000000"/>
      </right>
      <top style="medium">
        <color indexed="64"/>
      </top>
      <bottom/>
      <diagonal/>
    </border>
    <border>
      <left style="medium">
        <color indexed="64"/>
      </left>
      <right/>
      <top/>
      <bottom/>
      <diagonal/>
    </border>
    <border>
      <left style="thin">
        <color rgb="FF000000"/>
      </left>
      <right/>
      <top style="thin">
        <color rgb="FF000000"/>
      </top>
      <bottom/>
      <diagonal/>
    </border>
    <border>
      <left style="thin">
        <color rgb="FF000000"/>
      </left>
      <right/>
      <top/>
      <bottom/>
      <diagonal/>
    </border>
    <border>
      <left style="thin">
        <color indexed="64"/>
      </left>
      <right style="thin">
        <color rgb="FF000000"/>
      </right>
      <top/>
      <bottom style="thin">
        <color rgb="FF000000"/>
      </bottom>
      <diagonal/>
    </border>
    <border>
      <left style="thin">
        <color rgb="FF000000"/>
      </left>
      <right style="thin">
        <color indexed="64"/>
      </right>
      <top/>
      <bottom style="thin">
        <color indexed="64"/>
      </bottom>
      <diagonal/>
    </border>
    <border>
      <left style="thin">
        <color indexed="64"/>
      </left>
      <right style="thin">
        <color rgb="FF000000"/>
      </right>
      <top/>
      <bottom style="thin">
        <color indexed="64"/>
      </bottom>
      <diagonal/>
    </border>
    <border>
      <left style="medium">
        <color indexed="64"/>
      </left>
      <right style="medium">
        <color indexed="64"/>
      </right>
      <top/>
      <bottom style="thin">
        <color indexed="64"/>
      </bottom>
      <diagonal/>
    </border>
    <border>
      <left/>
      <right/>
      <top style="double">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ck">
        <color rgb="FF000000"/>
      </top>
      <bottom style="thin">
        <color indexed="64"/>
      </bottom>
      <diagonal/>
    </border>
    <border>
      <left/>
      <right style="thin">
        <color indexed="64"/>
      </right>
      <top style="thick">
        <color rgb="FF000000"/>
      </top>
      <bottom style="thin">
        <color indexed="64"/>
      </bottom>
      <diagonal/>
    </border>
  </borders>
  <cellStyleXfs count="8">
    <xf numFmtId="0" fontId="0" fillId="0" borderId="0"/>
    <xf numFmtId="9" fontId="1" fillId="0" borderId="0" applyFont="0" applyFill="0" applyBorder="0" applyAlignment="0" applyProtection="0"/>
    <xf numFmtId="0" fontId="5" fillId="0" borderId="0"/>
    <xf numFmtId="0" fontId="14" fillId="0" borderId="0"/>
    <xf numFmtId="0" fontId="1" fillId="0" borderId="0"/>
    <xf numFmtId="9" fontId="5" fillId="0" borderId="0" applyFont="0" applyFill="0" applyBorder="0" applyAlignment="0" applyProtection="0"/>
    <xf numFmtId="9" fontId="1" fillId="0" borderId="0" applyFont="0" applyFill="0" applyBorder="0" applyAlignment="0" applyProtection="0"/>
    <xf numFmtId="0" fontId="20" fillId="0" borderId="0"/>
  </cellStyleXfs>
  <cellXfs count="1239">
    <xf numFmtId="0" fontId="0" fillId="0" borderId="0" xfId="0"/>
    <xf numFmtId="0" fontId="2" fillId="0" borderId="3" xfId="0" applyFont="1" applyBorder="1" applyAlignment="1">
      <alignment horizontal="center" vertical="center" wrapText="1"/>
    </xf>
    <xf numFmtId="0" fontId="0" fillId="12" borderId="0" xfId="0" applyFill="1"/>
    <xf numFmtId="0" fontId="0" fillId="13" borderId="0" xfId="0" applyFill="1"/>
    <xf numFmtId="0" fontId="13" fillId="0" borderId="0" xfId="0" applyFont="1"/>
    <xf numFmtId="0" fontId="19" fillId="0" borderId="0" xfId="0" applyFont="1"/>
    <xf numFmtId="0" fontId="14" fillId="0" borderId="0" xfId="3" applyAlignment="1">
      <alignment vertical="center"/>
    </xf>
    <xf numFmtId="0" fontId="20" fillId="0" borderId="0" xfId="0" applyFont="1"/>
    <xf numFmtId="0" fontId="0" fillId="14" borderId="0" xfId="0" applyFill="1"/>
    <xf numFmtId="0" fontId="21" fillId="0" borderId="0" xfId="3" applyFont="1" applyAlignment="1">
      <alignment vertical="center"/>
    </xf>
    <xf numFmtId="0" fontId="0" fillId="15" borderId="0" xfId="0" applyFill="1"/>
    <xf numFmtId="0" fontId="14" fillId="3" borderId="0" xfId="3" applyFill="1" applyAlignment="1">
      <alignment vertical="center"/>
    </xf>
    <xf numFmtId="0" fontId="0" fillId="3" borderId="0" xfId="0" applyFill="1"/>
    <xf numFmtId="0" fontId="9" fillId="0" borderId="0" xfId="0" applyFont="1" applyAlignment="1">
      <alignment vertical="center"/>
    </xf>
    <xf numFmtId="0" fontId="22" fillId="0" borderId="19" xfId="0" applyFont="1" applyBorder="1" applyAlignment="1">
      <alignment horizontal="justify" vertical="center" wrapText="1" readingOrder="1"/>
    </xf>
    <xf numFmtId="0" fontId="0" fillId="0" borderId="0" xfId="0" applyAlignment="1">
      <alignment vertical="center"/>
    </xf>
    <xf numFmtId="0" fontId="20" fillId="0" borderId="21" xfId="0" applyFont="1" applyBorder="1" applyAlignment="1">
      <alignment vertical="center"/>
    </xf>
    <xf numFmtId="0" fontId="20" fillId="0" borderId="22" xfId="0" applyFont="1" applyBorder="1" applyAlignment="1">
      <alignment vertical="center"/>
    </xf>
    <xf numFmtId="0" fontId="20" fillId="0" borderId="20" xfId="0" applyFont="1" applyBorder="1" applyAlignment="1">
      <alignment vertical="center"/>
    </xf>
    <xf numFmtId="0" fontId="20" fillId="0" borderId="0" xfId="0" applyFont="1" applyAlignment="1">
      <alignment vertical="center"/>
    </xf>
    <xf numFmtId="0" fontId="14" fillId="0" borderId="3" xfId="3" applyBorder="1" applyAlignment="1">
      <alignment vertical="center"/>
    </xf>
    <xf numFmtId="9" fontId="14" fillId="0" borderId="3" xfId="3" applyNumberFormat="1" applyBorder="1" applyAlignment="1">
      <alignment vertical="center"/>
    </xf>
    <xf numFmtId="0" fontId="0" fillId="0" borderId="3" xfId="0" applyBorder="1"/>
    <xf numFmtId="0" fontId="0" fillId="0" borderId="3" xfId="0" applyBorder="1" applyAlignment="1">
      <alignment wrapText="1"/>
    </xf>
    <xf numFmtId="0" fontId="23" fillId="0" borderId="0" xfId="0" applyFont="1" applyAlignment="1">
      <alignment horizontal="left" vertical="center" wrapText="1"/>
    </xf>
    <xf numFmtId="0" fontId="26" fillId="0" borderId="19" xfId="0" applyFont="1" applyBorder="1" applyAlignment="1">
      <alignment horizontal="center" vertical="center" wrapText="1" readingOrder="1"/>
    </xf>
    <xf numFmtId="0" fontId="2" fillId="0" borderId="0" xfId="0" applyFont="1" applyProtection="1">
      <protection locked="0"/>
    </xf>
    <xf numFmtId="0" fontId="6" fillId="0" borderId="0" xfId="0" applyFont="1" applyProtection="1">
      <protection locked="0"/>
    </xf>
    <xf numFmtId="0" fontId="2" fillId="13" borderId="3" xfId="2" applyFont="1" applyFill="1" applyBorder="1" applyAlignment="1" applyProtection="1">
      <alignment horizontal="center" vertical="center" wrapText="1"/>
      <protection locked="0"/>
    </xf>
    <xf numFmtId="0" fontId="2" fillId="13" borderId="3" xfId="0" applyFont="1" applyFill="1" applyBorder="1" applyAlignment="1" applyProtection="1">
      <alignment horizontal="center" vertical="center" wrapText="1"/>
      <protection locked="0"/>
    </xf>
    <xf numFmtId="0" fontId="2" fillId="6" borderId="3" xfId="0" applyFont="1" applyFill="1" applyBorder="1" applyAlignment="1" applyProtection="1">
      <alignment horizontal="center" vertical="center" wrapText="1"/>
      <protection locked="0"/>
    </xf>
    <xf numFmtId="0" fontId="2" fillId="13" borderId="3" xfId="0" applyFont="1" applyFill="1" applyBorder="1" applyAlignment="1" applyProtection="1">
      <alignment horizontal="center" vertical="center" textRotation="90" wrapText="1"/>
      <protection locked="0"/>
    </xf>
    <xf numFmtId="0" fontId="2" fillId="0" borderId="0" xfId="0" applyFont="1" applyAlignment="1" applyProtection="1">
      <alignment horizontal="center"/>
      <protection locked="0"/>
    </xf>
    <xf numFmtId="0" fontId="2" fillId="0" borderId="0" xfId="0" applyFont="1" applyAlignment="1" applyProtection="1">
      <alignment wrapText="1"/>
      <protection locked="0"/>
    </xf>
    <xf numFmtId="0" fontId="2" fillId="0" borderId="0" xfId="0" applyFont="1" applyAlignment="1" applyProtection="1">
      <alignment horizontal="center" vertical="center"/>
      <protection locked="0"/>
    </xf>
    <xf numFmtId="0" fontId="10" fillId="0" borderId="0" xfId="0" applyFont="1" applyProtection="1">
      <protection locked="0"/>
    </xf>
    <xf numFmtId="0" fontId="2" fillId="0" borderId="0" xfId="0" applyFont="1" applyAlignment="1" applyProtection="1">
      <alignment vertical="center"/>
      <protection locked="0"/>
    </xf>
    <xf numFmtId="9" fontId="2" fillId="7" borderId="3" xfId="0" applyNumberFormat="1"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0" borderId="3" xfId="0" applyFont="1" applyBorder="1"/>
    <xf numFmtId="9" fontId="2" fillId="5" borderId="3" xfId="0" applyNumberFormat="1" applyFont="1" applyFill="1" applyBorder="1" applyAlignment="1">
      <alignment horizontal="center" vertical="center" wrapText="1"/>
    </xf>
    <xf numFmtId="0" fontId="7" fillId="5" borderId="3" xfId="0" applyFont="1" applyFill="1" applyBorder="1" applyAlignment="1">
      <alignment horizontal="center" vertical="center" textRotation="90" wrapText="1"/>
    </xf>
    <xf numFmtId="0" fontId="2" fillId="0" borderId="3" xfId="0" applyFont="1" applyBorder="1" applyAlignment="1">
      <alignment horizontal="center" vertical="center" textRotation="90" wrapText="1"/>
    </xf>
    <xf numFmtId="9" fontId="2" fillId="7" borderId="13" xfId="0" applyNumberFormat="1" applyFont="1" applyFill="1" applyBorder="1" applyAlignment="1">
      <alignment horizontal="center" vertical="center" wrapText="1"/>
    </xf>
    <xf numFmtId="0" fontId="2" fillId="6" borderId="12" xfId="0" applyFont="1" applyFill="1" applyBorder="1" applyAlignment="1">
      <alignment horizontal="center" vertical="center" wrapText="1"/>
    </xf>
    <xf numFmtId="0" fontId="4" fillId="9" borderId="13" xfId="0" applyFont="1" applyFill="1" applyBorder="1" applyAlignment="1" applyProtection="1">
      <alignment horizontal="center" vertical="center" wrapText="1"/>
      <protection locked="0"/>
    </xf>
    <xf numFmtId="0" fontId="4" fillId="8" borderId="13" xfId="2" applyFont="1" applyFill="1" applyBorder="1" applyAlignment="1" applyProtection="1">
      <alignment horizontal="center" vertical="center" textRotation="90" wrapText="1"/>
      <protection locked="0"/>
    </xf>
    <xf numFmtId="0" fontId="4" fillId="9" borderId="13" xfId="0" applyFont="1" applyFill="1" applyBorder="1" applyAlignment="1">
      <alignment horizontal="center" vertical="center" wrapText="1"/>
    </xf>
    <xf numFmtId="0" fontId="4" fillId="8" borderId="13" xfId="2" applyFont="1" applyFill="1" applyBorder="1" applyAlignment="1">
      <alignment horizontal="center" vertical="center" textRotation="90" wrapText="1"/>
    </xf>
    <xf numFmtId="0" fontId="2" fillId="13" borderId="14" xfId="2" applyFont="1" applyFill="1" applyBorder="1" applyAlignment="1" applyProtection="1">
      <alignment horizontal="center" vertical="center" wrapText="1"/>
      <protection locked="0"/>
    </xf>
    <xf numFmtId="0" fontId="2" fillId="13" borderId="14" xfId="0" applyFont="1" applyFill="1" applyBorder="1" applyAlignment="1" applyProtection="1">
      <alignment horizontal="center" vertical="center" wrapText="1"/>
      <protection locked="0"/>
    </xf>
    <xf numFmtId="0" fontId="2" fillId="3" borderId="3" xfId="0" applyFont="1" applyFill="1" applyBorder="1" applyAlignment="1">
      <alignment horizontal="center" vertical="center" wrapText="1"/>
    </xf>
    <xf numFmtId="9" fontId="2" fillId="5" borderId="3" xfId="1" applyFont="1" applyFill="1" applyBorder="1" applyAlignment="1" applyProtection="1">
      <alignment horizontal="center" vertical="center"/>
    </xf>
    <xf numFmtId="0" fontId="2" fillId="0" borderId="3" xfId="0" applyFont="1" applyBorder="1" applyAlignment="1" applyProtection="1">
      <alignment horizontal="center" vertical="center" wrapText="1"/>
      <protection locked="0"/>
    </xf>
    <xf numFmtId="0" fontId="2" fillId="0" borderId="13" xfId="0" applyFont="1" applyBorder="1" applyAlignment="1">
      <alignment horizontal="center" vertical="center" textRotation="90" wrapText="1"/>
    </xf>
    <xf numFmtId="0" fontId="2" fillId="0" borderId="14" xfId="0" applyFont="1" applyBorder="1" applyAlignment="1">
      <alignment horizontal="center" vertical="center" textRotation="90" wrapText="1"/>
    </xf>
    <xf numFmtId="9" fontId="2" fillId="7" borderId="12" xfId="0" applyNumberFormat="1" applyFont="1" applyFill="1" applyBorder="1" applyAlignment="1">
      <alignment horizontal="center" vertical="center" wrapText="1"/>
    </xf>
    <xf numFmtId="0" fontId="2" fillId="7" borderId="12" xfId="0" applyFont="1" applyFill="1" applyBorder="1" applyAlignment="1">
      <alignment horizontal="center" vertical="center" wrapText="1"/>
    </xf>
    <xf numFmtId="0" fontId="4" fillId="9" borderId="13" xfId="0" applyFont="1" applyFill="1" applyBorder="1" applyAlignment="1" applyProtection="1">
      <alignment horizontal="center" vertical="center" textRotation="90" wrapText="1"/>
      <protection locked="0"/>
    </xf>
    <xf numFmtId="0" fontId="4" fillId="8" borderId="13" xfId="2"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4" fillId="10" borderId="13" xfId="2" applyFont="1" applyFill="1" applyBorder="1" applyAlignment="1">
      <alignment horizontal="center" vertical="center" textRotation="90" wrapText="1"/>
    </xf>
    <xf numFmtId="0" fontId="2" fillId="3" borderId="14" xfId="2" applyFont="1" applyFill="1" applyBorder="1" applyAlignment="1">
      <alignment horizontal="center" vertical="center" wrapText="1"/>
    </xf>
    <xf numFmtId="0" fontId="2" fillId="13" borderId="14" xfId="0" applyFont="1" applyFill="1" applyBorder="1" applyProtection="1">
      <protection locked="0"/>
    </xf>
    <xf numFmtId="0" fontId="2" fillId="0" borderId="14" xfId="0" applyFont="1" applyBorder="1" applyAlignment="1" applyProtection="1">
      <alignment horizontal="center" vertical="center" wrapText="1"/>
      <protection locked="0"/>
    </xf>
    <xf numFmtId="0" fontId="2" fillId="6" borderId="14" xfId="0" applyFont="1" applyFill="1" applyBorder="1" applyAlignment="1" applyProtection="1">
      <alignment horizontal="center" vertical="center" wrapText="1"/>
      <protection locked="0"/>
    </xf>
    <xf numFmtId="0" fontId="2" fillId="7" borderId="14" xfId="0" applyFont="1" applyFill="1" applyBorder="1" applyAlignment="1">
      <alignment horizontal="center" vertical="center" wrapText="1"/>
    </xf>
    <xf numFmtId="9" fontId="2" fillId="7" borderId="14" xfId="0" applyNumberFormat="1"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13" borderId="14" xfId="0" applyFont="1" applyFill="1" applyBorder="1" applyAlignment="1" applyProtection="1">
      <alignment horizontal="center" vertical="center" textRotation="90" wrapText="1"/>
      <protection locked="0"/>
    </xf>
    <xf numFmtId="9" fontId="2" fillId="5" borderId="14" xfId="0" applyNumberFormat="1" applyFont="1" applyFill="1" applyBorder="1" applyAlignment="1">
      <alignment horizontal="center" vertical="center" wrapText="1"/>
    </xf>
    <xf numFmtId="0" fontId="7" fillId="5" borderId="14" xfId="0" applyFont="1" applyFill="1" applyBorder="1" applyAlignment="1">
      <alignment horizontal="center" vertical="center" textRotation="90" wrapText="1"/>
    </xf>
    <xf numFmtId="0" fontId="2" fillId="0" borderId="29" xfId="0" applyFont="1" applyBorder="1" applyAlignment="1" applyProtection="1">
      <alignment horizontal="center" vertical="center" wrapText="1"/>
      <protection locked="0"/>
    </xf>
    <xf numFmtId="0" fontId="2" fillId="6" borderId="29" xfId="0" applyFont="1" applyFill="1" applyBorder="1" applyAlignment="1" applyProtection="1">
      <alignment horizontal="center" vertical="center" wrapText="1"/>
      <protection locked="0"/>
    </xf>
    <xf numFmtId="0" fontId="7" fillId="18" borderId="29" xfId="0" applyFont="1" applyFill="1" applyBorder="1" applyAlignment="1" applyProtection="1">
      <alignment horizontal="center" vertical="center" wrapText="1"/>
      <protection locked="0"/>
    </xf>
    <xf numFmtId="0" fontId="2" fillId="5" borderId="29" xfId="0" applyFont="1" applyFill="1" applyBorder="1" applyAlignment="1">
      <alignment horizontal="center" vertical="center" wrapText="1"/>
    </xf>
    <xf numFmtId="9" fontId="2" fillId="7" borderId="29" xfId="0" applyNumberFormat="1" applyFont="1" applyFill="1" applyBorder="1" applyAlignment="1">
      <alignment horizontal="center" vertical="center" wrapText="1"/>
    </xf>
    <xf numFmtId="9" fontId="2" fillId="5" borderId="29" xfId="0" applyNumberFormat="1" applyFont="1" applyFill="1" applyBorder="1" applyAlignment="1">
      <alignment horizontal="center" vertical="center" wrapText="1"/>
    </xf>
    <xf numFmtId="0" fontId="7" fillId="5" borderId="29" xfId="0" applyFont="1" applyFill="1" applyBorder="1" applyAlignment="1">
      <alignment horizontal="center" vertical="center" textRotation="90" wrapText="1"/>
    </xf>
    <xf numFmtId="0" fontId="2" fillId="0" borderId="29" xfId="0" applyFont="1" applyBorder="1" applyAlignment="1">
      <alignment horizontal="center" vertical="center" textRotation="90" wrapText="1"/>
    </xf>
    <xf numFmtId="0" fontId="0" fillId="13" borderId="29" xfId="0" applyFill="1" applyBorder="1" applyAlignment="1">
      <alignment vertical="center" wrapText="1"/>
    </xf>
    <xf numFmtId="0" fontId="2" fillId="0" borderId="37" xfId="0" applyFont="1" applyBorder="1" applyAlignment="1" applyProtection="1">
      <alignment horizontal="center" vertical="center" wrapText="1"/>
      <protection locked="0"/>
    </xf>
    <xf numFmtId="0" fontId="2" fillId="6" borderId="37" xfId="0" applyFont="1" applyFill="1" applyBorder="1" applyAlignment="1" applyProtection="1">
      <alignment horizontal="center" vertical="center" wrapText="1"/>
      <protection locked="0"/>
    </xf>
    <xf numFmtId="9" fontId="2" fillId="7" borderId="36" xfId="0" applyNumberFormat="1" applyFont="1" applyFill="1" applyBorder="1" applyAlignment="1">
      <alignment horizontal="center" vertical="center" wrapText="1"/>
    </xf>
    <xf numFmtId="0" fontId="2" fillId="5" borderId="37" xfId="0" applyFont="1" applyFill="1" applyBorder="1" applyAlignment="1">
      <alignment horizontal="center" vertical="center" wrapText="1"/>
    </xf>
    <xf numFmtId="9" fontId="2" fillId="7" borderId="37" xfId="0" applyNumberFormat="1" applyFont="1" applyFill="1" applyBorder="1" applyAlignment="1">
      <alignment horizontal="center" vertical="center" wrapText="1"/>
    </xf>
    <xf numFmtId="9" fontId="2" fillId="5" borderId="37" xfId="0" applyNumberFormat="1" applyFont="1" applyFill="1" applyBorder="1" applyAlignment="1">
      <alignment horizontal="center" vertical="center" wrapText="1"/>
    </xf>
    <xf numFmtId="0" fontId="7" fillId="5" borderId="37" xfId="0" applyFont="1" applyFill="1" applyBorder="1" applyAlignment="1">
      <alignment horizontal="center" vertical="center" textRotation="90" wrapText="1"/>
    </xf>
    <xf numFmtId="0" fontId="2" fillId="0" borderId="37" xfId="0" applyFont="1" applyBorder="1" applyAlignment="1">
      <alignment horizontal="center" vertical="center" textRotation="90" wrapText="1"/>
    </xf>
    <xf numFmtId="0" fontId="2" fillId="0" borderId="29" xfId="0" applyFont="1" applyBorder="1" applyAlignment="1" applyProtection="1">
      <alignment horizontal="center" vertical="center" textRotation="90" wrapText="1"/>
      <protection locked="0"/>
    </xf>
    <xf numFmtId="0" fontId="2" fillId="0" borderId="3" xfId="0" applyFont="1" applyBorder="1" applyAlignment="1" applyProtection="1">
      <alignment horizontal="center" vertical="center" textRotation="90" wrapText="1"/>
      <protection locked="0"/>
    </xf>
    <xf numFmtId="0" fontId="2" fillId="0" borderId="37" xfId="0" applyFont="1" applyBorder="1" applyAlignment="1" applyProtection="1">
      <alignment horizontal="center" vertical="center" textRotation="90" wrapText="1"/>
      <protection locked="0"/>
    </xf>
    <xf numFmtId="0" fontId="4" fillId="9" borderId="13" xfId="0" applyFont="1" applyFill="1" applyBorder="1" applyAlignment="1">
      <alignment horizontal="center" vertical="center" textRotation="90" wrapText="1"/>
    </xf>
    <xf numFmtId="0" fontId="2" fillId="0" borderId="13" xfId="0" applyFont="1" applyBorder="1" applyAlignment="1" applyProtection="1">
      <alignment horizontal="center" vertical="center" wrapText="1"/>
      <protection locked="0"/>
    </xf>
    <xf numFmtId="0" fontId="2" fillId="6" borderId="13" xfId="0" applyFont="1" applyFill="1" applyBorder="1" applyAlignment="1" applyProtection="1">
      <alignment horizontal="center" vertical="center" wrapText="1"/>
      <protection locked="0"/>
    </xf>
    <xf numFmtId="0" fontId="2" fillId="5" borderId="13" xfId="0" applyFont="1" applyFill="1" applyBorder="1" applyAlignment="1">
      <alignment horizontal="center" vertical="center" wrapText="1"/>
    </xf>
    <xf numFmtId="0" fontId="2" fillId="0" borderId="13" xfId="0" applyFont="1" applyBorder="1" applyAlignment="1" applyProtection="1">
      <alignment horizontal="center" vertical="center" textRotation="90" wrapText="1"/>
      <protection locked="0"/>
    </xf>
    <xf numFmtId="9" fontId="2" fillId="5" borderId="13" xfId="0" applyNumberFormat="1" applyFont="1" applyFill="1" applyBorder="1" applyAlignment="1">
      <alignment horizontal="center" vertical="center" wrapText="1"/>
    </xf>
    <xf numFmtId="0" fontId="7" fillId="5" borderId="13" xfId="0" applyFont="1" applyFill="1" applyBorder="1" applyAlignment="1">
      <alignment horizontal="center" vertical="center" textRotation="90" wrapText="1"/>
    </xf>
    <xf numFmtId="0" fontId="2" fillId="13" borderId="13" xfId="0" applyFont="1" applyFill="1" applyBorder="1" applyAlignment="1" applyProtection="1">
      <alignment vertical="center"/>
      <protection locked="0"/>
    </xf>
    <xf numFmtId="0" fontId="2" fillId="0" borderId="29" xfId="0" applyFont="1" applyBorder="1" applyAlignment="1" applyProtection="1">
      <alignment horizontal="center" vertical="center"/>
      <protection locked="0"/>
    </xf>
    <xf numFmtId="0" fontId="7" fillId="17" borderId="27" xfId="2" applyFont="1" applyFill="1" applyBorder="1" applyAlignment="1" applyProtection="1">
      <alignment horizontal="center" vertical="center" wrapText="1"/>
      <protection locked="0"/>
    </xf>
    <xf numFmtId="0" fontId="2" fillId="0" borderId="36" xfId="0" applyFont="1" applyBorder="1" applyAlignment="1" applyProtection="1">
      <alignment horizontal="center" vertical="center" textRotation="90" wrapText="1"/>
      <protection locked="0"/>
    </xf>
    <xf numFmtId="0" fontId="2" fillId="5" borderId="45" xfId="0" applyFont="1" applyFill="1" applyBorder="1" applyAlignment="1">
      <alignment horizontal="center" vertical="center" wrapText="1"/>
    </xf>
    <xf numFmtId="0" fontId="2" fillId="5" borderId="46" xfId="0" applyFont="1" applyFill="1" applyBorder="1" applyAlignment="1">
      <alignment horizontal="center" vertical="center" wrapText="1"/>
    </xf>
    <xf numFmtId="0" fontId="7" fillId="18" borderId="48" xfId="0" applyFont="1" applyFill="1" applyBorder="1" applyAlignment="1" applyProtection="1">
      <alignment horizontal="center" vertical="center" wrapText="1"/>
      <protection locked="0"/>
    </xf>
    <xf numFmtId="0" fontId="2" fillId="13" borderId="29" xfId="0" applyFont="1" applyFill="1" applyBorder="1" applyAlignment="1" applyProtection="1">
      <alignment horizontal="center" vertical="center" wrapText="1"/>
      <protection locked="0"/>
    </xf>
    <xf numFmtId="0" fontId="7" fillId="18" borderId="39" xfId="0" applyFont="1" applyFill="1" applyBorder="1" applyAlignment="1" applyProtection="1">
      <alignment horizontal="center" vertical="center" wrapText="1"/>
      <protection locked="0"/>
    </xf>
    <xf numFmtId="0" fontId="4" fillId="8" borderId="13" xfId="2" applyFont="1" applyFill="1" applyBorder="1" applyAlignment="1" applyProtection="1">
      <alignment horizontal="center" vertical="center" textRotation="90" wrapText="1"/>
      <protection hidden="1"/>
    </xf>
    <xf numFmtId="0" fontId="4" fillId="10" borderId="13" xfId="2" applyFont="1" applyFill="1" applyBorder="1" applyAlignment="1" applyProtection="1">
      <alignment horizontal="center" vertical="center" textRotation="90" wrapText="1"/>
      <protection locked="0"/>
    </xf>
    <xf numFmtId="9" fontId="2" fillId="7" borderId="14" xfId="0" applyNumberFormat="1" applyFont="1" applyFill="1" applyBorder="1" applyAlignment="1" applyProtection="1">
      <alignment horizontal="center" vertical="center" wrapText="1"/>
      <protection locked="0"/>
    </xf>
    <xf numFmtId="0" fontId="7" fillId="16" borderId="36" xfId="2" applyFont="1" applyFill="1" applyBorder="1" applyAlignment="1" applyProtection="1">
      <alignment horizontal="center" vertical="center" wrapText="1"/>
      <protection locked="0"/>
    </xf>
    <xf numFmtId="0" fontId="2" fillId="0" borderId="36" xfId="0" applyFont="1" applyBorder="1" applyAlignment="1">
      <alignment horizontal="center" vertical="center" textRotation="90" wrapText="1"/>
    </xf>
    <xf numFmtId="0" fontId="2" fillId="19" borderId="29" xfId="0" applyFont="1" applyFill="1" applyBorder="1" applyAlignment="1" applyProtection="1">
      <alignment vertical="center"/>
      <protection locked="0"/>
    </xf>
    <xf numFmtId="0" fontId="2" fillId="0" borderId="14" xfId="0" applyFont="1" applyBorder="1" applyAlignment="1" applyProtection="1">
      <alignment vertical="center" wrapText="1"/>
      <protection locked="0"/>
    </xf>
    <xf numFmtId="0" fontId="2" fillId="0" borderId="36" xfId="0" applyFont="1" applyBorder="1" applyAlignment="1" applyProtection="1">
      <alignment horizontal="center" vertical="center" wrapText="1"/>
      <protection locked="0"/>
    </xf>
    <xf numFmtId="0" fontId="2" fillId="6" borderId="36" xfId="0" applyFont="1" applyFill="1" applyBorder="1" applyAlignment="1" applyProtection="1">
      <alignment horizontal="center" vertical="center" wrapText="1"/>
      <protection locked="0"/>
    </xf>
    <xf numFmtId="0" fontId="2" fillId="5" borderId="36" xfId="0" applyFont="1" applyFill="1" applyBorder="1" applyAlignment="1">
      <alignment horizontal="center" vertical="center" wrapText="1"/>
    </xf>
    <xf numFmtId="9" fontId="2" fillId="5" borderId="36" xfId="0" applyNumberFormat="1" applyFont="1" applyFill="1" applyBorder="1" applyAlignment="1">
      <alignment horizontal="center" vertical="center" wrapText="1"/>
    </xf>
    <xf numFmtId="0" fontId="7" fillId="5" borderId="36" xfId="0" applyFont="1" applyFill="1" applyBorder="1" applyAlignment="1">
      <alignment horizontal="center" vertical="center" textRotation="90" wrapText="1"/>
    </xf>
    <xf numFmtId="0" fontId="2" fillId="19" borderId="36" xfId="0" applyFont="1" applyFill="1" applyBorder="1" applyAlignment="1" applyProtection="1">
      <alignment vertical="center"/>
      <protection locked="0"/>
    </xf>
    <xf numFmtId="0" fontId="2" fillId="5" borderId="55" xfId="0" applyFont="1" applyFill="1" applyBorder="1" applyAlignment="1">
      <alignment horizontal="center" vertical="center" wrapText="1"/>
    </xf>
    <xf numFmtId="0" fontId="20" fillId="0" borderId="29" xfId="0" applyFont="1" applyBorder="1" applyAlignment="1">
      <alignment horizontal="center" vertical="center" wrapText="1"/>
    </xf>
    <xf numFmtId="0" fontId="7" fillId="4" borderId="14" xfId="2" applyFont="1" applyFill="1" applyBorder="1" applyAlignment="1" applyProtection="1">
      <alignment vertical="center" wrapText="1"/>
      <protection locked="0"/>
    </xf>
    <xf numFmtId="0" fontId="2" fillId="0" borderId="12" xfId="2" applyFont="1" applyBorder="1" applyAlignment="1" applyProtection="1">
      <alignment vertical="center" wrapText="1"/>
      <protection hidden="1"/>
    </xf>
    <xf numFmtId="0" fontId="2" fillId="0" borderId="3" xfId="0" applyFont="1" applyBorder="1" applyAlignment="1" applyProtection="1">
      <alignment vertical="center"/>
      <protection locked="0"/>
    </xf>
    <xf numFmtId="14" fontId="2" fillId="0" borderId="29" xfId="0" applyNumberFormat="1" applyFont="1" applyBorder="1" applyAlignment="1" applyProtection="1">
      <alignment horizontal="center" vertical="center" wrapText="1"/>
      <protection locked="0"/>
    </xf>
    <xf numFmtId="0" fontId="20" fillId="0" borderId="37" xfId="0" applyFont="1" applyBorder="1" applyAlignment="1">
      <alignment horizontal="center" vertical="center" wrapText="1"/>
    </xf>
    <xf numFmtId="14" fontId="2" fillId="0" borderId="37" xfId="0" applyNumberFormat="1" applyFont="1" applyBorder="1" applyAlignment="1" applyProtection="1">
      <alignment horizontal="center" vertical="center" wrapText="1"/>
      <protection locked="0"/>
    </xf>
    <xf numFmtId="0" fontId="7" fillId="4" borderId="12" xfId="2" applyFont="1" applyFill="1" applyBorder="1" applyAlignment="1" applyProtection="1">
      <alignment vertical="center" textRotation="90" wrapText="1"/>
      <protection locked="0"/>
    </xf>
    <xf numFmtId="0" fontId="7" fillId="18" borderId="58" xfId="0" applyFont="1" applyFill="1" applyBorder="1" applyAlignment="1" applyProtection="1">
      <alignment horizontal="center" vertical="center" wrapText="1"/>
      <protection locked="0"/>
    </xf>
    <xf numFmtId="0" fontId="2" fillId="0" borderId="3" xfId="2" applyFont="1" applyBorder="1" applyAlignment="1" applyProtection="1">
      <alignment horizontal="justify" vertical="center" wrapText="1"/>
      <protection locked="0"/>
    </xf>
    <xf numFmtId="0" fontId="2" fillId="0" borderId="37" xfId="2" applyFont="1" applyBorder="1" applyAlignment="1" applyProtection="1">
      <alignment horizontal="justify" vertical="center" wrapText="1"/>
      <protection locked="0"/>
    </xf>
    <xf numFmtId="0" fontId="2" fillId="5" borderId="7" xfId="0" applyFont="1" applyFill="1" applyBorder="1" applyAlignment="1">
      <alignment horizontal="center" vertical="center" wrapText="1"/>
    </xf>
    <xf numFmtId="0" fontId="2" fillId="5" borderId="65" xfId="0" applyFont="1" applyFill="1" applyBorder="1" applyAlignment="1">
      <alignment horizontal="center" vertical="center" wrapText="1"/>
    </xf>
    <xf numFmtId="0" fontId="28" fillId="0" borderId="66" xfId="0" applyFont="1" applyBorder="1" applyAlignment="1">
      <alignment horizontal="center" vertical="center" textRotation="90" wrapText="1"/>
    </xf>
    <xf numFmtId="0" fontId="28" fillId="0" borderId="67" xfId="0" applyFont="1" applyBorder="1" applyAlignment="1">
      <alignment horizontal="center" vertical="center" textRotation="90" wrapText="1"/>
    </xf>
    <xf numFmtId="0" fontId="2" fillId="5" borderId="62" xfId="0" applyFont="1" applyFill="1" applyBorder="1" applyAlignment="1">
      <alignment horizontal="center" vertical="center" wrapText="1"/>
    </xf>
    <xf numFmtId="0" fontId="28" fillId="0" borderId="60" xfId="0" applyFont="1" applyBorder="1" applyAlignment="1">
      <alignment horizontal="center" vertical="center" textRotation="90" wrapText="1"/>
    </xf>
    <xf numFmtId="0" fontId="28" fillId="0" borderId="20" xfId="0" applyFont="1" applyBorder="1" applyAlignment="1">
      <alignment horizontal="center" vertical="center" textRotation="90" wrapText="1"/>
    </xf>
    <xf numFmtId="0" fontId="28" fillId="0" borderId="69" xfId="0" applyFont="1" applyBorder="1" applyAlignment="1">
      <alignment horizontal="justify" vertical="center" wrapText="1"/>
    </xf>
    <xf numFmtId="0" fontId="28" fillId="0" borderId="63" xfId="0" applyFont="1" applyBorder="1" applyAlignment="1">
      <alignment horizontal="justify" vertical="center" wrapText="1"/>
    </xf>
    <xf numFmtId="0" fontId="2" fillId="0" borderId="70" xfId="0" applyFont="1" applyBorder="1" applyAlignment="1" applyProtection="1">
      <alignment horizontal="justify" vertical="center" wrapText="1"/>
      <protection locked="0"/>
    </xf>
    <xf numFmtId="0" fontId="2" fillId="0" borderId="43" xfId="0" applyFont="1" applyBorder="1" applyAlignment="1" applyProtection="1">
      <alignment horizontal="justify" vertical="center" wrapText="1"/>
      <protection locked="0"/>
    </xf>
    <xf numFmtId="0" fontId="2" fillId="0" borderId="44" xfId="0" applyFont="1" applyBorder="1" applyAlignment="1" applyProtection="1">
      <alignment horizontal="justify" vertical="center" wrapText="1"/>
      <protection locked="0"/>
    </xf>
    <xf numFmtId="0" fontId="7" fillId="18" borderId="66" xfId="0" applyFont="1" applyFill="1" applyBorder="1" applyAlignment="1" applyProtection="1">
      <alignment horizontal="center" vertical="center" wrapText="1"/>
      <protection locked="0"/>
    </xf>
    <xf numFmtId="0" fontId="7" fillId="18" borderId="21" xfId="0" applyFont="1" applyFill="1" applyBorder="1" applyAlignment="1" applyProtection="1">
      <alignment horizontal="center" vertical="center" wrapText="1"/>
      <protection locked="0"/>
    </xf>
    <xf numFmtId="0" fontId="7" fillId="18" borderId="60" xfId="0" applyFont="1" applyFill="1" applyBorder="1" applyAlignment="1" applyProtection="1">
      <alignment horizontal="center" vertical="center" wrapText="1"/>
      <protection locked="0"/>
    </xf>
    <xf numFmtId="0" fontId="7" fillId="18" borderId="20" xfId="0" applyFont="1" applyFill="1" applyBorder="1" applyAlignment="1" applyProtection="1">
      <alignment horizontal="center" vertical="center" wrapText="1"/>
      <protection locked="0"/>
    </xf>
    <xf numFmtId="0" fontId="2" fillId="0" borderId="29" xfId="2" applyFont="1" applyBorder="1" applyAlignment="1" applyProtection="1">
      <alignment vertical="center" wrapText="1"/>
      <protection locked="0"/>
    </xf>
    <xf numFmtId="0" fontId="2" fillId="0" borderId="37" xfId="2" applyFont="1" applyBorder="1" applyAlignment="1" applyProtection="1">
      <alignment vertical="center" wrapText="1"/>
      <protection locked="0"/>
    </xf>
    <xf numFmtId="0" fontId="28" fillId="0" borderId="7" xfId="0" applyFont="1" applyBorder="1" applyAlignment="1">
      <alignment horizontal="center" vertical="center" wrapText="1"/>
    </xf>
    <xf numFmtId="14" fontId="2" fillId="0" borderId="29" xfId="0" applyNumberFormat="1" applyFont="1" applyBorder="1" applyAlignment="1" applyProtection="1">
      <alignment horizontal="center" vertical="center"/>
      <protection locked="0"/>
    </xf>
    <xf numFmtId="0" fontId="28" fillId="0" borderId="55" xfId="0" applyFont="1" applyBorder="1" applyAlignment="1">
      <alignment vertical="center" wrapText="1"/>
    </xf>
    <xf numFmtId="14" fontId="2" fillId="0" borderId="13" xfId="0" applyNumberFormat="1" applyFont="1" applyBorder="1" applyAlignment="1" applyProtection="1">
      <alignment horizontal="center" vertical="center"/>
      <protection locked="0"/>
    </xf>
    <xf numFmtId="9" fontId="2" fillId="0" borderId="36" xfId="0" applyNumberFormat="1" applyFont="1" applyBorder="1" applyAlignment="1" applyProtection="1">
      <alignment horizontal="center" vertical="center" wrapText="1"/>
      <protection locked="0"/>
    </xf>
    <xf numFmtId="9" fontId="2" fillId="0" borderId="29" xfId="0" applyNumberFormat="1" applyFont="1" applyBorder="1" applyAlignment="1" applyProtection="1">
      <alignment horizontal="center" vertical="center" wrapText="1"/>
      <protection locked="0"/>
    </xf>
    <xf numFmtId="0" fontId="2" fillId="0" borderId="42" xfId="0" applyFont="1" applyBorder="1" applyAlignment="1" applyProtection="1">
      <alignment horizontal="center" vertical="center" wrapText="1"/>
      <protection locked="0"/>
    </xf>
    <xf numFmtId="0" fontId="2" fillId="3" borderId="42" xfId="0" applyFont="1" applyFill="1" applyBorder="1" applyAlignment="1">
      <alignment horizontal="center" vertical="center" wrapText="1"/>
    </xf>
    <xf numFmtId="9" fontId="2" fillId="5" borderId="42" xfId="1" applyFont="1" applyFill="1" applyBorder="1" applyAlignment="1" applyProtection="1">
      <alignment horizontal="center" vertical="center"/>
    </xf>
    <xf numFmtId="0" fontId="2" fillId="6" borderId="42" xfId="0" applyFont="1" applyFill="1" applyBorder="1" applyAlignment="1" applyProtection="1">
      <alignment horizontal="center" vertical="center" wrapText="1"/>
      <protection locked="0"/>
    </xf>
    <xf numFmtId="0" fontId="2" fillId="7" borderId="42" xfId="0" applyFont="1" applyFill="1" applyBorder="1" applyAlignment="1">
      <alignment horizontal="center" vertical="center" wrapText="1"/>
    </xf>
    <xf numFmtId="9" fontId="2" fillId="7" borderId="42" xfId="0" applyNumberFormat="1" applyFont="1" applyFill="1" applyBorder="1" applyAlignment="1">
      <alignment horizontal="center" vertical="center" wrapText="1"/>
    </xf>
    <xf numFmtId="0" fontId="2" fillId="5" borderId="42" xfId="0" applyFont="1" applyFill="1" applyBorder="1" applyAlignment="1">
      <alignment horizontal="center" vertical="center" wrapText="1"/>
    </xf>
    <xf numFmtId="0" fontId="2" fillId="0" borderId="42" xfId="0" applyFont="1" applyBorder="1" applyAlignment="1" applyProtection="1">
      <alignment horizontal="center" vertical="center" textRotation="90" wrapText="1"/>
      <protection locked="0"/>
    </xf>
    <xf numFmtId="9" fontId="2" fillId="5" borderId="42" xfId="0" applyNumberFormat="1" applyFont="1" applyFill="1" applyBorder="1" applyAlignment="1">
      <alignment horizontal="center" vertical="center" wrapText="1"/>
    </xf>
    <xf numFmtId="0" fontId="7" fillId="5" borderId="42" xfId="0" applyFont="1" applyFill="1" applyBorder="1" applyAlignment="1">
      <alignment horizontal="center" vertical="center" textRotation="90" wrapText="1"/>
    </xf>
    <xf numFmtId="0" fontId="2" fillId="0" borderId="42" xfId="0" applyFont="1" applyBorder="1" applyAlignment="1">
      <alignment horizontal="center" vertical="center" textRotation="90" wrapText="1"/>
    </xf>
    <xf numFmtId="0" fontId="28" fillId="0" borderId="72" xfId="0" applyFont="1" applyBorder="1" applyAlignment="1">
      <alignment horizontal="center" vertical="center" wrapText="1"/>
    </xf>
    <xf numFmtId="0" fontId="2" fillId="0" borderId="64" xfId="2" applyFont="1" applyBorder="1" applyAlignment="1" applyProtection="1">
      <alignment horizontal="center" vertical="center" wrapText="1"/>
      <protection locked="0"/>
    </xf>
    <xf numFmtId="0" fontId="2" fillId="3" borderId="42" xfId="2" applyFont="1" applyFill="1" applyBorder="1" applyAlignment="1">
      <alignment horizontal="center" vertical="center" wrapText="1"/>
    </xf>
    <xf numFmtId="0" fontId="2" fillId="0" borderId="68" xfId="2"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7" fillId="18" borderId="5" xfId="0" applyFont="1" applyFill="1" applyBorder="1" applyAlignment="1" applyProtection="1">
      <alignment horizontal="center" vertical="center" wrapText="1"/>
      <protection locked="0"/>
    </xf>
    <xf numFmtId="0" fontId="2" fillId="0" borderId="42" xfId="2" applyFont="1" applyBorder="1" applyAlignment="1" applyProtection="1">
      <alignment vertical="center" wrapText="1"/>
      <protection hidden="1"/>
    </xf>
    <xf numFmtId="0" fontId="30" fillId="0" borderId="42" xfId="0" applyFont="1" applyBorder="1" applyAlignment="1" applyProtection="1">
      <alignment horizontal="center" vertical="center" wrapText="1"/>
      <protection locked="0"/>
    </xf>
    <xf numFmtId="0" fontId="2" fillId="6" borderId="42" xfId="0" applyFont="1" applyFill="1" applyBorder="1" applyAlignment="1">
      <alignment horizontal="center" vertical="center" wrapText="1"/>
    </xf>
    <xf numFmtId="0" fontId="28" fillId="0" borderId="42" xfId="0" applyFont="1" applyBorder="1" applyAlignment="1" applyProtection="1">
      <alignment horizontal="center" vertical="center" wrapText="1"/>
      <protection locked="0"/>
    </xf>
    <xf numFmtId="0" fontId="28" fillId="4" borderId="42" xfId="0" applyFont="1" applyFill="1" applyBorder="1" applyAlignment="1" applyProtection="1">
      <alignment horizontal="center" vertical="center" wrapText="1"/>
      <protection locked="0"/>
    </xf>
    <xf numFmtId="14" fontId="28" fillId="0" borderId="42" xfId="0" applyNumberFormat="1" applyFont="1" applyBorder="1" applyAlignment="1" applyProtection="1">
      <alignment horizontal="center" vertical="center" wrapText="1"/>
      <protection locked="0"/>
    </xf>
    <xf numFmtId="14" fontId="28" fillId="4" borderId="42" xfId="0" applyNumberFormat="1" applyFont="1" applyFill="1" applyBorder="1" applyAlignment="1" applyProtection="1">
      <alignment horizontal="center" vertical="center" wrapText="1"/>
      <protection locked="0"/>
    </xf>
    <xf numFmtId="0" fontId="28" fillId="4" borderId="68" xfId="0" applyFont="1" applyFill="1" applyBorder="1" applyAlignment="1" applyProtection="1">
      <alignment horizontal="justify" vertical="center" wrapText="1"/>
      <protection locked="0"/>
    </xf>
    <xf numFmtId="0" fontId="7" fillId="16" borderId="60" xfId="2" applyFont="1" applyFill="1" applyBorder="1" applyAlignment="1" applyProtection="1">
      <alignment horizontal="center" vertical="center" wrapText="1"/>
      <protection locked="0"/>
    </xf>
    <xf numFmtId="0" fontId="7" fillId="4" borderId="42" xfId="2" applyFont="1" applyFill="1" applyBorder="1" applyAlignment="1" applyProtection="1">
      <alignment horizontal="center" vertical="center" textRotation="90" wrapText="1"/>
      <protection locked="0"/>
    </xf>
    <xf numFmtId="0" fontId="2" fillId="0" borderId="58" xfId="0" applyFont="1" applyBorder="1" applyAlignment="1">
      <alignment horizontal="center" vertical="center" wrapText="1"/>
    </xf>
    <xf numFmtId="0" fontId="2" fillId="0" borderId="72" xfId="0" applyFont="1" applyBorder="1" applyAlignment="1" applyProtection="1">
      <alignment horizontal="justify" vertical="center" wrapText="1"/>
      <protection locked="0"/>
    </xf>
    <xf numFmtId="0" fontId="2" fillId="4" borderId="72" xfId="2" applyFont="1" applyFill="1" applyBorder="1" applyAlignment="1" applyProtection="1">
      <alignment horizontal="center" vertical="center" wrapText="1"/>
      <protection locked="0"/>
    </xf>
    <xf numFmtId="9" fontId="2" fillId="0" borderId="42" xfId="0" applyNumberFormat="1" applyFont="1" applyBorder="1" applyAlignment="1" applyProtection="1">
      <alignment horizontal="center" vertical="center" wrapText="1"/>
      <protection locked="0"/>
    </xf>
    <xf numFmtId="0" fontId="20" fillId="0" borderId="70" xfId="0" applyFont="1" applyBorder="1" applyAlignment="1">
      <alignment horizontal="center" vertical="center" textRotation="90" wrapText="1"/>
    </xf>
    <xf numFmtId="0" fontId="2" fillId="0" borderId="60" xfId="0" applyFont="1" applyBorder="1" applyAlignment="1" applyProtection="1">
      <alignment horizontal="justify" vertical="center" wrapText="1"/>
      <protection locked="0"/>
    </xf>
    <xf numFmtId="0" fontId="7" fillId="5" borderId="55" xfId="0" applyFont="1" applyFill="1" applyBorder="1" applyAlignment="1">
      <alignment horizontal="center" vertical="center" textRotation="90" wrapText="1"/>
    </xf>
    <xf numFmtId="0" fontId="7" fillId="5" borderId="62" xfId="0" applyFont="1" applyFill="1" applyBorder="1" applyAlignment="1">
      <alignment horizontal="center" vertical="center" textRotation="90" wrapText="1"/>
    </xf>
    <xf numFmtId="0" fontId="28" fillId="0" borderId="14" xfId="0" applyFont="1" applyBorder="1" applyAlignment="1">
      <alignment horizontal="center" vertical="center" textRotation="90" wrapText="1"/>
    </xf>
    <xf numFmtId="0" fontId="28" fillId="0" borderId="70" xfId="0" applyFont="1" applyBorder="1" applyAlignment="1">
      <alignment horizontal="center" vertical="center" textRotation="90" wrapText="1"/>
    </xf>
    <xf numFmtId="0" fontId="7" fillId="18" borderId="50" xfId="0" applyFont="1" applyFill="1" applyBorder="1" applyAlignment="1" applyProtection="1">
      <alignment horizontal="center" vertical="center" wrapText="1"/>
      <protection locked="0"/>
    </xf>
    <xf numFmtId="0" fontId="2" fillId="0" borderId="20" xfId="0" applyFont="1" applyBorder="1" applyAlignment="1" applyProtection="1">
      <alignment horizontal="justify" vertical="center" wrapText="1"/>
      <protection locked="0"/>
    </xf>
    <xf numFmtId="9" fontId="2" fillId="0" borderId="14" xfId="0" applyNumberFormat="1" applyFont="1" applyBorder="1" applyAlignment="1" applyProtection="1">
      <alignment horizontal="center" vertical="center" wrapText="1"/>
      <protection locked="0"/>
    </xf>
    <xf numFmtId="0" fontId="2" fillId="6" borderId="12" xfId="0" applyFont="1" applyFill="1" applyBorder="1" applyAlignment="1" applyProtection="1">
      <alignment horizontal="center" vertical="center" wrapText="1"/>
      <protection locked="0"/>
    </xf>
    <xf numFmtId="0" fontId="2" fillId="13" borderId="12" xfId="0" applyFont="1" applyFill="1" applyBorder="1" applyAlignment="1" applyProtection="1">
      <alignment vertical="center"/>
      <protection locked="0"/>
    </xf>
    <xf numFmtId="0" fontId="2" fillId="0" borderId="60" xfId="0" applyFont="1" applyBorder="1" applyAlignment="1">
      <alignment horizontal="justify" vertical="center" wrapText="1"/>
    </xf>
    <xf numFmtId="0" fontId="20" fillId="0" borderId="60" xfId="0" applyFont="1" applyBorder="1" applyAlignment="1">
      <alignment horizontal="center" vertical="center" textRotation="90" wrapText="1"/>
    </xf>
    <xf numFmtId="0" fontId="2" fillId="0" borderId="60" xfId="0" applyFont="1" applyBorder="1" applyAlignment="1" applyProtection="1">
      <alignment wrapText="1"/>
      <protection locked="0"/>
    </xf>
    <xf numFmtId="0" fontId="2" fillId="5" borderId="11" xfId="0" applyFont="1" applyFill="1" applyBorder="1" applyAlignment="1">
      <alignment horizontal="center" vertical="center" wrapText="1"/>
    </xf>
    <xf numFmtId="9" fontId="2" fillId="0" borderId="3" xfId="0" applyNumberFormat="1" applyFont="1" applyBorder="1" applyAlignment="1" applyProtection="1">
      <alignment horizontal="center" vertical="center" wrapText="1"/>
      <protection locked="0"/>
    </xf>
    <xf numFmtId="9" fontId="2" fillId="0" borderId="37" xfId="0" applyNumberFormat="1" applyFont="1" applyBorder="1" applyAlignment="1" applyProtection="1">
      <alignment horizontal="center" vertical="center" wrapText="1"/>
      <protection locked="0"/>
    </xf>
    <xf numFmtId="0" fontId="19" fillId="0" borderId="24" xfId="0" applyFont="1" applyBorder="1" applyAlignment="1">
      <alignment horizontal="justify" vertical="center" wrapText="1"/>
    </xf>
    <xf numFmtId="0" fontId="20" fillId="0" borderId="73" xfId="0" applyFont="1" applyBorder="1" applyAlignment="1">
      <alignment horizontal="justify" vertical="center" wrapText="1"/>
    </xf>
    <xf numFmtId="0" fontId="21" fillId="0" borderId="70" xfId="0" applyFont="1" applyBorder="1" applyAlignment="1">
      <alignment horizontal="justify" vertical="center" wrapText="1"/>
    </xf>
    <xf numFmtId="0" fontId="20" fillId="0" borderId="74" xfId="0" applyFont="1" applyBorder="1" applyAlignment="1">
      <alignment horizontal="justify" vertical="center" wrapText="1"/>
    </xf>
    <xf numFmtId="0" fontId="20" fillId="0" borderId="76" xfId="0" applyFont="1" applyBorder="1" applyAlignment="1">
      <alignment horizontal="justify" vertical="center" wrapText="1"/>
    </xf>
    <xf numFmtId="0" fontId="28" fillId="0" borderId="28" xfId="0" applyFont="1" applyBorder="1" applyAlignment="1">
      <alignment vertical="center" wrapText="1"/>
    </xf>
    <xf numFmtId="14" fontId="2" fillId="0" borderId="3" xfId="0" applyNumberFormat="1" applyFont="1" applyBorder="1" applyAlignment="1" applyProtection="1">
      <alignment horizontal="center" vertical="center" wrapText="1"/>
      <protection locked="0"/>
    </xf>
    <xf numFmtId="0" fontId="33" fillId="0" borderId="3" xfId="0" applyFont="1" applyBorder="1" applyAlignment="1" applyProtection="1">
      <alignment horizontal="center" vertical="center" wrapText="1"/>
      <protection locked="0"/>
    </xf>
    <xf numFmtId="0" fontId="28" fillId="0" borderId="37" xfId="0" applyFont="1" applyBorder="1" applyAlignment="1">
      <alignment horizontal="center" vertical="center" wrapText="1"/>
    </xf>
    <xf numFmtId="0" fontId="2" fillId="0" borderId="35" xfId="0" applyFont="1" applyBorder="1" applyAlignment="1" applyProtection="1">
      <alignment horizontal="justify" vertical="center" wrapText="1"/>
      <protection locked="0"/>
    </xf>
    <xf numFmtId="0" fontId="2" fillId="0" borderId="29" xfId="0" applyFont="1" applyBorder="1" applyAlignment="1" applyProtection="1">
      <alignment vertical="center" wrapText="1"/>
      <protection locked="0"/>
    </xf>
    <xf numFmtId="0" fontId="7" fillId="18" borderId="32" xfId="0" applyFont="1" applyFill="1" applyBorder="1" applyAlignment="1" applyProtection="1">
      <alignment horizontal="center" vertical="center" wrapText="1"/>
      <protection locked="0"/>
    </xf>
    <xf numFmtId="0" fontId="2" fillId="0" borderId="37" xfId="0" applyFont="1" applyBorder="1" applyAlignment="1" applyProtection="1">
      <alignment vertical="center" wrapText="1"/>
      <protection locked="0"/>
    </xf>
    <xf numFmtId="0" fontId="7" fillId="18" borderId="68" xfId="0" applyFont="1" applyFill="1" applyBorder="1" applyAlignment="1" applyProtection="1">
      <alignment horizontal="center" vertical="center" wrapText="1"/>
      <protection locked="0"/>
    </xf>
    <xf numFmtId="0" fontId="2" fillId="0" borderId="28" xfId="0" applyFont="1" applyBorder="1" applyAlignment="1" applyProtection="1">
      <alignment horizontal="center" vertical="center" wrapText="1"/>
      <protection locked="0"/>
    </xf>
    <xf numFmtId="0" fontId="2" fillId="3" borderId="28" xfId="0" applyFont="1" applyFill="1" applyBorder="1" applyAlignment="1">
      <alignment horizontal="center" vertical="center" wrapText="1"/>
    </xf>
    <xf numFmtId="9" fontId="2" fillId="5" borderId="28" xfId="1" applyFont="1" applyFill="1" applyBorder="1" applyAlignment="1" applyProtection="1">
      <alignment horizontal="center" vertical="center"/>
    </xf>
    <xf numFmtId="0" fontId="2" fillId="7" borderId="28" xfId="0" applyFont="1" applyFill="1" applyBorder="1" applyAlignment="1">
      <alignment horizontal="center" vertical="center" wrapText="1"/>
    </xf>
    <xf numFmtId="9" fontId="2" fillId="7" borderId="28" xfId="0" applyNumberFormat="1" applyFont="1" applyFill="1" applyBorder="1" applyAlignment="1">
      <alignment horizontal="center" vertical="center" wrapText="1"/>
    </xf>
    <xf numFmtId="0" fontId="2" fillId="0" borderId="39" xfId="0" applyFont="1" applyBorder="1" applyAlignment="1">
      <alignment horizontal="center" vertical="center" wrapText="1"/>
    </xf>
    <xf numFmtId="9" fontId="2" fillId="5" borderId="28" xfId="0" applyNumberFormat="1" applyFont="1" applyFill="1" applyBorder="1" applyAlignment="1">
      <alignment horizontal="center" vertical="center" wrapText="1"/>
    </xf>
    <xf numFmtId="0" fontId="7" fillId="5" borderId="28" xfId="0" applyFont="1" applyFill="1" applyBorder="1" applyAlignment="1">
      <alignment horizontal="center" vertical="center" textRotation="90" wrapText="1"/>
    </xf>
    <xf numFmtId="0" fontId="2" fillId="0" borderId="28" xfId="0" applyFont="1" applyBorder="1" applyAlignment="1">
      <alignment horizontal="center" vertical="center" textRotation="90" wrapText="1"/>
    </xf>
    <xf numFmtId="0" fontId="2" fillId="0" borderId="28" xfId="0" applyFont="1" applyBorder="1" applyAlignment="1" applyProtection="1">
      <alignment horizontal="center" vertical="center" textRotation="90" wrapText="1"/>
      <protection locked="0"/>
    </xf>
    <xf numFmtId="0" fontId="10" fillId="13" borderId="29" xfId="0" applyFont="1" applyFill="1" applyBorder="1" applyAlignment="1" applyProtection="1">
      <alignment horizontal="center" vertical="center"/>
      <protection locked="0"/>
    </xf>
    <xf numFmtId="0" fontId="7" fillId="16" borderId="64" xfId="2" applyFont="1" applyFill="1" applyBorder="1" applyAlignment="1" applyProtection="1">
      <alignment horizontal="center" vertical="center" wrapText="1"/>
      <protection locked="0"/>
    </xf>
    <xf numFmtId="0" fontId="7" fillId="4" borderId="42" xfId="2" applyFont="1" applyFill="1" applyBorder="1" applyAlignment="1" applyProtection="1">
      <alignment vertical="center" textRotation="90" wrapText="1"/>
      <protection locked="0"/>
    </xf>
    <xf numFmtId="0" fontId="2" fillId="0" borderId="42" xfId="0" applyFont="1" applyBorder="1" applyAlignment="1" applyProtection="1">
      <alignment vertical="center" wrapText="1"/>
      <protection locked="0"/>
    </xf>
    <xf numFmtId="0" fontId="2" fillId="5" borderId="72" xfId="0" applyFont="1" applyFill="1" applyBorder="1" applyAlignment="1">
      <alignment horizontal="center" vertical="center" wrapText="1"/>
    </xf>
    <xf numFmtId="0" fontId="7" fillId="5" borderId="72" xfId="0" applyFont="1" applyFill="1" applyBorder="1" applyAlignment="1">
      <alignment horizontal="center" vertical="center" textRotation="90" wrapText="1"/>
    </xf>
    <xf numFmtId="0" fontId="20" fillId="0" borderId="72" xfId="0" applyFont="1" applyBorder="1" applyAlignment="1">
      <alignment horizontal="justify" vertical="center" wrapText="1"/>
    </xf>
    <xf numFmtId="0" fontId="20" fillId="0" borderId="77" xfId="0" applyFont="1" applyBorder="1" applyAlignment="1">
      <alignment horizontal="justify" vertical="center" wrapText="1"/>
    </xf>
    <xf numFmtId="0" fontId="20" fillId="0" borderId="70" xfId="0" applyFont="1" applyBorder="1" applyAlignment="1">
      <alignment horizontal="justify" vertical="center" wrapText="1"/>
    </xf>
    <xf numFmtId="0" fontId="20" fillId="0" borderId="79" xfId="0" applyFont="1" applyBorder="1" applyAlignment="1">
      <alignment horizontal="justify" vertical="center" wrapText="1"/>
    </xf>
    <xf numFmtId="0" fontId="15" fillId="0" borderId="72" xfId="0" applyFont="1" applyBorder="1" applyAlignment="1" applyProtection="1">
      <alignment vertical="center" wrapText="1"/>
      <protection locked="0"/>
    </xf>
    <xf numFmtId="0" fontId="2" fillId="0" borderId="28" xfId="0" applyFont="1" applyBorder="1" applyAlignment="1" applyProtection="1">
      <alignment vertical="center"/>
      <protection locked="0"/>
    </xf>
    <xf numFmtId="0" fontId="2" fillId="6" borderId="28" xfId="0" applyFont="1" applyFill="1" applyBorder="1" applyAlignment="1" applyProtection="1">
      <alignment horizontal="center" vertical="center" wrapText="1"/>
      <protection locked="0"/>
    </xf>
    <xf numFmtId="0" fontId="2" fillId="5" borderId="28" xfId="0" applyFont="1" applyFill="1" applyBorder="1" applyAlignment="1">
      <alignment horizontal="center" vertical="center" wrapText="1"/>
    </xf>
    <xf numFmtId="0" fontId="2" fillId="0" borderId="29" xfId="0" applyFont="1" applyBorder="1" applyAlignment="1" applyProtection="1">
      <alignment wrapText="1"/>
      <protection locked="0"/>
    </xf>
    <xf numFmtId="0" fontId="2" fillId="0" borderId="37" xfId="0" applyFont="1" applyBorder="1" applyAlignment="1" applyProtection="1">
      <alignment wrapText="1"/>
      <protection locked="0"/>
    </xf>
    <xf numFmtId="0" fontId="2" fillId="0" borderId="37" xfId="0" applyFont="1" applyBorder="1" applyAlignment="1" applyProtection="1">
      <alignment horizontal="center" vertical="center"/>
      <protection locked="0"/>
    </xf>
    <xf numFmtId="14" fontId="2" fillId="0" borderId="37" xfId="0" applyNumberFormat="1" applyFont="1" applyBorder="1" applyAlignment="1" applyProtection="1">
      <alignment horizontal="center" vertical="center"/>
      <protection locked="0"/>
    </xf>
    <xf numFmtId="0" fontId="2" fillId="0" borderId="3" xfId="0" applyFont="1" applyBorder="1" applyAlignment="1" applyProtection="1">
      <alignment horizontal="justify" vertical="center" wrapText="1"/>
      <protection locked="0"/>
    </xf>
    <xf numFmtId="0" fontId="28" fillId="0" borderId="3" xfId="0" applyFont="1" applyBorder="1" applyAlignment="1">
      <alignment horizontal="center" vertical="center" wrapText="1"/>
    </xf>
    <xf numFmtId="0" fontId="2" fillId="0" borderId="14" xfId="0" applyFont="1" applyBorder="1" applyAlignment="1" applyProtection="1">
      <alignment horizontal="center" vertical="center" textRotation="90" wrapText="1"/>
      <protection locked="0"/>
    </xf>
    <xf numFmtId="0" fontId="2" fillId="3" borderId="14" xfId="0" applyFont="1" applyFill="1" applyBorder="1" applyAlignment="1">
      <alignment horizontal="center" vertical="center" wrapText="1"/>
    </xf>
    <xf numFmtId="9" fontId="2" fillId="5" borderId="14" xfId="1" applyFont="1" applyFill="1" applyBorder="1" applyAlignment="1" applyProtection="1">
      <alignment horizontal="center" vertical="center"/>
    </xf>
    <xf numFmtId="0" fontId="2" fillId="5" borderId="12" xfId="0" applyFont="1" applyFill="1" applyBorder="1" applyAlignment="1">
      <alignment horizontal="center" vertical="center" wrapText="1"/>
    </xf>
    <xf numFmtId="0" fontId="28" fillId="0" borderId="29" xfId="0" applyFont="1" applyBorder="1" applyAlignment="1">
      <alignment horizontal="center" vertical="center" wrapText="1"/>
    </xf>
    <xf numFmtId="0" fontId="2" fillId="0" borderId="3" xfId="0" applyFont="1" applyBorder="1" applyAlignment="1" applyProtection="1">
      <alignment horizontal="left" vertical="center" wrapText="1"/>
      <protection locked="0"/>
    </xf>
    <xf numFmtId="0" fontId="37" fillId="0" borderId="31" xfId="0" applyFont="1" applyBorder="1" applyAlignment="1">
      <alignment horizontal="center" vertical="center" textRotation="90" wrapText="1"/>
    </xf>
    <xf numFmtId="0" fontId="37" fillId="0" borderId="25" xfId="0" applyFont="1" applyBorder="1" applyAlignment="1">
      <alignment horizontal="center" vertical="center" textRotation="90" wrapText="1"/>
    </xf>
    <xf numFmtId="0" fontId="37" fillId="0" borderId="40" xfId="0" applyFont="1" applyBorder="1" applyAlignment="1">
      <alignment horizontal="center" vertical="center" textRotation="90" wrapText="1"/>
    </xf>
    <xf numFmtId="0" fontId="37" fillId="0" borderId="43" xfId="0" applyFont="1" applyBorder="1" applyAlignment="1">
      <alignment horizontal="center" vertical="center" textRotation="90" wrapText="1"/>
    </xf>
    <xf numFmtId="0" fontId="37" fillId="0" borderId="44" xfId="0" applyFont="1" applyBorder="1" applyAlignment="1">
      <alignment horizontal="center" vertical="center" textRotation="90" wrapText="1"/>
    </xf>
    <xf numFmtId="0" fontId="37" fillId="0" borderId="60" xfId="0" applyFont="1" applyBorder="1" applyAlignment="1">
      <alignment horizontal="center" vertical="center" textRotation="90" wrapText="1"/>
    </xf>
    <xf numFmtId="0" fontId="37" fillId="0" borderId="21" xfId="0" applyFont="1" applyBorder="1" applyAlignment="1">
      <alignment horizontal="center" vertical="center" textRotation="90" wrapText="1"/>
    </xf>
    <xf numFmtId="0" fontId="38" fillId="0" borderId="60" xfId="0" applyFont="1" applyBorder="1" applyAlignment="1">
      <alignment horizontal="center" vertical="center" textRotation="90" wrapText="1"/>
    </xf>
    <xf numFmtId="0" fontId="38" fillId="0" borderId="20" xfId="0" applyFont="1" applyBorder="1" applyAlignment="1">
      <alignment horizontal="center" vertical="center" textRotation="90" wrapText="1"/>
    </xf>
    <xf numFmtId="0" fontId="40" fillId="13" borderId="3" xfId="0" applyFont="1" applyFill="1" applyBorder="1" applyProtection="1">
      <protection locked="0"/>
    </xf>
    <xf numFmtId="0" fontId="37" fillId="0" borderId="20" xfId="0" applyFont="1" applyBorder="1" applyAlignment="1">
      <alignment vertical="center" textRotation="90" wrapText="1"/>
    </xf>
    <xf numFmtId="0" fontId="40" fillId="0" borderId="0" xfId="0" applyFont="1" applyProtection="1">
      <protection locked="0"/>
    </xf>
    <xf numFmtId="0" fontId="2" fillId="0" borderId="11" xfId="0" applyFont="1" applyBorder="1" applyAlignment="1" applyProtection="1">
      <alignment horizontal="justify" vertical="center" wrapText="1"/>
      <protection locked="0"/>
    </xf>
    <xf numFmtId="0" fontId="2" fillId="0" borderId="13" xfId="0" applyFont="1" applyBorder="1" applyAlignment="1" applyProtection="1">
      <alignment horizontal="justify" vertical="center" wrapText="1"/>
      <protection locked="0"/>
    </xf>
    <xf numFmtId="0" fontId="2" fillId="0" borderId="29" xfId="0" applyFont="1" applyBorder="1" applyAlignment="1" applyProtection="1">
      <alignment horizontal="justify" vertical="center" wrapText="1"/>
      <protection locked="0"/>
    </xf>
    <xf numFmtId="0" fontId="2" fillId="0" borderId="37" xfId="0" applyFont="1" applyBorder="1" applyAlignment="1" applyProtection="1">
      <alignment horizontal="justify" vertical="center" wrapText="1"/>
      <protection locked="0"/>
    </xf>
    <xf numFmtId="0" fontId="20" fillId="0" borderId="81" xfId="0" applyFont="1" applyBorder="1" applyAlignment="1">
      <alignment horizontal="justify" vertical="center" wrapText="1"/>
    </xf>
    <xf numFmtId="0" fontId="21" fillId="0" borderId="30" xfId="0" applyFont="1" applyBorder="1" applyAlignment="1">
      <alignment horizontal="justify" vertical="center" wrapText="1"/>
    </xf>
    <xf numFmtId="0" fontId="21" fillId="0" borderId="26" xfId="0" applyFont="1" applyBorder="1" applyAlignment="1">
      <alignment horizontal="justify" vertical="center" wrapText="1"/>
    </xf>
    <xf numFmtId="0" fontId="21" fillId="0" borderId="72" xfId="0" applyFont="1" applyBorder="1" applyAlignment="1">
      <alignment horizontal="justify" vertical="center" wrapText="1"/>
    </xf>
    <xf numFmtId="0" fontId="20" fillId="0" borderId="82" xfId="0" applyFont="1" applyBorder="1" applyAlignment="1">
      <alignment horizontal="justify" vertical="center" wrapText="1"/>
    </xf>
    <xf numFmtId="0" fontId="21" fillId="0" borderId="72" xfId="0" applyFont="1" applyBorder="1" applyAlignment="1">
      <alignment vertical="center" wrapText="1"/>
    </xf>
    <xf numFmtId="0" fontId="37" fillId="0" borderId="68" xfId="0" applyFont="1" applyBorder="1" applyAlignment="1">
      <alignment horizontal="center" vertical="center" textRotation="90" wrapText="1"/>
    </xf>
    <xf numFmtId="0" fontId="7" fillId="18" borderId="83" xfId="0" applyFont="1" applyFill="1" applyBorder="1" applyAlignment="1" applyProtection="1">
      <alignment horizontal="center" vertical="center" wrapText="1"/>
      <protection locked="0"/>
    </xf>
    <xf numFmtId="0" fontId="2" fillId="0" borderId="12" xfId="0" applyFont="1" applyBorder="1" applyAlignment="1" applyProtection="1">
      <alignment vertical="center" wrapText="1"/>
      <protection locked="0"/>
    </xf>
    <xf numFmtId="0" fontId="21" fillId="0" borderId="50" xfId="0" applyFont="1" applyBorder="1" applyAlignment="1">
      <alignment horizontal="justify" vertical="center" wrapText="1"/>
    </xf>
    <xf numFmtId="0" fontId="15" fillId="0" borderId="49" xfId="0" applyFont="1" applyBorder="1" applyAlignment="1">
      <alignment horizontal="justify" vertical="center" wrapText="1"/>
    </xf>
    <xf numFmtId="0" fontId="37" fillId="0" borderId="70" xfId="0" applyFont="1" applyBorder="1" applyAlignment="1">
      <alignment horizontal="center" vertical="center" textRotation="90" wrapText="1"/>
    </xf>
    <xf numFmtId="0" fontId="2" fillId="0" borderId="42" xfId="2" applyFont="1" applyBorder="1" applyAlignment="1" applyProtection="1">
      <alignment horizontal="justify" vertical="center" wrapText="1"/>
      <protection locked="0"/>
    </xf>
    <xf numFmtId="0" fontId="2" fillId="0" borderId="42" xfId="0" applyFont="1" applyBorder="1" applyAlignment="1" applyProtection="1">
      <alignment horizontal="left" vertical="center" wrapText="1"/>
      <protection locked="0"/>
    </xf>
    <xf numFmtId="0" fontId="2" fillId="0" borderId="38" xfId="2" applyFont="1" applyBorder="1" applyAlignment="1" applyProtection="1">
      <alignment horizontal="center" vertical="center" wrapText="1"/>
      <protection locked="0"/>
    </xf>
    <xf numFmtId="0" fontId="2" fillId="0" borderId="72" xfId="2" applyFont="1" applyBorder="1" applyAlignment="1" applyProtection="1">
      <alignment horizontal="center" vertical="center" wrapText="1"/>
      <protection locked="0"/>
    </xf>
    <xf numFmtId="0" fontId="2" fillId="3" borderId="72" xfId="2" applyFont="1" applyFill="1" applyBorder="1" applyAlignment="1">
      <alignment horizontal="center" vertical="center" wrapText="1"/>
    </xf>
    <xf numFmtId="0" fontId="2" fillId="0" borderId="60" xfId="2" applyFont="1" applyBorder="1" applyAlignment="1" applyProtection="1">
      <alignment horizontal="center" vertical="center" wrapText="1"/>
      <protection locked="0"/>
    </xf>
    <xf numFmtId="0" fontId="2" fillId="13" borderId="36" xfId="0" applyFont="1" applyFill="1" applyBorder="1" applyAlignment="1" applyProtection="1">
      <alignment vertical="center"/>
      <protection locked="0"/>
    </xf>
    <xf numFmtId="0" fontId="2" fillId="0" borderId="42" xfId="0" applyFont="1" applyBorder="1" applyAlignment="1">
      <alignment horizontal="center" vertical="center" wrapText="1"/>
    </xf>
    <xf numFmtId="14" fontId="2" fillId="0" borderId="42" xfId="0" applyNumberFormat="1" applyFont="1" applyBorder="1" applyAlignment="1" applyProtection="1">
      <alignment horizontal="center" vertical="center"/>
      <protection locked="0"/>
    </xf>
    <xf numFmtId="0" fontId="7" fillId="16" borderId="20" xfId="2" applyFont="1" applyFill="1" applyBorder="1" applyAlignment="1" applyProtection="1">
      <alignment vertical="center" wrapText="1"/>
      <protection locked="0"/>
    </xf>
    <xf numFmtId="17" fontId="2" fillId="0" borderId="29" xfId="0" applyNumberFormat="1" applyFont="1" applyBorder="1" applyAlignment="1" applyProtection="1">
      <alignment horizontal="center" vertical="center" wrapText="1"/>
      <protection locked="0"/>
    </xf>
    <xf numFmtId="0" fontId="2" fillId="0" borderId="32" xfId="0" applyFont="1" applyBorder="1" applyAlignment="1" applyProtection="1">
      <alignment horizontal="justify" vertical="center" wrapText="1"/>
      <protection locked="0"/>
    </xf>
    <xf numFmtId="0" fontId="2" fillId="0" borderId="38" xfId="0" applyFont="1" applyBorder="1" applyAlignment="1" applyProtection="1">
      <alignment horizontal="justify" vertical="center" wrapText="1"/>
      <protection locked="0"/>
    </xf>
    <xf numFmtId="0" fontId="2" fillId="0" borderId="42" xfId="0" applyFont="1" applyBorder="1" applyAlignment="1" applyProtection="1">
      <alignment horizontal="center" vertical="center"/>
      <protection locked="0"/>
    </xf>
    <xf numFmtId="0" fontId="2" fillId="0" borderId="68" xfId="0" applyFont="1" applyBorder="1" applyAlignment="1" applyProtection="1">
      <alignment horizontal="justify" vertical="center" wrapText="1"/>
      <protection locked="0"/>
    </xf>
    <xf numFmtId="0" fontId="28" fillId="0" borderId="37" xfId="0" applyFont="1" applyBorder="1" applyAlignment="1">
      <alignment horizontal="center" vertical="center" textRotation="90" wrapText="1"/>
    </xf>
    <xf numFmtId="0" fontId="37" fillId="0" borderId="79" xfId="0" applyFont="1" applyBorder="1" applyAlignment="1">
      <alignment horizontal="center" vertical="center" textRotation="90" wrapText="1"/>
    </xf>
    <xf numFmtId="0" fontId="2" fillId="0" borderId="72" xfId="0" applyFont="1" applyBorder="1" applyAlignment="1" applyProtection="1">
      <alignment vertical="center" wrapText="1"/>
      <protection locked="0"/>
    </xf>
    <xf numFmtId="0" fontId="2" fillId="0" borderId="12" xfId="0" applyFont="1" applyBorder="1" applyAlignment="1" applyProtection="1">
      <alignment horizontal="center" vertical="center" wrapText="1"/>
      <protection locked="0"/>
    </xf>
    <xf numFmtId="0" fontId="2" fillId="0" borderId="14" xfId="2" applyFont="1" applyBorder="1" applyAlignment="1" applyProtection="1">
      <alignment horizontal="center" vertical="center" wrapText="1"/>
      <protection locked="0"/>
    </xf>
    <xf numFmtId="0" fontId="2" fillId="0" borderId="72" xfId="0" applyFont="1" applyBorder="1" applyAlignment="1" applyProtection="1">
      <alignment horizontal="center" vertical="center" wrapText="1"/>
      <protection locked="0"/>
    </xf>
    <xf numFmtId="14" fontId="2" fillId="0" borderId="42" xfId="0" applyNumberFormat="1" applyFont="1" applyBorder="1" applyAlignment="1" applyProtection="1">
      <alignment vertical="center"/>
      <protection locked="0"/>
    </xf>
    <xf numFmtId="0" fontId="2" fillId="0" borderId="68" xfId="0" applyFont="1" applyBorder="1" applyAlignment="1" applyProtection="1">
      <alignment horizontal="justify" vertical="top" wrapText="1"/>
      <protection locked="0"/>
    </xf>
    <xf numFmtId="0" fontId="2" fillId="0" borderId="12" xfId="0" applyFont="1" applyBorder="1" applyAlignment="1" applyProtection="1">
      <alignment horizontal="center" vertical="center" textRotation="90" wrapText="1"/>
      <protection locked="0"/>
    </xf>
    <xf numFmtId="0" fontId="2" fillId="0" borderId="12" xfId="0" applyFont="1" applyBorder="1" applyAlignment="1">
      <alignment horizontal="center" vertical="center" textRotation="90" wrapText="1"/>
    </xf>
    <xf numFmtId="9" fontId="2" fillId="0" borderId="28" xfId="0" applyNumberFormat="1" applyFont="1" applyBorder="1" applyAlignment="1" applyProtection="1">
      <alignment horizontal="center" vertical="center" wrapText="1"/>
      <protection locked="0"/>
    </xf>
    <xf numFmtId="0" fontId="2" fillId="0" borderId="28" xfId="0" applyFont="1" applyBorder="1" applyAlignment="1" applyProtection="1">
      <alignment horizontal="center" vertical="center"/>
      <protection locked="0"/>
    </xf>
    <xf numFmtId="14" fontId="2" fillId="0" borderId="28" xfId="0" applyNumberFormat="1" applyFont="1" applyBorder="1" applyAlignment="1" applyProtection="1">
      <alignment horizontal="center" vertical="center"/>
      <protection locked="0"/>
    </xf>
    <xf numFmtId="14" fontId="2" fillId="0" borderId="3" xfId="0" applyNumberFormat="1"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37" fillId="0" borderId="77" xfId="0" applyFont="1" applyBorder="1" applyAlignment="1">
      <alignment horizontal="center" vertical="center" textRotation="90" wrapText="1"/>
    </xf>
    <xf numFmtId="0" fontId="2" fillId="4" borderId="3" xfId="0" applyFont="1" applyFill="1" applyBorder="1" applyAlignment="1" applyProtection="1">
      <alignment horizontal="center" vertical="center" wrapText="1"/>
      <protection locked="0"/>
    </xf>
    <xf numFmtId="14" fontId="2" fillId="4" borderId="3" xfId="0" applyNumberFormat="1" applyFont="1" applyFill="1" applyBorder="1" applyAlignment="1" applyProtection="1">
      <alignment horizontal="center" vertical="center" wrapText="1"/>
      <protection locked="0"/>
    </xf>
    <xf numFmtId="0" fontId="7" fillId="5" borderId="12" xfId="0" applyFont="1" applyFill="1" applyBorder="1" applyAlignment="1">
      <alignment horizontal="center" vertical="center" textRotation="90" wrapText="1"/>
    </xf>
    <xf numFmtId="9" fontId="2" fillId="5" borderId="12" xfId="0" applyNumberFormat="1" applyFont="1" applyFill="1" applyBorder="1" applyAlignment="1">
      <alignment horizontal="center" vertical="center" wrapText="1"/>
    </xf>
    <xf numFmtId="0" fontId="2" fillId="0" borderId="42" xfId="2" applyFont="1" applyBorder="1" applyAlignment="1" applyProtection="1">
      <alignment vertical="center" wrapText="1"/>
      <protection locked="0"/>
    </xf>
    <xf numFmtId="0" fontId="2" fillId="4" borderId="42" xfId="0" applyFont="1" applyFill="1" applyBorder="1" applyAlignment="1" applyProtection="1">
      <alignment horizontal="justify" vertical="center" wrapText="1"/>
      <protection locked="0"/>
    </xf>
    <xf numFmtId="0" fontId="2" fillId="4" borderId="42" xfId="0" applyFont="1" applyFill="1" applyBorder="1" applyAlignment="1" applyProtection="1">
      <alignment horizontal="center" vertical="center" wrapText="1"/>
      <protection locked="0"/>
    </xf>
    <xf numFmtId="14" fontId="2" fillId="0" borderId="42" xfId="0" applyNumberFormat="1" applyFont="1" applyBorder="1" applyAlignment="1" applyProtection="1">
      <alignment horizontal="center" vertical="center" wrapText="1"/>
      <protection locked="0"/>
    </xf>
    <xf numFmtId="14" fontId="2" fillId="4" borderId="42" xfId="0" applyNumberFormat="1" applyFont="1" applyFill="1" applyBorder="1" applyAlignment="1" applyProtection="1">
      <alignment horizontal="center" vertical="center" wrapText="1"/>
      <protection locked="0"/>
    </xf>
    <xf numFmtId="0" fontId="2" fillId="5" borderId="8" xfId="0" applyFont="1" applyFill="1" applyBorder="1" applyAlignment="1">
      <alignment horizontal="center" vertical="center" wrapText="1"/>
    </xf>
    <xf numFmtId="0" fontId="2" fillId="4" borderId="13" xfId="0" applyFont="1" applyFill="1" applyBorder="1" applyAlignment="1" applyProtection="1">
      <alignment horizontal="justify" vertical="center" wrapText="1"/>
      <protection locked="0"/>
    </xf>
    <xf numFmtId="0" fontId="2" fillId="4" borderId="13" xfId="0" applyFont="1" applyFill="1" applyBorder="1" applyAlignment="1" applyProtection="1">
      <alignment horizontal="center" vertical="center" wrapText="1"/>
      <protection locked="0"/>
    </xf>
    <xf numFmtId="14" fontId="2" fillId="0" borderId="13" xfId="0" applyNumberFormat="1" applyFont="1" applyBorder="1" applyAlignment="1" applyProtection="1">
      <alignment horizontal="center" vertical="center" wrapText="1"/>
      <protection locked="0"/>
    </xf>
    <xf numFmtId="14" fontId="2" fillId="4" borderId="13" xfId="0" applyNumberFormat="1" applyFont="1" applyFill="1" applyBorder="1" applyAlignment="1" applyProtection="1">
      <alignment horizontal="center" vertical="center" wrapText="1"/>
      <protection locked="0"/>
    </xf>
    <xf numFmtId="0" fontId="2" fillId="3" borderId="12" xfId="0" applyFont="1" applyFill="1" applyBorder="1" applyAlignment="1">
      <alignment horizontal="center" vertical="center" wrapText="1"/>
    </xf>
    <xf numFmtId="9" fontId="2" fillId="5" borderId="12" xfId="1" applyFont="1" applyFill="1" applyBorder="1" applyAlignment="1" applyProtection="1">
      <alignment horizontal="center" vertical="center"/>
    </xf>
    <xf numFmtId="0" fontId="37" fillId="0" borderId="20" xfId="0" applyFont="1" applyBorder="1" applyAlignment="1">
      <alignment horizontal="center" vertical="center" textRotation="90" wrapText="1"/>
    </xf>
    <xf numFmtId="0" fontId="7" fillId="18" borderId="63" xfId="0" applyFont="1" applyFill="1" applyBorder="1" applyAlignment="1" applyProtection="1">
      <alignment horizontal="center" vertical="center" wrapText="1"/>
      <protection locked="0"/>
    </xf>
    <xf numFmtId="0" fontId="2" fillId="5" borderId="26" xfId="0" applyFont="1" applyFill="1" applyBorder="1" applyAlignment="1">
      <alignment horizontal="center" vertical="center" wrapText="1"/>
    </xf>
    <xf numFmtId="9" fontId="2" fillId="0" borderId="12" xfId="0" applyNumberFormat="1" applyFont="1" applyBorder="1" applyAlignment="1" applyProtection="1">
      <alignment horizontal="center" vertical="center" wrapText="1"/>
      <protection locked="0"/>
    </xf>
    <xf numFmtId="0" fontId="37" fillId="0" borderId="85" xfId="0" applyFont="1" applyBorder="1" applyAlignment="1">
      <alignment horizontal="center" vertical="center" textRotation="90" wrapText="1"/>
    </xf>
    <xf numFmtId="0" fontId="2" fillId="0" borderId="29" xfId="0" applyFont="1" applyBorder="1" applyAlignment="1" applyProtection="1">
      <alignment horizontal="left" vertical="center" wrapText="1"/>
      <protection locked="0"/>
    </xf>
    <xf numFmtId="0" fontId="2" fillId="0" borderId="13" xfId="0" applyFont="1" applyBorder="1" applyAlignment="1" applyProtection="1">
      <alignment vertical="center" wrapText="1"/>
      <protection locked="0"/>
    </xf>
    <xf numFmtId="0" fontId="2" fillId="0" borderId="55" xfId="0" applyFont="1" applyBorder="1" applyAlignment="1" applyProtection="1">
      <alignment horizontal="justify" vertical="center" wrapText="1"/>
      <protection locked="0"/>
    </xf>
    <xf numFmtId="0" fontId="2" fillId="0" borderId="26" xfId="0" applyFont="1" applyBorder="1" applyAlignment="1" applyProtection="1">
      <alignment horizontal="justify" vertical="center" wrapText="1"/>
      <protection locked="0"/>
    </xf>
    <xf numFmtId="0" fontId="2" fillId="5" borderId="75" xfId="0" applyFont="1" applyFill="1" applyBorder="1" applyAlignment="1">
      <alignment horizontal="center" vertical="center" wrapText="1"/>
    </xf>
    <xf numFmtId="0" fontId="7" fillId="18" borderId="22" xfId="0" applyFont="1" applyFill="1" applyBorder="1" applyAlignment="1" applyProtection="1">
      <alignment horizontal="center" vertical="center" wrapText="1"/>
      <protection locked="0"/>
    </xf>
    <xf numFmtId="0" fontId="2" fillId="4" borderId="13" xfId="0" applyFont="1" applyFill="1" applyBorder="1" applyAlignment="1" applyProtection="1">
      <alignment vertical="center" wrapText="1"/>
      <protection locked="0"/>
    </xf>
    <xf numFmtId="0" fontId="20" fillId="0" borderId="77" xfId="0" applyFont="1" applyBorder="1" applyAlignment="1">
      <alignment horizontal="center" vertical="center" textRotation="90" wrapText="1"/>
    </xf>
    <xf numFmtId="0" fontId="7" fillId="18" borderId="43" xfId="0" applyFont="1" applyFill="1" applyBorder="1" applyAlignment="1" applyProtection="1">
      <alignment horizontal="center" vertical="center" wrapText="1"/>
      <protection locked="0"/>
    </xf>
    <xf numFmtId="0" fontId="2" fillId="0" borderId="7" xfId="0" applyFont="1" applyBorder="1" applyAlignment="1" applyProtection="1">
      <alignment horizontal="justify" vertical="center" wrapText="1"/>
      <protection locked="0"/>
    </xf>
    <xf numFmtId="0" fontId="2" fillId="5" borderId="86" xfId="0" applyFont="1" applyFill="1" applyBorder="1" applyAlignment="1">
      <alignment horizontal="center" vertical="center" wrapText="1"/>
    </xf>
    <xf numFmtId="9" fontId="2" fillId="0" borderId="13" xfId="0" applyNumberFormat="1" applyFont="1" applyBorder="1" applyAlignment="1" applyProtection="1">
      <alignment horizontal="center" vertical="center" wrapText="1"/>
      <protection locked="0"/>
    </xf>
    <xf numFmtId="0" fontId="2" fillId="0" borderId="9" xfId="2" applyFont="1" applyBorder="1" applyAlignment="1" applyProtection="1">
      <alignment horizontal="center" vertical="center" wrapText="1"/>
      <protection locked="0"/>
    </xf>
    <xf numFmtId="0" fontId="37" fillId="0" borderId="43" xfId="0" applyFont="1" applyBorder="1" applyAlignment="1">
      <alignment horizontal="justify" vertical="center" wrapText="1"/>
    </xf>
    <xf numFmtId="0" fontId="2" fillId="13" borderId="42" xfId="0" applyFont="1" applyFill="1" applyBorder="1" applyAlignment="1" applyProtection="1">
      <alignment horizontal="center" vertical="center"/>
      <protection locked="0"/>
    </xf>
    <xf numFmtId="0" fontId="2" fillId="0" borderId="8" xfId="0" applyFont="1" applyBorder="1" applyAlignment="1" applyProtection="1">
      <alignment horizontal="center" vertical="center" wrapText="1"/>
      <protection locked="0"/>
    </xf>
    <xf numFmtId="0" fontId="2" fillId="5" borderId="64" xfId="0" applyFont="1" applyFill="1" applyBorder="1" applyAlignment="1">
      <alignment horizontal="center" vertical="center" wrapText="1"/>
    </xf>
    <xf numFmtId="0" fontId="2" fillId="0" borderId="36" xfId="0" applyFont="1" applyBorder="1" applyAlignment="1" applyProtection="1">
      <alignment vertical="center"/>
      <protection locked="0"/>
    </xf>
    <xf numFmtId="0" fontId="7" fillId="0" borderId="42" xfId="2" applyFont="1" applyBorder="1" applyAlignment="1" applyProtection="1">
      <alignment vertical="center" textRotation="90" wrapText="1"/>
      <protection locked="0"/>
    </xf>
    <xf numFmtId="0" fontId="2" fillId="3" borderId="29" xfId="0" applyFont="1" applyFill="1" applyBorder="1" applyAlignment="1" applyProtection="1">
      <alignment vertical="center"/>
      <protection locked="0"/>
    </xf>
    <xf numFmtId="0" fontId="2" fillId="3" borderId="37" xfId="0" applyFont="1" applyFill="1" applyBorder="1" applyAlignment="1" applyProtection="1">
      <alignment vertical="center"/>
      <protection locked="0"/>
    </xf>
    <xf numFmtId="0" fontId="2" fillId="3" borderId="44" xfId="0" applyFont="1" applyFill="1" applyBorder="1" applyAlignment="1" applyProtection="1">
      <alignment vertical="center"/>
      <protection locked="0"/>
    </xf>
    <xf numFmtId="0" fontId="2" fillId="4" borderId="68" xfId="0" applyFont="1" applyFill="1" applyBorder="1" applyAlignment="1" applyProtection="1">
      <alignment horizontal="justify" vertical="center" wrapText="1"/>
      <protection locked="0"/>
    </xf>
    <xf numFmtId="0" fontId="28" fillId="0" borderId="59" xfId="0" applyFont="1" applyBorder="1" applyAlignment="1">
      <alignment horizontal="center" vertical="center" textRotation="90" wrapText="1"/>
    </xf>
    <xf numFmtId="0" fontId="28" fillId="0" borderId="55" xfId="0" applyFont="1" applyBorder="1" applyAlignment="1">
      <alignment horizontal="center" vertical="center" textRotation="90" wrapText="1"/>
    </xf>
    <xf numFmtId="0" fontId="28" fillId="0" borderId="11" xfId="0" applyFont="1" applyBorder="1" applyAlignment="1">
      <alignment horizontal="center" vertical="center" textRotation="90" wrapText="1"/>
    </xf>
    <xf numFmtId="0" fontId="28" fillId="0" borderId="65" xfId="0" applyFont="1" applyBorder="1" applyAlignment="1">
      <alignment horizontal="center" vertical="center" textRotation="90" wrapText="1"/>
    </xf>
    <xf numFmtId="0" fontId="28" fillId="0" borderId="79" xfId="0" applyFont="1" applyBorder="1" applyAlignment="1">
      <alignment horizontal="center" vertical="center" textRotation="90" wrapText="1"/>
    </xf>
    <xf numFmtId="0" fontId="2" fillId="0" borderId="22" xfId="0" applyFont="1" applyBorder="1" applyAlignment="1" applyProtection="1">
      <alignment wrapText="1"/>
      <protection locked="0"/>
    </xf>
    <xf numFmtId="0" fontId="7" fillId="17" borderId="21" xfId="2" applyFont="1" applyFill="1" applyBorder="1" applyAlignment="1" applyProtection="1">
      <alignment horizontal="center" vertical="center" wrapText="1"/>
      <protection locked="0"/>
    </xf>
    <xf numFmtId="0" fontId="7" fillId="17" borderId="20" xfId="2" applyFont="1" applyFill="1" applyBorder="1" applyAlignment="1" applyProtection="1">
      <alignment horizontal="center" vertical="center" wrapText="1"/>
      <protection locked="0"/>
    </xf>
    <xf numFmtId="0" fontId="2" fillId="0" borderId="41" xfId="2" applyFont="1" applyBorder="1" applyAlignment="1" applyProtection="1">
      <alignment horizontal="center" vertical="center" wrapText="1"/>
      <protection locked="0"/>
    </xf>
    <xf numFmtId="0" fontId="2" fillId="0" borderId="36" xfId="0" applyFont="1" applyBorder="1" applyAlignment="1" applyProtection="1">
      <alignment horizontal="center" vertical="center"/>
      <protection locked="0"/>
    </xf>
    <xf numFmtId="0" fontId="2" fillId="0" borderId="28" xfId="2" applyFont="1" applyBorder="1" applyAlignment="1" applyProtection="1">
      <alignment horizontal="center" vertical="center" wrapText="1"/>
      <protection locked="0"/>
    </xf>
    <xf numFmtId="0" fontId="2" fillId="0" borderId="51" xfId="0" applyFont="1" applyBorder="1" applyAlignment="1" applyProtection="1">
      <alignment horizontal="justify" vertical="center" wrapText="1"/>
      <protection locked="0"/>
    </xf>
    <xf numFmtId="0" fontId="7" fillId="17" borderId="22" xfId="2" applyFont="1" applyFill="1" applyBorder="1" applyAlignment="1" applyProtection="1">
      <alignment horizontal="center" vertical="center" wrapText="1"/>
      <protection locked="0"/>
    </xf>
    <xf numFmtId="14" fontId="2" fillId="0" borderId="28" xfId="0" applyNumberFormat="1" applyFont="1" applyBorder="1" applyAlignment="1" applyProtection="1">
      <alignment horizontal="center" vertical="center" wrapText="1"/>
      <protection locked="0"/>
    </xf>
    <xf numFmtId="0" fontId="2" fillId="0" borderId="13" xfId="0" applyFont="1" applyBorder="1" applyAlignment="1" applyProtection="1">
      <alignment horizontal="left" vertical="center" wrapText="1"/>
      <protection locked="0"/>
    </xf>
    <xf numFmtId="0" fontId="2" fillId="0" borderId="51" xfId="2" applyFont="1" applyBorder="1" applyAlignment="1" applyProtection="1">
      <alignment horizontal="center" vertical="center" wrapText="1"/>
      <protection locked="0"/>
    </xf>
    <xf numFmtId="0" fontId="2" fillId="0" borderId="28" xfId="2" applyFont="1" applyBorder="1" applyAlignment="1" applyProtection="1">
      <alignment horizontal="justify" vertical="center" wrapText="1"/>
      <protection locked="0"/>
    </xf>
    <xf numFmtId="0" fontId="2" fillId="0" borderId="12" xfId="2" applyFont="1" applyBorder="1" applyAlignment="1" applyProtection="1">
      <alignment horizontal="justify" vertical="center" wrapText="1"/>
      <protection locked="0"/>
    </xf>
    <xf numFmtId="0" fontId="2" fillId="0" borderId="13" xfId="2" applyFont="1" applyBorder="1" applyAlignment="1" applyProtection="1">
      <alignment horizontal="justify" vertical="center" wrapText="1"/>
      <protection locked="0"/>
    </xf>
    <xf numFmtId="0" fontId="2" fillId="0" borderId="14" xfId="2" applyFont="1" applyBorder="1" applyAlignment="1" applyProtection="1">
      <alignment horizontal="justify" vertical="center" wrapText="1"/>
      <protection locked="0"/>
    </xf>
    <xf numFmtId="0" fontId="2" fillId="0" borderId="37" xfId="2" applyFont="1" applyBorder="1" applyAlignment="1" applyProtection="1">
      <alignment horizontal="center" vertical="center" wrapText="1"/>
      <protection locked="0"/>
    </xf>
    <xf numFmtId="0" fontId="2" fillId="0" borderId="32" xfId="0" applyFont="1" applyBorder="1" applyAlignment="1" applyProtection="1">
      <alignment horizontal="left" vertical="center" wrapText="1"/>
      <protection locked="0"/>
    </xf>
    <xf numFmtId="0" fontId="2" fillId="0" borderId="62" xfId="0" applyFont="1" applyBorder="1" applyAlignment="1" applyProtection="1">
      <alignment horizontal="justify" vertical="center" wrapText="1"/>
      <protection locked="0"/>
    </xf>
    <xf numFmtId="0" fontId="2" fillId="4" borderId="29" xfId="0" applyFont="1" applyFill="1" applyBorder="1" applyAlignment="1" applyProtection="1">
      <alignment horizontal="center" vertical="center" wrapText="1"/>
      <protection locked="0"/>
    </xf>
    <xf numFmtId="14" fontId="2" fillId="4" borderId="29" xfId="0" applyNumberFormat="1" applyFont="1" applyFill="1" applyBorder="1" applyAlignment="1" applyProtection="1">
      <alignment horizontal="center" vertical="center" wrapText="1"/>
      <protection locked="0"/>
    </xf>
    <xf numFmtId="14" fontId="2" fillId="0" borderId="36" xfId="0" applyNumberFormat="1" applyFont="1" applyBorder="1" applyAlignment="1" applyProtection="1">
      <alignment horizontal="center" vertical="center" wrapText="1"/>
      <protection locked="0"/>
    </xf>
    <xf numFmtId="0" fontId="3" fillId="11" borderId="3" xfId="0" applyFont="1" applyFill="1" applyBorder="1" applyAlignment="1" applyProtection="1">
      <alignment horizontal="center" vertical="center" wrapText="1"/>
      <protection locked="0"/>
    </xf>
    <xf numFmtId="0" fontId="2" fillId="0" borderId="12" xfId="0" applyFont="1" applyBorder="1" applyAlignment="1" applyProtection="1">
      <alignment horizontal="center" vertical="center"/>
      <protection locked="0"/>
    </xf>
    <xf numFmtId="0" fontId="2" fillId="0" borderId="32" xfId="2" applyFont="1" applyBorder="1" applyAlignment="1" applyProtection="1">
      <alignment horizontal="center" vertical="center" wrapText="1"/>
      <protection locked="0"/>
    </xf>
    <xf numFmtId="0" fontId="2" fillId="0" borderId="34" xfId="2" applyFont="1" applyBorder="1" applyAlignment="1" applyProtection="1">
      <alignment horizontal="center" vertical="center" wrapText="1"/>
      <protection locked="0"/>
    </xf>
    <xf numFmtId="0" fontId="2" fillId="0" borderId="30" xfId="0" applyFont="1" applyBorder="1" applyAlignment="1" applyProtection="1">
      <alignment horizontal="justify" vertical="center" wrapText="1"/>
      <protection locked="0"/>
    </xf>
    <xf numFmtId="0" fontId="28" fillId="0" borderId="21" xfId="0" applyFont="1" applyBorder="1" applyAlignment="1">
      <alignment horizontal="center" vertical="center" textRotation="90" wrapText="1"/>
    </xf>
    <xf numFmtId="0" fontId="2" fillId="0" borderId="21" xfId="0" applyFont="1" applyBorder="1" applyAlignment="1" applyProtection="1">
      <alignment horizontal="justify" vertical="center" wrapText="1"/>
      <protection locked="0"/>
    </xf>
    <xf numFmtId="0" fontId="2" fillId="4" borderId="29" xfId="0" applyFont="1" applyFill="1" applyBorder="1" applyAlignment="1" applyProtection="1">
      <alignment horizontal="justify" vertical="center" wrapText="1"/>
      <protection locked="0"/>
    </xf>
    <xf numFmtId="0" fontId="2" fillId="4" borderId="37" xfId="0" applyFont="1" applyFill="1" applyBorder="1" applyAlignment="1" applyProtection="1">
      <alignment horizontal="justify" vertical="center" wrapText="1"/>
      <protection locked="0"/>
    </xf>
    <xf numFmtId="0" fontId="2" fillId="4" borderId="3" xfId="0" applyFont="1" applyFill="1" applyBorder="1" applyAlignment="1" applyProtection="1">
      <alignment horizontal="justify" vertical="center" wrapText="1"/>
      <protection locked="0"/>
    </xf>
    <xf numFmtId="0" fontId="2" fillId="0" borderId="1" xfId="2" applyFont="1" applyBorder="1" applyAlignment="1" applyProtection="1">
      <alignment horizontal="center" vertical="center" wrapText="1"/>
      <protection locked="0"/>
    </xf>
    <xf numFmtId="0" fontId="2" fillId="4" borderId="14" xfId="0" applyFont="1" applyFill="1" applyBorder="1" applyAlignment="1" applyProtection="1">
      <alignment horizontal="center" vertical="center" wrapText="1"/>
      <protection locked="0"/>
    </xf>
    <xf numFmtId="14" fontId="2" fillId="0" borderId="14" xfId="0" applyNumberFormat="1" applyFont="1" applyBorder="1" applyAlignment="1" applyProtection="1">
      <alignment horizontal="center" vertical="center" wrapText="1"/>
      <protection locked="0"/>
    </xf>
    <xf numFmtId="0" fontId="40" fillId="13" borderId="14" xfId="0" applyFont="1" applyFill="1" applyBorder="1" applyProtection="1">
      <protection locked="0"/>
    </xf>
    <xf numFmtId="0" fontId="2" fillId="13" borderId="3" xfId="0" applyFont="1" applyFill="1" applyBorder="1" applyAlignment="1" applyProtection="1">
      <alignment vertical="center"/>
      <protection locked="0"/>
    </xf>
    <xf numFmtId="0" fontId="2" fillId="0" borderId="14" xfId="0" applyFont="1" applyBorder="1" applyAlignment="1">
      <alignment horizontal="center" vertical="center" wrapText="1"/>
    </xf>
    <xf numFmtId="0" fontId="2" fillId="13" borderId="14" xfId="0" applyFont="1" applyFill="1" applyBorder="1" applyAlignment="1" applyProtection="1">
      <alignment vertical="center"/>
      <protection locked="0"/>
    </xf>
    <xf numFmtId="0" fontId="2" fillId="0" borderId="36" xfId="2" applyFont="1" applyBorder="1" applyAlignment="1" applyProtection="1">
      <alignment horizontal="center" vertical="center" wrapText="1"/>
      <protection locked="0"/>
    </xf>
    <xf numFmtId="0" fontId="2" fillId="13" borderId="37" xfId="0" applyFont="1" applyFill="1" applyBorder="1" applyAlignment="1" applyProtection="1">
      <alignment vertical="center"/>
      <protection locked="0"/>
    </xf>
    <xf numFmtId="0" fontId="2" fillId="13" borderId="29" xfId="0" applyFont="1" applyFill="1" applyBorder="1" applyAlignment="1" applyProtection="1">
      <alignment vertical="center"/>
      <protection locked="0"/>
    </xf>
    <xf numFmtId="0" fontId="2" fillId="0" borderId="29" xfId="0" applyFont="1" applyBorder="1" applyAlignment="1" applyProtection="1">
      <alignment vertical="center"/>
      <protection locked="0"/>
    </xf>
    <xf numFmtId="0" fontId="2" fillId="0" borderId="37" xfId="0" applyFont="1" applyBorder="1" applyAlignment="1" applyProtection="1">
      <alignment vertical="center"/>
      <protection locked="0"/>
    </xf>
    <xf numFmtId="0" fontId="2" fillId="0" borderId="29" xfId="2" applyFont="1" applyBorder="1" applyAlignment="1" applyProtection="1">
      <alignment horizontal="center" vertical="center" wrapText="1"/>
      <protection locked="0"/>
    </xf>
    <xf numFmtId="0" fontId="2" fillId="0" borderId="14" xfId="0" applyFont="1" applyBorder="1" applyAlignment="1" applyProtection="1">
      <alignment horizontal="center" vertical="center"/>
      <protection locked="0"/>
    </xf>
    <xf numFmtId="0" fontId="2" fillId="0" borderId="42" xfId="2" applyFont="1" applyBorder="1" applyAlignment="1" applyProtection="1">
      <alignment horizontal="center" vertical="center" wrapText="1"/>
      <protection locked="0"/>
    </xf>
    <xf numFmtId="0" fontId="2" fillId="0" borderId="58" xfId="2" applyFont="1" applyBorder="1" applyAlignment="1" applyProtection="1">
      <alignment horizontal="center" vertical="center" wrapText="1"/>
      <protection locked="0"/>
    </xf>
    <xf numFmtId="0" fontId="7" fillId="18" borderId="14" xfId="0" applyFont="1" applyFill="1" applyBorder="1" applyAlignment="1" applyProtection="1">
      <alignment horizontal="center" vertical="center" wrapText="1"/>
      <protection locked="0"/>
    </xf>
    <xf numFmtId="0" fontId="2" fillId="13" borderId="42" xfId="0" applyFont="1" applyFill="1" applyBorder="1" applyAlignment="1" applyProtection="1">
      <alignment vertical="center"/>
      <protection locked="0"/>
    </xf>
    <xf numFmtId="0" fontId="7" fillId="17" borderId="33" xfId="2" applyFont="1" applyFill="1" applyBorder="1" applyAlignment="1" applyProtection="1">
      <alignment horizontal="center" vertical="center" wrapText="1"/>
      <protection locked="0"/>
    </xf>
    <xf numFmtId="0" fontId="2" fillId="0" borderId="3" xfId="2" applyFont="1" applyBorder="1" applyAlignment="1" applyProtection="1">
      <alignment horizontal="center" vertical="center" wrapText="1"/>
      <protection locked="0"/>
    </xf>
    <xf numFmtId="0" fontId="7" fillId="17" borderId="60" xfId="2" applyFont="1" applyFill="1" applyBorder="1" applyAlignment="1" applyProtection="1">
      <alignment horizontal="center" vertical="center" wrapText="1"/>
      <protection locked="0"/>
    </xf>
    <xf numFmtId="0" fontId="2" fillId="0" borderId="42" xfId="0" applyFont="1" applyBorder="1" applyAlignment="1" applyProtection="1">
      <alignment vertical="center"/>
      <protection locked="0"/>
    </xf>
    <xf numFmtId="0" fontId="20" fillId="0" borderId="78" xfId="0" applyFont="1" applyBorder="1" applyAlignment="1">
      <alignment horizontal="justify" vertical="center" wrapText="1"/>
    </xf>
    <xf numFmtId="0" fontId="20" fillId="0" borderId="44" xfId="0" applyFont="1" applyBorder="1" applyAlignment="1">
      <alignment horizontal="justify" vertical="center" wrapText="1"/>
    </xf>
    <xf numFmtId="0" fontId="21" fillId="0" borderId="64" xfId="0" applyFont="1" applyBorder="1" applyAlignment="1">
      <alignment horizontal="justify" vertical="center" wrapText="1"/>
    </xf>
    <xf numFmtId="0" fontId="28" fillId="0" borderId="68" xfId="0" applyFont="1" applyBorder="1" applyAlignment="1">
      <alignment horizontal="center" vertical="center" textRotation="90" wrapText="1"/>
    </xf>
    <xf numFmtId="0" fontId="2" fillId="0" borderId="12" xfId="2" applyFont="1" applyBorder="1" applyAlignment="1" applyProtection="1">
      <alignment horizontal="center" vertical="center" wrapText="1"/>
      <protection locked="0"/>
    </xf>
    <xf numFmtId="0" fontId="2" fillId="0" borderId="52" xfId="0" applyFont="1" applyBorder="1" applyAlignment="1" applyProtection="1">
      <alignment horizontal="justify" vertical="center" wrapText="1"/>
      <protection locked="0"/>
    </xf>
    <xf numFmtId="0" fontId="2" fillId="0" borderId="26" xfId="0" applyFont="1" applyBorder="1" applyAlignment="1" applyProtection="1">
      <alignment horizontal="center" vertical="center" wrapText="1"/>
      <protection locked="0"/>
    </xf>
    <xf numFmtId="0" fontId="2" fillId="0" borderId="4" xfId="0" applyFont="1" applyBorder="1" applyAlignment="1">
      <alignment horizontal="center" vertical="center" wrapText="1"/>
    </xf>
    <xf numFmtId="0" fontId="7" fillId="16" borderId="20" xfId="2" applyFont="1" applyFill="1" applyBorder="1" applyAlignment="1" applyProtection="1">
      <alignment horizontal="center" vertical="center" wrapText="1"/>
      <protection locked="0"/>
    </xf>
    <xf numFmtId="0" fontId="38" fillId="0" borderId="68" xfId="0" applyFont="1" applyBorder="1" applyAlignment="1">
      <alignment horizontal="center" vertical="center" textRotation="90" wrapText="1"/>
    </xf>
    <xf numFmtId="0" fontId="20" fillId="0" borderId="42" xfId="0" applyFont="1" applyBorder="1" applyAlignment="1">
      <alignment horizontal="center" vertical="center" wrapText="1"/>
    </xf>
    <xf numFmtId="0" fontId="38" fillId="0" borderId="70" xfId="0" applyFont="1" applyBorder="1" applyAlignment="1">
      <alignment horizontal="center" vertical="center" textRotation="90" wrapText="1"/>
    </xf>
    <xf numFmtId="0" fontId="2" fillId="0" borderId="13" xfId="0" applyFont="1" applyBorder="1" applyAlignment="1" applyProtection="1">
      <alignment vertical="center"/>
      <protection locked="0"/>
    </xf>
    <xf numFmtId="0" fontId="20" fillId="0" borderId="73" xfId="0" applyFont="1" applyBorder="1" applyAlignment="1">
      <alignment horizontal="left" vertical="center" wrapText="1"/>
    </xf>
    <xf numFmtId="0" fontId="2" fillId="4" borderId="26" xfId="2" applyFont="1" applyFill="1" applyBorder="1" applyAlignment="1" applyProtection="1">
      <alignment vertical="center" wrapText="1"/>
      <protection locked="0"/>
    </xf>
    <xf numFmtId="0" fontId="2" fillId="0" borderId="72" xfId="2" applyFont="1" applyBorder="1" applyAlignment="1" applyProtection="1">
      <alignment vertical="center" wrapText="1"/>
      <protection hidden="1"/>
    </xf>
    <xf numFmtId="0" fontId="21" fillId="0" borderId="35" xfId="0" applyFont="1" applyBorder="1" applyAlignment="1">
      <alignment horizontal="justify" vertical="center" wrapText="1"/>
    </xf>
    <xf numFmtId="0" fontId="2" fillId="0" borderId="42" xfId="2" applyFont="1" applyBorder="1" applyAlignment="1" applyProtection="1">
      <alignment horizontal="center" vertical="center" wrapText="1"/>
      <protection hidden="1"/>
    </xf>
    <xf numFmtId="0" fontId="28" fillId="0" borderId="77" xfId="0" applyFont="1" applyBorder="1" applyAlignment="1">
      <alignment horizontal="center" vertical="center" textRotation="90" wrapText="1"/>
    </xf>
    <xf numFmtId="0" fontId="20" fillId="0" borderId="89" xfId="0" applyFont="1" applyBorder="1" applyAlignment="1">
      <alignment horizontal="justify" vertical="center" wrapText="1"/>
    </xf>
    <xf numFmtId="0" fontId="18" fillId="0" borderId="70" xfId="0" applyFont="1" applyBorder="1" applyAlignment="1">
      <alignment vertical="center" wrapText="1"/>
    </xf>
    <xf numFmtId="0" fontId="2" fillId="0" borderId="5" xfId="0" applyFont="1" applyBorder="1" applyAlignment="1">
      <alignment horizontal="center" vertical="center" wrapText="1"/>
    </xf>
    <xf numFmtId="0" fontId="19" fillId="0" borderId="74" xfId="0" applyFont="1" applyBorder="1" applyAlignment="1">
      <alignment horizontal="justify" vertical="center" wrapText="1"/>
    </xf>
    <xf numFmtId="0" fontId="19" fillId="0" borderId="81" xfId="0" applyFont="1" applyBorder="1" applyAlignment="1">
      <alignment horizontal="justify" vertical="center" wrapText="1"/>
    </xf>
    <xf numFmtId="0" fontId="19" fillId="0" borderId="82" xfId="0" applyFont="1" applyBorder="1" applyAlignment="1">
      <alignment horizontal="justify" vertical="center" wrapText="1"/>
    </xf>
    <xf numFmtId="0" fontId="20" fillId="0" borderId="43" xfId="0" applyFont="1" applyBorder="1" applyAlignment="1">
      <alignment horizontal="justify" vertical="center" wrapText="1"/>
    </xf>
    <xf numFmtId="0" fontId="2" fillId="0" borderId="79" xfId="0" applyFont="1" applyBorder="1" applyAlignment="1" applyProtection="1">
      <alignment horizontal="justify" vertical="center" wrapText="1"/>
      <protection locked="0"/>
    </xf>
    <xf numFmtId="0" fontId="45" fillId="0" borderId="70" xfId="0" applyFont="1" applyBorder="1" applyAlignment="1" applyProtection="1">
      <alignment horizontal="justify" vertical="center" wrapText="1"/>
      <protection locked="0"/>
    </xf>
    <xf numFmtId="0" fontId="37" fillId="0" borderId="70" xfId="0" applyFont="1" applyBorder="1" applyAlignment="1" applyProtection="1">
      <alignment horizontal="justify" vertical="center" wrapText="1"/>
      <protection locked="0"/>
    </xf>
    <xf numFmtId="0" fontId="21" fillId="0" borderId="77" xfId="0" applyFont="1" applyBorder="1" applyAlignment="1">
      <alignment horizontal="justify" vertical="center" wrapText="1"/>
    </xf>
    <xf numFmtId="0" fontId="2" fillId="0" borderId="77" xfId="0" applyFont="1" applyBorder="1" applyAlignment="1" applyProtection="1">
      <alignment horizontal="justify" vertical="center" wrapText="1"/>
      <protection locked="0"/>
    </xf>
    <xf numFmtId="0" fontId="2" fillId="0" borderId="70" xfId="0" applyFont="1" applyBorder="1" applyAlignment="1" applyProtection="1">
      <alignment vertical="top" wrapText="1"/>
      <protection locked="0"/>
    </xf>
    <xf numFmtId="0" fontId="2" fillId="0" borderId="70" xfId="0" applyFont="1" applyBorder="1" applyAlignment="1" applyProtection="1">
      <alignment vertical="center" wrapText="1"/>
      <protection locked="0"/>
    </xf>
    <xf numFmtId="0" fontId="2" fillId="3" borderId="70" xfId="0" applyFont="1" applyFill="1" applyBorder="1" applyAlignment="1" applyProtection="1">
      <alignment horizontal="justify" vertical="center" wrapText="1"/>
      <protection locked="0"/>
    </xf>
    <xf numFmtId="0" fontId="7" fillId="18" borderId="84" xfId="0" applyFont="1" applyFill="1" applyBorder="1" applyAlignment="1" applyProtection="1">
      <alignment horizontal="center" vertical="center" wrapText="1"/>
      <protection locked="0"/>
    </xf>
    <xf numFmtId="0" fontId="7" fillId="18" borderId="90" xfId="0" applyFont="1" applyFill="1" applyBorder="1" applyAlignment="1" applyProtection="1">
      <alignment horizontal="center" vertical="center" wrapText="1"/>
      <protection locked="0"/>
    </xf>
    <xf numFmtId="0" fontId="2" fillId="0" borderId="30" xfId="2" applyFont="1" applyBorder="1" applyAlignment="1" applyProtection="1">
      <alignment horizontal="justify" vertical="center" wrapText="1"/>
      <protection locked="0"/>
    </xf>
    <xf numFmtId="0" fontId="2" fillId="0" borderId="72" xfId="2" applyFont="1" applyBorder="1" applyAlignment="1" applyProtection="1">
      <alignment horizontal="justify" vertical="center" wrapText="1"/>
      <protection locked="0"/>
    </xf>
    <xf numFmtId="0" fontId="28" fillId="0" borderId="8" xfId="0" applyFont="1" applyBorder="1" applyAlignment="1">
      <alignment horizontal="center" vertical="center" wrapText="1"/>
    </xf>
    <xf numFmtId="14" fontId="2" fillId="0" borderId="14" xfId="0" applyNumberFormat="1"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15" fillId="0" borderId="30" xfId="0" applyFont="1" applyBorder="1" applyAlignment="1" applyProtection="1">
      <alignment vertical="center" wrapText="1"/>
      <protection locked="0"/>
    </xf>
    <xf numFmtId="0" fontId="2" fillId="0" borderId="14" xfId="0" applyFont="1" applyBorder="1" applyAlignment="1" applyProtection="1">
      <alignment vertical="center"/>
      <protection locked="0"/>
    </xf>
    <xf numFmtId="0" fontId="10" fillId="13" borderId="37" xfId="0" applyFont="1" applyFill="1" applyBorder="1" applyAlignment="1" applyProtection="1">
      <alignment horizontal="center" vertical="center"/>
      <protection locked="0"/>
    </xf>
    <xf numFmtId="0" fontId="2" fillId="0" borderId="51" xfId="0" applyFont="1" applyBorder="1" applyAlignment="1" applyProtection="1">
      <alignment wrapText="1"/>
      <protection locked="0"/>
    </xf>
    <xf numFmtId="0" fontId="2" fillId="0" borderId="60" xfId="2" applyFont="1" applyBorder="1" applyAlignment="1" applyProtection="1">
      <alignment vertical="center" wrapText="1"/>
      <protection locked="0"/>
    </xf>
    <xf numFmtId="0" fontId="37" fillId="0" borderId="24" xfId="0" applyFont="1" applyBorder="1" applyAlignment="1">
      <alignment horizontal="justify" vertical="center" wrapText="1"/>
    </xf>
    <xf numFmtId="9" fontId="2" fillId="5" borderId="36" xfId="1" applyFont="1" applyFill="1" applyBorder="1" applyAlignment="1" applyProtection="1">
      <alignment horizontal="center" vertical="center"/>
    </xf>
    <xf numFmtId="0" fontId="2" fillId="7" borderId="36" xfId="0" applyFont="1" applyFill="1" applyBorder="1" applyAlignment="1">
      <alignment horizontal="center" vertical="center" wrapText="1"/>
    </xf>
    <xf numFmtId="0" fontId="2" fillId="3" borderId="36" xfId="0" applyFont="1" applyFill="1" applyBorder="1" applyAlignment="1">
      <alignment horizontal="center" vertical="center" wrapText="1"/>
    </xf>
    <xf numFmtId="0" fontId="2" fillId="0" borderId="62" xfId="0" applyFont="1" applyBorder="1" applyAlignment="1" applyProtection="1">
      <alignment horizontal="center" vertical="center" wrapText="1"/>
      <protection locked="0"/>
    </xf>
    <xf numFmtId="0" fontId="2" fillId="0" borderId="61" xfId="0" applyFont="1" applyBorder="1" applyAlignment="1">
      <alignment horizontal="center" vertical="center" wrapText="1"/>
    </xf>
    <xf numFmtId="0" fontId="21" fillId="0" borderId="43" xfId="4" applyFont="1" applyBorder="1" applyAlignment="1">
      <alignment horizontal="justify" vertical="center" wrapText="1"/>
    </xf>
    <xf numFmtId="0" fontId="20" fillId="0" borderId="60" xfId="4" applyFont="1" applyBorder="1" applyAlignment="1">
      <alignment horizontal="center" vertical="center" textRotation="90" wrapText="1"/>
    </xf>
    <xf numFmtId="0" fontId="2" fillId="5" borderId="27" xfId="0" applyFont="1" applyFill="1" applyBorder="1" applyAlignment="1">
      <alignment horizontal="center" vertical="center" wrapText="1"/>
    </xf>
    <xf numFmtId="0" fontId="2" fillId="6" borderId="28" xfId="0" applyFont="1" applyFill="1" applyBorder="1" applyAlignment="1">
      <alignment horizontal="center" vertical="center" wrapText="1"/>
    </xf>
    <xf numFmtId="0" fontId="7" fillId="16" borderId="21" xfId="2" applyFont="1" applyFill="1" applyBorder="1" applyAlignment="1" applyProtection="1">
      <alignment horizontal="center" vertical="center" wrapText="1"/>
      <protection locked="0"/>
    </xf>
    <xf numFmtId="0" fontId="37" fillId="3" borderId="60" xfId="0" applyFont="1" applyFill="1" applyBorder="1" applyAlignment="1">
      <alignment horizontal="center" vertical="center" textRotation="90" wrapText="1"/>
    </xf>
    <xf numFmtId="0" fontId="28" fillId="13" borderId="70" xfId="0" applyFont="1" applyFill="1" applyBorder="1" applyAlignment="1">
      <alignment horizontal="center" vertical="center" textRotation="90" wrapText="1"/>
    </xf>
    <xf numFmtId="0" fontId="7" fillId="17" borderId="66" xfId="2" applyFont="1" applyFill="1" applyBorder="1" applyAlignment="1" applyProtection="1">
      <alignment horizontal="center" vertical="center" wrapText="1"/>
      <protection locked="0"/>
    </xf>
    <xf numFmtId="0" fontId="2" fillId="6" borderId="36" xfId="0" applyFont="1" applyFill="1" applyBorder="1" applyAlignment="1">
      <alignment horizontal="center" vertical="center" wrapText="1"/>
    </xf>
    <xf numFmtId="0" fontId="37" fillId="0" borderId="50" xfId="0" applyFont="1" applyBorder="1" applyAlignment="1">
      <alignment horizontal="center" vertical="center" textRotation="90" wrapText="1"/>
    </xf>
    <xf numFmtId="0" fontId="37" fillId="0" borderId="80" xfId="0" applyFont="1" applyBorder="1" applyAlignment="1">
      <alignment horizontal="center" vertical="center" textRotation="90" wrapText="1"/>
    </xf>
    <xf numFmtId="0" fontId="28" fillId="13" borderId="55" xfId="2" applyFont="1" applyFill="1" applyBorder="1" applyAlignment="1" applyProtection="1">
      <alignment horizontal="justify" vertical="center" wrapText="1"/>
      <protection locked="0"/>
    </xf>
    <xf numFmtId="0" fontId="28" fillId="13" borderId="7" xfId="2" applyFont="1" applyFill="1" applyBorder="1" applyAlignment="1" applyProtection="1">
      <alignment horizontal="justify" vertical="center" wrapText="1"/>
      <protection locked="0"/>
    </xf>
    <xf numFmtId="0" fontId="28" fillId="13" borderId="30" xfId="2" applyFont="1" applyFill="1" applyBorder="1" applyAlignment="1" applyProtection="1">
      <alignment horizontal="center" vertical="center" wrapText="1"/>
      <protection locked="0"/>
    </xf>
    <xf numFmtId="0" fontId="47" fillId="8" borderId="13" xfId="2" applyFont="1" applyFill="1" applyBorder="1" applyAlignment="1" applyProtection="1">
      <alignment horizontal="center" vertical="center" wrapText="1"/>
      <protection locked="0"/>
    </xf>
    <xf numFmtId="0" fontId="28" fillId="13" borderId="30" xfId="0" applyFont="1" applyFill="1" applyBorder="1" applyAlignment="1" applyProtection="1">
      <alignment horizontal="center" vertical="center" wrapText="1"/>
      <protection locked="0"/>
    </xf>
    <xf numFmtId="0" fontId="20" fillId="13" borderId="71" xfId="0" applyFont="1" applyFill="1" applyBorder="1" applyAlignment="1">
      <alignment horizontal="center" vertical="center" wrapText="1"/>
    </xf>
    <xf numFmtId="0" fontId="28" fillId="0" borderId="30" xfId="0" applyFont="1" applyBorder="1" applyAlignment="1" applyProtection="1">
      <alignment horizontal="center" vertical="center" wrapText="1"/>
      <protection locked="0"/>
    </xf>
    <xf numFmtId="0" fontId="28" fillId="0" borderId="55" xfId="0" applyFont="1" applyBorder="1" applyAlignment="1" applyProtection="1">
      <alignment horizontal="center" vertical="center" wrapText="1"/>
      <protection locked="0"/>
    </xf>
    <xf numFmtId="0" fontId="28" fillId="0" borderId="72" xfId="0" applyFont="1" applyBorder="1" applyAlignment="1" applyProtection="1">
      <alignment horizontal="center" vertical="center" wrapText="1"/>
      <protection locked="0"/>
    </xf>
    <xf numFmtId="0" fontId="28" fillId="0" borderId="26" xfId="0" applyFont="1" applyBorder="1" applyAlignment="1" applyProtection="1">
      <alignment horizontal="center" vertical="center" wrapText="1"/>
      <protection locked="0"/>
    </xf>
    <xf numFmtId="0" fontId="28" fillId="13" borderId="72" xfId="0" applyFont="1" applyFill="1" applyBorder="1" applyAlignment="1" applyProtection="1">
      <alignment horizontal="center" vertical="center" wrapText="1"/>
      <protection locked="0"/>
    </xf>
    <xf numFmtId="0" fontId="28" fillId="20" borderId="55" xfId="2" applyFont="1" applyFill="1" applyBorder="1" applyAlignment="1" applyProtection="1">
      <alignment horizontal="center" vertical="center" wrapText="1"/>
      <protection locked="0"/>
    </xf>
    <xf numFmtId="0" fontId="28" fillId="13" borderId="26" xfId="0" applyFont="1" applyFill="1" applyBorder="1" applyAlignment="1" applyProtection="1">
      <alignment horizontal="center" vertical="center" wrapText="1"/>
      <protection locked="0"/>
    </xf>
    <xf numFmtId="0" fontId="28" fillId="13" borderId="62" xfId="0" applyFont="1" applyFill="1" applyBorder="1" applyAlignment="1" applyProtection="1">
      <alignment horizontal="center" vertical="center" wrapText="1"/>
      <protection locked="0"/>
    </xf>
    <xf numFmtId="0" fontId="28" fillId="13" borderId="30" xfId="2" applyFont="1" applyFill="1" applyBorder="1" applyAlignment="1" applyProtection="1">
      <alignment horizontal="justify" vertical="center" wrapText="1"/>
      <protection locked="0"/>
    </xf>
    <xf numFmtId="0" fontId="28" fillId="0" borderId="30" xfId="2" applyFont="1" applyBorder="1" applyAlignment="1" applyProtection="1">
      <alignment horizontal="center" vertical="center" wrapText="1"/>
      <protection locked="0"/>
    </xf>
    <xf numFmtId="0" fontId="28" fillId="0" borderId="72" xfId="2" applyFont="1" applyBorder="1" applyAlignment="1" applyProtection="1">
      <alignment horizontal="justify" vertical="center" wrapText="1"/>
      <protection locked="0"/>
    </xf>
    <xf numFmtId="0" fontId="28" fillId="0" borderId="72" xfId="2" applyFont="1" applyBorder="1" applyAlignment="1" applyProtection="1">
      <alignment horizontal="center" vertical="center" wrapText="1"/>
      <protection locked="0"/>
    </xf>
    <xf numFmtId="0" fontId="28" fillId="0" borderId="8" xfId="0" applyFont="1" applyBorder="1" applyAlignment="1" applyProtection="1">
      <alignment horizontal="center" vertical="center" wrapText="1"/>
      <protection locked="0"/>
    </xf>
    <xf numFmtId="0" fontId="28" fillId="0" borderId="7" xfId="2" applyFont="1" applyBorder="1" applyAlignment="1" applyProtection="1">
      <alignment horizontal="center" vertical="center" wrapText="1"/>
      <protection locked="0"/>
    </xf>
    <xf numFmtId="0" fontId="28" fillId="0" borderId="55" xfId="2" applyFont="1" applyBorder="1" applyAlignment="1" applyProtection="1">
      <alignment horizontal="center" vertical="center" wrapText="1"/>
      <protection locked="0"/>
    </xf>
    <xf numFmtId="0" fontId="28" fillId="13" borderId="3" xfId="0" applyFont="1" applyFill="1" applyBorder="1" applyAlignment="1" applyProtection="1">
      <alignment horizontal="center" vertical="center" wrapText="1"/>
      <protection locked="0"/>
    </xf>
    <xf numFmtId="0" fontId="28" fillId="13" borderId="3" xfId="0" applyFont="1" applyFill="1" applyBorder="1" applyAlignment="1" applyProtection="1">
      <alignment horizontal="center"/>
      <protection locked="0"/>
    </xf>
    <xf numFmtId="0" fontId="28" fillId="0" borderId="0" xfId="0" applyFont="1" applyAlignment="1" applyProtection="1">
      <alignment horizontal="center"/>
      <protection locked="0"/>
    </xf>
    <xf numFmtId="0" fontId="47" fillId="9" borderId="13" xfId="0" applyFont="1" applyFill="1" applyBorder="1" applyAlignment="1" applyProtection="1">
      <alignment horizontal="center" vertical="center" wrapText="1"/>
      <protection locked="0"/>
    </xf>
    <xf numFmtId="0" fontId="28" fillId="0" borderId="42" xfId="2" applyFont="1" applyBorder="1" applyAlignment="1" applyProtection="1">
      <alignment horizontal="center" vertical="center" wrapText="1"/>
      <protection locked="0"/>
    </xf>
    <xf numFmtId="0" fontId="28" fillId="13" borderId="28" xfId="0" applyFont="1" applyFill="1" applyBorder="1" applyAlignment="1" applyProtection="1">
      <alignment horizontal="center" vertical="center" wrapText="1"/>
      <protection locked="0"/>
    </xf>
    <xf numFmtId="0" fontId="28" fillId="0" borderId="14" xfId="2" applyFont="1" applyBorder="1" applyAlignment="1" applyProtection="1">
      <alignment horizontal="center" vertical="center" wrapText="1"/>
      <protection locked="0"/>
    </xf>
    <xf numFmtId="0" fontId="28" fillId="13" borderId="3" xfId="0" applyFont="1" applyFill="1" applyBorder="1" applyProtection="1">
      <protection locked="0"/>
    </xf>
    <xf numFmtId="0" fontId="28" fillId="13" borderId="3" xfId="2" applyFont="1" applyFill="1" applyBorder="1" applyAlignment="1" applyProtection="1">
      <alignment horizontal="center" vertical="center" wrapText="1"/>
      <protection locked="0"/>
    </xf>
    <xf numFmtId="0" fontId="28" fillId="0" borderId="0" xfId="0" applyFont="1" applyProtection="1">
      <protection locked="0"/>
    </xf>
    <xf numFmtId="0" fontId="28" fillId="0" borderId="0" xfId="0" applyFont="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13" borderId="72" xfId="2" applyFont="1" applyFill="1" applyBorder="1" applyAlignment="1" applyProtection="1">
      <alignment horizontal="justify" vertical="center" wrapText="1"/>
      <protection locked="0"/>
    </xf>
    <xf numFmtId="0" fontId="28" fillId="13" borderId="7" xfId="2" applyFont="1" applyFill="1" applyBorder="1" applyAlignment="1" applyProtection="1">
      <alignment horizontal="center" vertical="center" wrapText="1"/>
      <protection locked="0"/>
    </xf>
    <xf numFmtId="0" fontId="28" fillId="13" borderId="55" xfId="2" applyFont="1" applyFill="1" applyBorder="1" applyAlignment="1" applyProtection="1">
      <alignment horizontal="center" vertical="center" wrapText="1"/>
      <protection locked="0"/>
    </xf>
    <xf numFmtId="0" fontId="28" fillId="21" borderId="26" xfId="0" applyFont="1" applyFill="1" applyBorder="1" applyAlignment="1" applyProtection="1">
      <alignment horizontal="center" vertical="center" wrapText="1"/>
      <protection locked="0"/>
    </xf>
    <xf numFmtId="0" fontId="2" fillId="3" borderId="29" xfId="0" applyFont="1" applyFill="1" applyBorder="1" applyAlignment="1">
      <alignment horizontal="center" vertical="center" wrapText="1"/>
    </xf>
    <xf numFmtId="9" fontId="2" fillId="5" borderId="29" xfId="1" applyFont="1" applyFill="1" applyBorder="1" applyAlignment="1" applyProtection="1">
      <alignment horizontal="center" vertical="center"/>
    </xf>
    <xf numFmtId="0" fontId="2" fillId="0" borderId="68" xfId="0" applyFont="1" applyBorder="1" applyAlignment="1">
      <alignment horizontal="center" vertical="center" wrapText="1"/>
    </xf>
    <xf numFmtId="0" fontId="2" fillId="0" borderId="36" xfId="0" applyFont="1" applyBorder="1" applyAlignment="1" applyProtection="1">
      <alignment vertical="center" wrapText="1"/>
      <protection locked="0"/>
    </xf>
    <xf numFmtId="0" fontId="28" fillId="13" borderId="72" xfId="2" applyFont="1" applyFill="1" applyBorder="1" applyAlignment="1" applyProtection="1">
      <alignment horizontal="center" vertical="center" wrapText="1"/>
      <protection locked="0"/>
    </xf>
    <xf numFmtId="0" fontId="28" fillId="13" borderId="7" xfId="0" applyFont="1" applyFill="1" applyBorder="1" applyAlignment="1" applyProtection="1">
      <alignment horizontal="center" vertical="center" wrapText="1"/>
      <protection locked="0"/>
    </xf>
    <xf numFmtId="0" fontId="7" fillId="12" borderId="21" xfId="2" applyFont="1" applyFill="1" applyBorder="1" applyAlignment="1" applyProtection="1">
      <alignment horizontal="center" vertical="center" wrapText="1"/>
      <protection locked="0"/>
    </xf>
    <xf numFmtId="0" fontId="7" fillId="21" borderId="21" xfId="2" applyFont="1" applyFill="1" applyBorder="1" applyAlignment="1" applyProtection="1">
      <alignment horizontal="center" vertical="center" wrapText="1"/>
      <protection locked="0"/>
    </xf>
    <xf numFmtId="0" fontId="28" fillId="21" borderId="30" xfId="0" applyFont="1" applyFill="1" applyBorder="1" applyAlignment="1" applyProtection="1">
      <alignment horizontal="center" vertical="center" wrapText="1"/>
      <protection locked="0"/>
    </xf>
    <xf numFmtId="0" fontId="2" fillId="12" borderId="30" xfId="2" applyFont="1" applyFill="1" applyBorder="1" applyAlignment="1" applyProtection="1">
      <alignment horizontal="center" vertical="center" wrapText="1"/>
      <protection locked="0"/>
    </xf>
    <xf numFmtId="0" fontId="7" fillId="12" borderId="60" xfId="2" applyFont="1" applyFill="1" applyBorder="1" applyAlignment="1" applyProtection="1">
      <alignment horizontal="center" vertical="center" wrapText="1"/>
      <protection locked="0"/>
    </xf>
    <xf numFmtId="0" fontId="2" fillId="12" borderId="72" xfId="2" applyFont="1" applyFill="1" applyBorder="1" applyAlignment="1" applyProtection="1">
      <alignment horizontal="center" vertical="center" wrapText="1"/>
      <protection locked="0"/>
    </xf>
    <xf numFmtId="0" fontId="2" fillId="22" borderId="72" xfId="2" applyFont="1" applyFill="1" applyBorder="1" applyAlignment="1" applyProtection="1">
      <alignment horizontal="center" vertical="center" wrapText="1"/>
      <protection locked="0"/>
    </xf>
    <xf numFmtId="0" fontId="2" fillId="22" borderId="30" xfId="2" applyFont="1" applyFill="1" applyBorder="1" applyAlignment="1" applyProtection="1">
      <alignment horizontal="center" vertical="center" wrapText="1"/>
      <protection locked="0"/>
    </xf>
    <xf numFmtId="0" fontId="7" fillId="12" borderId="20" xfId="2" applyFont="1" applyFill="1" applyBorder="1" applyAlignment="1" applyProtection="1">
      <alignment horizontal="center" vertical="center" wrapText="1"/>
      <protection locked="0"/>
    </xf>
    <xf numFmtId="0" fontId="2" fillId="22" borderId="27" xfId="2" applyFont="1" applyFill="1" applyBorder="1" applyAlignment="1" applyProtection="1">
      <alignment horizontal="center" vertical="center" wrapText="1"/>
      <protection locked="0"/>
    </xf>
    <xf numFmtId="0" fontId="2" fillId="23" borderId="30" xfId="2" applyFont="1" applyFill="1" applyBorder="1" applyAlignment="1" applyProtection="1">
      <alignment horizontal="center" vertical="center" wrapText="1"/>
      <protection locked="0"/>
    </xf>
    <xf numFmtId="0" fontId="2" fillId="12" borderId="42" xfId="0" applyFont="1" applyFill="1" applyBorder="1" applyAlignment="1" applyProtection="1">
      <alignment horizontal="center" vertical="center" wrapText="1"/>
      <protection locked="0"/>
    </xf>
    <xf numFmtId="0" fontId="2" fillId="22" borderId="26" xfId="2" applyFont="1" applyFill="1" applyBorder="1" applyAlignment="1" applyProtection="1">
      <alignment vertical="center" wrapText="1"/>
      <protection locked="0"/>
    </xf>
    <xf numFmtId="0" fontId="28" fillId="21" borderId="30" xfId="2" applyFont="1" applyFill="1" applyBorder="1" applyAlignment="1" applyProtection="1">
      <alignment horizontal="justify" vertical="center" wrapText="1"/>
      <protection locked="0"/>
    </xf>
    <xf numFmtId="0" fontId="7" fillId="21" borderId="20" xfId="2" applyFont="1" applyFill="1" applyBorder="1" applyAlignment="1" applyProtection="1">
      <alignment horizontal="center" vertical="center" wrapText="1"/>
      <protection locked="0"/>
    </xf>
    <xf numFmtId="0" fontId="28" fillId="0" borderId="60" xfId="0" applyFont="1" applyBorder="1" applyAlignment="1" applyProtection="1">
      <alignment horizontal="center" vertical="center" wrapText="1"/>
      <protection locked="0"/>
    </xf>
    <xf numFmtId="0" fontId="2" fillId="12" borderId="36" xfId="0" applyFont="1" applyFill="1" applyBorder="1" applyAlignment="1" applyProtection="1">
      <alignment horizontal="center" vertical="center" wrapText="1"/>
      <protection locked="0"/>
    </xf>
    <xf numFmtId="0" fontId="2" fillId="12" borderId="27" xfId="0" applyFont="1" applyFill="1" applyBorder="1" applyAlignment="1" applyProtection="1">
      <alignment horizontal="center" vertical="center" wrapText="1"/>
      <protection locked="0"/>
    </xf>
    <xf numFmtId="0" fontId="7" fillId="21" borderId="60" xfId="2" applyFont="1" applyFill="1" applyBorder="1" applyAlignment="1" applyProtection="1">
      <alignment horizontal="center" vertical="center" wrapText="1"/>
      <protection locked="0"/>
    </xf>
    <xf numFmtId="0" fontId="28" fillId="21" borderId="70" xfId="2" applyFont="1" applyFill="1" applyBorder="1" applyAlignment="1" applyProtection="1">
      <alignment horizontal="center" vertical="center" wrapText="1"/>
      <protection locked="0"/>
    </xf>
    <xf numFmtId="0" fontId="2" fillId="12" borderId="28" xfId="2" applyFont="1" applyFill="1" applyBorder="1" applyAlignment="1" applyProtection="1">
      <alignment horizontal="center" vertical="center" wrapText="1"/>
      <protection locked="0"/>
    </xf>
    <xf numFmtId="0" fontId="7" fillId="21" borderId="66" xfId="2" applyFont="1" applyFill="1" applyBorder="1" applyAlignment="1" applyProtection="1">
      <alignment horizontal="center" vertical="center" wrapText="1"/>
      <protection locked="0"/>
    </xf>
    <xf numFmtId="0" fontId="28" fillId="21" borderId="30" xfId="2" applyFont="1" applyFill="1" applyBorder="1" applyAlignment="1" applyProtection="1">
      <alignment horizontal="center" vertical="center" wrapText="1"/>
      <protection locked="0"/>
    </xf>
    <xf numFmtId="0" fontId="2" fillId="12" borderId="27" xfId="2" applyFont="1" applyFill="1" applyBorder="1" applyAlignment="1" applyProtection="1">
      <alignment horizontal="center" vertical="center" wrapText="1"/>
      <protection locked="0"/>
    </xf>
    <xf numFmtId="0" fontId="2" fillId="21" borderId="30" xfId="2" applyFont="1" applyFill="1" applyBorder="1" applyAlignment="1" applyProtection="1">
      <alignment horizontal="center" vertical="center" wrapText="1"/>
      <protection locked="0"/>
    </xf>
    <xf numFmtId="0" fontId="7" fillId="12" borderId="64" xfId="2" applyFont="1" applyFill="1" applyBorder="1" applyAlignment="1" applyProtection="1">
      <alignment horizontal="center" vertical="center" wrapText="1"/>
      <protection locked="0"/>
    </xf>
    <xf numFmtId="0" fontId="2" fillId="12" borderId="64" xfId="2" applyFont="1" applyFill="1" applyBorder="1" applyAlignment="1" applyProtection="1">
      <alignment horizontal="center" vertical="center" wrapText="1"/>
      <protection locked="0"/>
    </xf>
    <xf numFmtId="0" fontId="2" fillId="12" borderId="60" xfId="0" applyFont="1" applyFill="1" applyBorder="1" applyAlignment="1" applyProtection="1">
      <alignment horizontal="center" vertical="center" wrapText="1"/>
      <protection locked="0"/>
    </xf>
    <xf numFmtId="0" fontId="28" fillId="13" borderId="79" xfId="0" applyFont="1" applyFill="1" applyBorder="1" applyAlignment="1">
      <alignment horizontal="center" vertical="center" textRotation="90" wrapText="1"/>
    </xf>
    <xf numFmtId="0" fontId="20" fillId="13" borderId="77" xfId="0" applyFont="1" applyFill="1" applyBorder="1" applyAlignment="1">
      <alignment horizontal="center" vertical="center" textRotation="90" wrapText="1"/>
    </xf>
    <xf numFmtId="0" fontId="20" fillId="13" borderId="70" xfId="0" applyFont="1" applyFill="1" applyBorder="1" applyAlignment="1">
      <alignment horizontal="center" vertical="center" textRotation="90" wrapText="1"/>
    </xf>
    <xf numFmtId="0" fontId="20" fillId="13" borderId="60" xfId="0" applyFont="1" applyFill="1" applyBorder="1" applyAlignment="1">
      <alignment horizontal="center" vertical="center" textRotation="90" wrapText="1"/>
    </xf>
    <xf numFmtId="0" fontId="7" fillId="18" borderId="61" xfId="0" applyFont="1" applyFill="1" applyBorder="1" applyAlignment="1" applyProtection="1">
      <alignment horizontal="center" vertical="center" wrapText="1"/>
      <protection locked="0"/>
    </xf>
    <xf numFmtId="0" fontId="28" fillId="0" borderId="14" xfId="0" applyFont="1" applyBorder="1" applyProtection="1">
      <protection locked="0"/>
    </xf>
    <xf numFmtId="0" fontId="37" fillId="13" borderId="60" xfId="0" applyFont="1" applyFill="1" applyBorder="1" applyAlignment="1">
      <alignment horizontal="center" vertical="center" textRotation="90" wrapText="1"/>
    </xf>
    <xf numFmtId="0" fontId="37" fillId="13" borderId="21" xfId="0" applyFont="1" applyFill="1" applyBorder="1" applyAlignment="1">
      <alignment horizontal="center" vertical="center" textRotation="90" wrapText="1"/>
    </xf>
    <xf numFmtId="0" fontId="51" fillId="11" borderId="3" xfId="0" applyFont="1" applyFill="1" applyBorder="1" applyAlignment="1" applyProtection="1">
      <alignment horizontal="center" vertical="center" wrapText="1"/>
      <protection locked="0"/>
    </xf>
    <xf numFmtId="0" fontId="28" fillId="0" borderId="68" xfId="0" applyFont="1" applyBorder="1" applyAlignment="1" applyProtection="1">
      <alignment horizontal="justify" vertical="center" wrapText="1"/>
      <protection locked="0"/>
    </xf>
    <xf numFmtId="0" fontId="28" fillId="13" borderId="3" xfId="0" applyFont="1" applyFill="1" applyBorder="1" applyAlignment="1" applyProtection="1">
      <alignment vertical="center"/>
      <protection locked="0"/>
    </xf>
    <xf numFmtId="0" fontId="28" fillId="0" borderId="29" xfId="0" applyFont="1" applyBorder="1" applyAlignment="1" applyProtection="1">
      <alignment vertical="center"/>
      <protection locked="0"/>
    </xf>
    <xf numFmtId="0" fontId="28" fillId="0" borderId="37" xfId="0" applyFont="1" applyBorder="1" applyAlignment="1" applyProtection="1">
      <alignment vertical="center"/>
      <protection locked="0"/>
    </xf>
    <xf numFmtId="0" fontId="28" fillId="0" borderId="3" xfId="0" applyFont="1" applyBorder="1" applyAlignment="1" applyProtection="1">
      <alignment horizontal="left" vertical="center" wrapText="1"/>
      <protection locked="0"/>
    </xf>
    <xf numFmtId="0" fontId="28" fillId="0" borderId="3" xfId="0" applyFont="1" applyBorder="1" applyAlignment="1" applyProtection="1">
      <alignment vertical="center"/>
      <protection locked="0"/>
    </xf>
    <xf numFmtId="0" fontId="28" fillId="0" borderId="29" xfId="0" applyFont="1" applyBorder="1" applyAlignment="1" applyProtection="1">
      <alignment horizontal="justify" vertical="center" wrapText="1"/>
      <protection locked="0"/>
    </xf>
    <xf numFmtId="0" fontId="28" fillId="0" borderId="37" xfId="0" applyFont="1" applyBorder="1" applyAlignment="1" applyProtection="1">
      <alignment horizontal="justify" vertical="center" wrapText="1"/>
      <protection locked="0"/>
    </xf>
    <xf numFmtId="0" fontId="28" fillId="0" borderId="0" xfId="0" applyFont="1" applyAlignment="1" applyProtection="1">
      <alignment vertical="center"/>
      <protection locked="0"/>
    </xf>
    <xf numFmtId="0" fontId="28" fillId="13" borderId="3" xfId="0" applyFont="1" applyFill="1" applyBorder="1" applyAlignment="1" applyProtection="1">
      <alignment horizontal="justify" vertical="center"/>
      <protection locked="0"/>
    </xf>
    <xf numFmtId="0" fontId="28" fillId="0" borderId="0" xfId="0" applyFont="1" applyAlignment="1" applyProtection="1">
      <alignment horizontal="justify" vertical="center"/>
      <protection locked="0"/>
    </xf>
    <xf numFmtId="0" fontId="7" fillId="18" borderId="85" xfId="0" applyFont="1" applyFill="1" applyBorder="1" applyAlignment="1" applyProtection="1">
      <alignment horizontal="center" vertical="center" wrapText="1"/>
      <protection locked="0"/>
    </xf>
    <xf numFmtId="0" fontId="37" fillId="13" borderId="13" xfId="0" applyFont="1" applyFill="1" applyBorder="1" applyAlignment="1">
      <alignment horizontal="center" vertical="center" textRotation="90" wrapText="1"/>
    </xf>
    <xf numFmtId="0" fontId="37" fillId="13" borderId="70" xfId="0" applyFont="1" applyFill="1" applyBorder="1" applyAlignment="1">
      <alignment horizontal="center" vertical="center" textRotation="90" wrapText="1"/>
    </xf>
    <xf numFmtId="0" fontId="37" fillId="13" borderId="85" xfId="0" applyFont="1" applyFill="1" applyBorder="1" applyAlignment="1">
      <alignment horizontal="center" vertical="center" textRotation="90" wrapText="1"/>
    </xf>
    <xf numFmtId="0" fontId="37" fillId="13" borderId="77" xfId="0" applyFont="1" applyFill="1" applyBorder="1" applyAlignment="1">
      <alignment horizontal="center" vertical="center" textRotation="90" wrapText="1"/>
    </xf>
    <xf numFmtId="0" fontId="7" fillId="18" borderId="21" xfId="0" applyFont="1" applyFill="1" applyBorder="1" applyAlignment="1" applyProtection="1">
      <alignment horizontal="center" vertical="center"/>
      <protection locked="0"/>
    </xf>
    <xf numFmtId="0" fontId="28" fillId="13" borderId="21" xfId="0" applyFont="1" applyFill="1" applyBorder="1" applyAlignment="1">
      <alignment horizontal="center" vertical="center" textRotation="90" wrapText="1"/>
    </xf>
    <xf numFmtId="0" fontId="28" fillId="13" borderId="10" xfId="0" applyFont="1" applyFill="1" applyBorder="1" applyAlignment="1">
      <alignment horizontal="center" vertical="center" textRotation="90" wrapText="1"/>
    </xf>
    <xf numFmtId="0" fontId="28" fillId="13" borderId="11" xfId="0" applyFont="1" applyFill="1" applyBorder="1" applyAlignment="1">
      <alignment horizontal="center" vertical="center" textRotation="90" wrapText="1"/>
    </xf>
    <xf numFmtId="0" fontId="28" fillId="13" borderId="65" xfId="0" applyFont="1" applyFill="1" applyBorder="1" applyAlignment="1">
      <alignment horizontal="center" vertical="center" textRotation="90" wrapText="1"/>
    </xf>
    <xf numFmtId="0" fontId="38" fillId="13" borderId="60" xfId="0" applyFont="1" applyFill="1" applyBorder="1" applyAlignment="1">
      <alignment horizontal="center" vertical="center" textRotation="90" wrapText="1"/>
    </xf>
    <xf numFmtId="0" fontId="38" fillId="13" borderId="68" xfId="0" applyFont="1" applyFill="1" applyBorder="1" applyAlignment="1">
      <alignment horizontal="center" vertical="center" textRotation="90" wrapText="1"/>
    </xf>
    <xf numFmtId="0" fontId="28" fillId="13" borderId="1" xfId="0" applyFont="1" applyFill="1" applyBorder="1" applyAlignment="1">
      <alignment horizontal="center" vertical="center" textRotation="90" wrapText="1"/>
    </xf>
    <xf numFmtId="0" fontId="28" fillId="13" borderId="55" xfId="0" applyFont="1" applyFill="1" applyBorder="1" applyAlignment="1">
      <alignment horizontal="center" vertical="center" textRotation="90" wrapText="1"/>
    </xf>
    <xf numFmtId="0" fontId="28" fillId="13" borderId="60" xfId="0" applyFont="1" applyFill="1" applyBorder="1" applyAlignment="1">
      <alignment horizontal="center" vertical="center" textRotation="90" wrapText="1"/>
    </xf>
    <xf numFmtId="0" fontId="2" fillId="0" borderId="59" xfId="0" applyFont="1" applyBorder="1" applyAlignment="1">
      <alignment horizontal="center" vertical="center" wrapText="1"/>
    </xf>
    <xf numFmtId="0" fontId="8" fillId="0" borderId="51" xfId="0" applyFont="1" applyBorder="1" applyAlignment="1">
      <alignment horizontal="justify" vertical="center" wrapText="1"/>
    </xf>
    <xf numFmtId="0" fontId="28" fillId="0" borderId="28" xfId="0" applyFont="1" applyBorder="1" applyAlignment="1" applyProtection="1">
      <alignment horizontal="center" vertical="center" wrapText="1"/>
      <protection locked="0"/>
    </xf>
    <xf numFmtId="0" fontId="28" fillId="0" borderId="36" xfId="0" applyFont="1" applyBorder="1" applyAlignment="1" applyProtection="1">
      <alignment horizontal="center" vertical="center" wrapText="1"/>
      <protection locked="0"/>
    </xf>
    <xf numFmtId="0" fontId="28" fillId="0" borderId="28" xfId="2" applyFont="1" applyBorder="1" applyAlignment="1" applyProtection="1">
      <alignment horizontal="center" vertical="center" wrapText="1"/>
      <protection locked="0"/>
    </xf>
    <xf numFmtId="0" fontId="28" fillId="0" borderId="36" xfId="2" applyFont="1" applyBorder="1" applyAlignment="1" applyProtection="1">
      <alignment horizontal="center" vertical="center" wrapText="1"/>
      <protection locked="0"/>
    </xf>
    <xf numFmtId="0" fontId="28" fillId="0" borderId="12" xfId="2" applyFont="1" applyBorder="1" applyAlignment="1" applyProtection="1">
      <alignment horizontal="center" vertical="center" wrapText="1"/>
      <protection locked="0"/>
    </xf>
    <xf numFmtId="0" fontId="28" fillId="0" borderId="28" xfId="0" applyFont="1" applyBorder="1" applyAlignment="1" applyProtection="1">
      <alignment horizontal="left" vertical="center" wrapText="1"/>
      <protection locked="0"/>
    </xf>
    <xf numFmtId="0" fontId="28" fillId="0" borderId="13" xfId="0" applyFont="1" applyBorder="1" applyAlignment="1" applyProtection="1">
      <alignment horizontal="left" vertical="center" wrapText="1"/>
      <protection locked="0"/>
    </xf>
    <xf numFmtId="0" fontId="28" fillId="0" borderId="62" xfId="0" applyFont="1" applyBorder="1" applyAlignment="1" applyProtection="1">
      <alignment horizontal="center" vertical="center" wrapText="1"/>
      <protection locked="0"/>
    </xf>
    <xf numFmtId="0" fontId="38" fillId="13" borderId="70" xfId="0" applyFont="1" applyFill="1" applyBorder="1" applyAlignment="1">
      <alignment horizontal="center" vertical="center" textRotation="90" wrapText="1"/>
    </xf>
    <xf numFmtId="0" fontId="28" fillId="0" borderId="14" xfId="0" applyFont="1" applyBorder="1" applyAlignment="1" applyProtection="1">
      <alignment vertical="center"/>
      <protection locked="0"/>
    </xf>
    <xf numFmtId="0" fontId="37" fillId="0" borderId="22" xfId="0" applyFont="1" applyBorder="1" applyAlignment="1">
      <alignment horizontal="center" vertical="center" textRotation="90" wrapText="1"/>
    </xf>
    <xf numFmtId="0" fontId="2" fillId="5" borderId="30" xfId="0" applyFont="1" applyFill="1" applyBorder="1" applyAlignment="1">
      <alignment horizontal="center" vertical="center" wrapText="1"/>
    </xf>
    <xf numFmtId="0" fontId="7" fillId="18" borderId="107" xfId="0" applyFont="1" applyFill="1" applyBorder="1" applyAlignment="1" applyProtection="1">
      <alignment horizontal="center" vertical="center" wrapText="1"/>
      <protection locked="0"/>
    </xf>
    <xf numFmtId="0" fontId="2" fillId="0" borderId="70" xfId="2" applyFont="1" applyBorder="1" applyAlignment="1" applyProtection="1">
      <alignment horizontal="center" vertical="center" wrapText="1"/>
      <protection locked="0"/>
    </xf>
    <xf numFmtId="0" fontId="2" fillId="0" borderId="62" xfId="2" applyFont="1" applyBorder="1" applyAlignment="1" applyProtection="1">
      <alignment horizontal="center" vertical="center" wrapText="1"/>
      <protection locked="0"/>
    </xf>
    <xf numFmtId="0" fontId="2" fillId="0" borderId="30" xfId="2" applyFont="1" applyBorder="1" applyAlignment="1" applyProtection="1">
      <alignment horizontal="center" vertical="center" wrapText="1"/>
      <protection locked="0"/>
    </xf>
    <xf numFmtId="0" fontId="2" fillId="0" borderId="26" xfId="2" applyFont="1" applyBorder="1" applyAlignment="1" applyProtection="1">
      <alignment vertical="center" wrapText="1"/>
      <protection locked="0"/>
    </xf>
    <xf numFmtId="0" fontId="7" fillId="0" borderId="14" xfId="2" applyFont="1" applyBorder="1" applyAlignment="1" applyProtection="1">
      <alignment vertical="center" wrapText="1"/>
      <protection locked="0"/>
    </xf>
    <xf numFmtId="0" fontId="2" fillId="0" borderId="14" xfId="0" applyFont="1" applyBorder="1" applyProtection="1">
      <protection locked="0"/>
    </xf>
    <xf numFmtId="0" fontId="29" fillId="0" borderId="69" xfId="0" applyFont="1" applyBorder="1" applyAlignment="1">
      <alignment horizontal="justify" vertical="center" wrapText="1"/>
    </xf>
    <xf numFmtId="0" fontId="28" fillId="0" borderId="70" xfId="0" applyFont="1" applyBorder="1" applyAlignment="1" applyProtection="1">
      <alignment horizontal="justify" vertical="center" wrapText="1"/>
      <protection locked="0"/>
    </xf>
    <xf numFmtId="0" fontId="28" fillId="0" borderId="43" xfId="0" applyFont="1" applyBorder="1" applyAlignment="1" applyProtection="1">
      <alignment horizontal="justify" vertical="center" wrapText="1"/>
      <protection locked="0"/>
    </xf>
    <xf numFmtId="0" fontId="28" fillId="0" borderId="44" xfId="0" applyFont="1" applyBorder="1" applyAlignment="1" applyProtection="1">
      <alignment horizontal="justify" vertical="center" wrapText="1"/>
      <protection locked="0"/>
    </xf>
    <xf numFmtId="0" fontId="28" fillId="0" borderId="72" xfId="0" applyFont="1" applyBorder="1" applyAlignment="1" applyProtection="1">
      <alignment horizontal="justify" vertical="center" wrapText="1"/>
      <protection locked="0"/>
    </xf>
    <xf numFmtId="0" fontId="28" fillId="0" borderId="60" xfId="0" applyFont="1" applyBorder="1" applyAlignment="1" applyProtection="1">
      <alignment horizontal="justify" vertical="center" wrapText="1"/>
      <protection locked="0"/>
    </xf>
    <xf numFmtId="0" fontId="28" fillId="0" borderId="60" xfId="0" applyFont="1" applyBorder="1" applyAlignment="1">
      <alignment horizontal="justify" vertical="center" wrapText="1"/>
    </xf>
    <xf numFmtId="0" fontId="21" fillId="0" borderId="44" xfId="0" applyFont="1" applyBorder="1" applyAlignment="1">
      <alignment horizontal="justify" vertical="center" wrapText="1"/>
    </xf>
    <xf numFmtId="0" fontId="21" fillId="0" borderId="49" xfId="0" applyFont="1" applyBorder="1" applyAlignment="1">
      <alignment horizontal="justify" vertical="center" wrapText="1"/>
    </xf>
    <xf numFmtId="0" fontId="28" fillId="0" borderId="21" xfId="0" applyFont="1" applyBorder="1" applyAlignment="1" applyProtection="1">
      <alignment horizontal="justify" vertical="center" wrapText="1"/>
      <protection locked="0"/>
    </xf>
    <xf numFmtId="0" fontId="29" fillId="0" borderId="21" xfId="0" applyFont="1" applyBorder="1" applyAlignment="1" applyProtection="1">
      <alignment horizontal="justify" vertical="center" wrapText="1"/>
      <protection locked="0"/>
    </xf>
    <xf numFmtId="0" fontId="28" fillId="0" borderId="20" xfId="0" applyFont="1" applyBorder="1" applyAlignment="1" applyProtection="1">
      <alignment horizontal="justify" vertical="center" wrapText="1"/>
      <protection locked="0"/>
    </xf>
    <xf numFmtId="0" fontId="28" fillId="0" borderId="35" xfId="0" applyFont="1" applyBorder="1" applyAlignment="1" applyProtection="1">
      <alignment horizontal="justify" vertical="center" wrapText="1"/>
      <protection locked="0"/>
    </xf>
    <xf numFmtId="0" fontId="28" fillId="0" borderId="29" xfId="0" applyFont="1" applyBorder="1" applyAlignment="1" applyProtection="1">
      <alignment horizontal="center" vertical="center" wrapText="1"/>
      <protection locked="0"/>
    </xf>
    <xf numFmtId="14" fontId="28" fillId="0" borderId="29" xfId="0" applyNumberFormat="1" applyFont="1" applyBorder="1" applyAlignment="1" applyProtection="1">
      <alignment horizontal="center" vertical="center" wrapText="1"/>
      <protection locked="0"/>
    </xf>
    <xf numFmtId="0" fontId="28" fillId="0" borderId="37" xfId="0" applyFont="1" applyBorder="1" applyAlignment="1" applyProtection="1">
      <alignment horizontal="center" vertical="center" wrapText="1"/>
      <protection locked="0"/>
    </xf>
    <xf numFmtId="14" fontId="28" fillId="0" borderId="37" xfId="0" applyNumberFormat="1" applyFont="1" applyBorder="1" applyAlignment="1" applyProtection="1">
      <alignment horizontal="center" vertical="center" wrapText="1"/>
      <protection locked="0"/>
    </xf>
    <xf numFmtId="166" fontId="28" fillId="0" borderId="29" xfId="0" applyNumberFormat="1" applyFont="1" applyBorder="1" applyAlignment="1" applyProtection="1">
      <alignment horizontal="center" vertical="center" wrapText="1"/>
      <protection locked="0"/>
    </xf>
    <xf numFmtId="0" fontId="28" fillId="0" borderId="32" xfId="0" applyFont="1" applyBorder="1" applyAlignment="1" applyProtection="1">
      <alignment horizontal="justify" vertical="center" wrapText="1"/>
      <protection locked="0"/>
    </xf>
    <xf numFmtId="166" fontId="28" fillId="0" borderId="42" xfId="0" applyNumberFormat="1" applyFont="1" applyBorder="1" applyAlignment="1" applyProtection="1">
      <alignment horizontal="center" vertical="center"/>
      <protection locked="0"/>
    </xf>
    <xf numFmtId="0" fontId="28" fillId="0" borderId="14" xfId="0" applyFont="1" applyBorder="1" applyAlignment="1" applyProtection="1">
      <alignment horizontal="center" vertical="center" wrapText="1"/>
      <protection locked="0"/>
    </xf>
    <xf numFmtId="0" fontId="28" fillId="0" borderId="14" xfId="0" applyFont="1" applyBorder="1" applyAlignment="1" applyProtection="1">
      <alignment horizontal="center" vertical="center"/>
      <protection locked="0"/>
    </xf>
    <xf numFmtId="166" fontId="28" fillId="0" borderId="14" xfId="0" applyNumberFormat="1" applyFont="1" applyBorder="1" applyAlignment="1" applyProtection="1">
      <alignment horizontal="center" vertical="center" wrapText="1"/>
      <protection locked="0"/>
    </xf>
    <xf numFmtId="0" fontId="28" fillId="0" borderId="52" xfId="0" applyFont="1" applyBorder="1" applyAlignment="1" applyProtection="1">
      <alignment horizontal="justify" vertical="center" wrapText="1"/>
      <protection locked="0"/>
    </xf>
    <xf numFmtId="166" fontId="28" fillId="0" borderId="28" xfId="0" applyNumberFormat="1" applyFont="1" applyBorder="1" applyAlignment="1" applyProtection="1">
      <alignment horizontal="center" vertical="center"/>
      <protection locked="0"/>
    </xf>
    <xf numFmtId="0" fontId="28" fillId="0" borderId="51" xfId="0" applyFont="1" applyBorder="1" applyAlignment="1" applyProtection="1">
      <alignment horizontal="justify" vertical="top" wrapText="1"/>
      <protection locked="0"/>
    </xf>
    <xf numFmtId="0" fontId="28" fillId="0" borderId="3" xfId="0" applyFont="1" applyBorder="1" applyAlignment="1" applyProtection="1">
      <alignment horizontal="justify" vertical="center" wrapText="1"/>
      <protection locked="0"/>
    </xf>
    <xf numFmtId="0" fontId="28" fillId="0" borderId="3" xfId="0" applyFont="1" applyBorder="1" applyAlignment="1" applyProtection="1">
      <alignment horizontal="center" vertical="center" wrapText="1"/>
      <protection locked="0"/>
    </xf>
    <xf numFmtId="166" fontId="28" fillId="0" borderId="3" xfId="0" applyNumberFormat="1" applyFont="1" applyBorder="1" applyAlignment="1" applyProtection="1">
      <alignment horizontal="center" vertical="center" wrapText="1"/>
      <protection locked="0"/>
    </xf>
    <xf numFmtId="0" fontId="28" fillId="0" borderId="12" xfId="0" applyFont="1" applyBorder="1" applyAlignment="1" applyProtection="1">
      <alignment horizontal="justify" vertical="center" wrapText="1"/>
      <protection locked="0"/>
    </xf>
    <xf numFmtId="0" fontId="28" fillId="0" borderId="12" xfId="0" applyFont="1" applyBorder="1" applyAlignment="1" applyProtection="1">
      <alignment horizontal="center" vertical="center" wrapText="1"/>
      <protection locked="0"/>
    </xf>
    <xf numFmtId="166" fontId="28" fillId="0" borderId="12" xfId="0" applyNumberFormat="1" applyFont="1" applyBorder="1" applyAlignment="1" applyProtection="1">
      <alignment horizontal="center" vertical="center" wrapText="1"/>
      <protection locked="0"/>
    </xf>
    <xf numFmtId="0" fontId="28" fillId="0" borderId="3" xfId="0" applyFont="1" applyBorder="1" applyAlignment="1" applyProtection="1">
      <alignment horizontal="center" vertical="center"/>
      <protection locked="0"/>
    </xf>
    <xf numFmtId="166" fontId="28" fillId="0" borderId="3" xfId="0" applyNumberFormat="1" applyFont="1" applyBorder="1" applyAlignment="1" applyProtection="1">
      <alignment horizontal="center" vertical="center"/>
      <protection locked="0"/>
    </xf>
    <xf numFmtId="0" fontId="28" fillId="0" borderId="36" xfId="0" applyFont="1" applyBorder="1" applyAlignment="1" applyProtection="1">
      <alignment horizontal="justify" vertical="center" wrapText="1"/>
      <protection locked="0"/>
    </xf>
    <xf numFmtId="0" fontId="28" fillId="0" borderId="36" xfId="0" applyFont="1" applyBorder="1" applyAlignment="1" applyProtection="1">
      <alignment vertical="center" wrapText="1"/>
      <protection locked="0"/>
    </xf>
    <xf numFmtId="0" fontId="28" fillId="0" borderId="13" xfId="0" applyFont="1" applyBorder="1" applyAlignment="1" applyProtection="1">
      <alignment horizontal="center" vertical="center" wrapText="1"/>
      <protection locked="0"/>
    </xf>
    <xf numFmtId="166" fontId="28" fillId="0" borderId="37" xfId="0" applyNumberFormat="1" applyFont="1" applyBorder="1" applyAlignment="1" applyProtection="1">
      <alignment horizontal="center" vertical="center" wrapText="1"/>
      <protection locked="0"/>
    </xf>
    <xf numFmtId="0" fontId="28" fillId="0" borderId="42" xfId="0" applyFont="1" applyBorder="1" applyAlignment="1" applyProtection="1">
      <alignment horizontal="justify" vertical="center" wrapText="1"/>
      <protection locked="0"/>
    </xf>
    <xf numFmtId="166" fontId="28" fillId="0" borderId="42" xfId="0" applyNumberFormat="1" applyFont="1" applyBorder="1" applyAlignment="1" applyProtection="1">
      <alignment horizontal="center" vertical="center" wrapText="1"/>
      <protection locked="0"/>
    </xf>
    <xf numFmtId="0" fontId="2" fillId="0" borderId="72" xfId="2" applyFont="1" applyBorder="1" applyAlignment="1">
      <alignment horizontal="center" vertical="center" wrapText="1"/>
    </xf>
    <xf numFmtId="0" fontId="2" fillId="0" borderId="42" xfId="2" applyFont="1" applyBorder="1" applyAlignment="1">
      <alignment horizontal="center" vertical="center" wrapText="1"/>
    </xf>
    <xf numFmtId="0" fontId="2" fillId="0" borderId="14" xfId="2" applyFont="1" applyBorder="1" applyAlignment="1">
      <alignment horizontal="center" vertical="center" wrapText="1"/>
    </xf>
    <xf numFmtId="0" fontId="20" fillId="0" borderId="71" xfId="0" applyFont="1" applyBorder="1" applyAlignment="1">
      <alignment horizontal="center" vertical="center" wrapText="1"/>
    </xf>
    <xf numFmtId="0" fontId="28" fillId="0" borderId="53" xfId="0" applyFont="1" applyBorder="1" applyAlignment="1" applyProtection="1">
      <alignment horizontal="center" vertical="center" wrapText="1"/>
      <protection locked="0"/>
    </xf>
    <xf numFmtId="0" fontId="20" fillId="0" borderId="53" xfId="0" applyFont="1" applyBorder="1" applyAlignment="1">
      <alignment horizontal="center" vertical="center" wrapText="1"/>
    </xf>
    <xf numFmtId="0" fontId="28" fillId="0" borderId="29" xfId="0" applyFont="1" applyBorder="1" applyAlignment="1" applyProtection="1">
      <alignment horizontal="center" vertical="center"/>
      <protection locked="0"/>
    </xf>
    <xf numFmtId="0" fontId="28" fillId="0" borderId="3" xfId="2" applyFont="1" applyBorder="1" applyAlignment="1" applyProtection="1">
      <alignment horizontal="justify" vertical="center" wrapText="1"/>
      <protection locked="0"/>
    </xf>
    <xf numFmtId="0" fontId="28" fillId="0" borderId="37" xfId="2" applyFont="1" applyBorder="1" applyAlignment="1" applyProtection="1">
      <alignment horizontal="justify" vertical="center" wrapText="1"/>
      <protection locked="0"/>
    </xf>
    <xf numFmtId="0" fontId="28" fillId="0" borderId="29" xfId="2" applyFont="1" applyBorder="1" applyAlignment="1" applyProtection="1">
      <alignment horizontal="center" vertical="center" wrapText="1"/>
      <protection locked="0"/>
    </xf>
    <xf numFmtId="0" fontId="28" fillId="0" borderId="12" xfId="0" applyFont="1" applyBorder="1" applyAlignment="1" applyProtection="1">
      <alignment horizontal="center" vertical="center"/>
      <protection locked="0"/>
    </xf>
    <xf numFmtId="0" fontId="28" fillId="0" borderId="28" xfId="0" applyFont="1" applyBorder="1" applyAlignment="1" applyProtection="1">
      <alignment horizontal="justify" vertical="center" wrapText="1"/>
      <protection locked="0"/>
    </xf>
    <xf numFmtId="0" fontId="28" fillId="0" borderId="37" xfId="2" applyFont="1" applyBorder="1" applyAlignment="1" applyProtection="1">
      <alignment horizontal="center" vertical="center" wrapText="1"/>
      <protection locked="0"/>
    </xf>
    <xf numFmtId="0" fontId="28" fillId="0" borderId="30" xfId="2" applyFont="1" applyBorder="1" applyAlignment="1" applyProtection="1">
      <alignment horizontal="justify" vertical="center" wrapText="1"/>
      <protection locked="0"/>
    </xf>
    <xf numFmtId="0" fontId="28" fillId="0" borderId="28" xfId="2" applyFont="1" applyBorder="1" applyAlignment="1" applyProtection="1">
      <alignment horizontal="justify" vertical="center" wrapText="1"/>
      <protection locked="0"/>
    </xf>
    <xf numFmtId="0" fontId="28" fillId="0" borderId="29" xfId="0" applyFont="1" applyBorder="1" applyAlignment="1" applyProtection="1">
      <alignment vertical="center" wrapText="1"/>
      <protection locked="0"/>
    </xf>
    <xf numFmtId="0" fontId="28" fillId="0" borderId="13" xfId="2" applyFont="1" applyBorder="1" applyAlignment="1" applyProtection="1">
      <alignment horizontal="justify" vertical="center" wrapText="1"/>
      <protection locked="0"/>
    </xf>
    <xf numFmtId="0" fontId="28" fillId="0" borderId="37" xfId="0" applyFont="1" applyBorder="1" applyAlignment="1" applyProtection="1">
      <alignment vertical="center" wrapText="1"/>
      <protection locked="0"/>
    </xf>
    <xf numFmtId="0" fontId="28" fillId="0" borderId="42" xfId="0" applyFont="1" applyBorder="1" applyAlignment="1" applyProtection="1">
      <alignment horizontal="left" vertical="center" wrapText="1"/>
      <protection locked="0"/>
    </xf>
    <xf numFmtId="0" fontId="28" fillId="0" borderId="42" xfId="2" applyFont="1" applyBorder="1" applyAlignment="1" applyProtection="1">
      <alignment horizontal="justify" vertical="center" wrapText="1"/>
      <protection locked="0"/>
    </xf>
    <xf numFmtId="0" fontId="28" fillId="0" borderId="42" xfId="0" applyFont="1" applyBorder="1" applyAlignment="1" applyProtection="1">
      <alignment vertical="center" wrapText="1"/>
      <protection locked="0"/>
    </xf>
    <xf numFmtId="0" fontId="28" fillId="0" borderId="14" xfId="2" applyFont="1" applyBorder="1" applyAlignment="1" applyProtection="1">
      <alignment horizontal="justify" vertical="center" wrapText="1"/>
      <protection locked="0"/>
    </xf>
    <xf numFmtId="0" fontId="28" fillId="0" borderId="12" xfId="2" applyFont="1" applyBorder="1" applyAlignment="1" applyProtection="1">
      <alignment horizontal="justify" vertical="center" wrapText="1"/>
      <protection locked="0"/>
    </xf>
    <xf numFmtId="0" fontId="28" fillId="0" borderId="42" xfId="2" applyFont="1" applyBorder="1" applyAlignment="1" applyProtection="1">
      <alignment vertical="center" wrapText="1"/>
      <protection locked="0"/>
    </xf>
    <xf numFmtId="0" fontId="28" fillId="0" borderId="13" xfId="0" applyFont="1" applyBorder="1" applyAlignment="1" applyProtection="1">
      <alignment vertical="center" wrapText="1"/>
      <protection locked="0"/>
    </xf>
    <xf numFmtId="0" fontId="28" fillId="0" borderId="14" xfId="0" applyFont="1" applyBorder="1" applyAlignment="1" applyProtection="1">
      <alignment horizontal="center"/>
      <protection locked="0"/>
    </xf>
    <xf numFmtId="0" fontId="28" fillId="0" borderId="3" xfId="0" applyFont="1" applyBorder="1" applyProtection="1">
      <protection locked="0"/>
    </xf>
    <xf numFmtId="0" fontId="28" fillId="0" borderId="3" xfId="2" applyFont="1" applyBorder="1" applyAlignment="1" applyProtection="1">
      <alignment horizontal="center" vertical="center" wrapText="1"/>
      <protection locked="0"/>
    </xf>
    <xf numFmtId="0" fontId="28" fillId="0" borderId="3" xfId="0" applyFont="1" applyBorder="1" applyAlignment="1" applyProtection="1">
      <alignment horizontal="center"/>
      <protection locked="0"/>
    </xf>
    <xf numFmtId="0" fontId="20" fillId="0" borderId="63" xfId="0" applyFont="1" applyBorder="1" applyAlignment="1">
      <alignment horizontal="justify" vertical="center" wrapText="1"/>
    </xf>
    <xf numFmtId="0" fontId="20" fillId="0" borderId="60" xfId="0" applyFont="1" applyBorder="1" applyAlignment="1">
      <alignment horizontal="justify" vertical="center" wrapText="1"/>
    </xf>
    <xf numFmtId="0" fontId="28" fillId="0" borderId="76" xfId="0" applyFont="1" applyBorder="1" applyAlignment="1">
      <alignment horizontal="justify" vertical="center" wrapText="1"/>
    </xf>
    <xf numFmtId="0" fontId="21" fillId="0" borderId="60" xfId="0" applyFont="1" applyBorder="1" applyAlignment="1">
      <alignment horizontal="justify" vertical="center" wrapText="1"/>
    </xf>
    <xf numFmtId="0" fontId="28" fillId="0" borderId="79" xfId="0" applyFont="1" applyBorder="1" applyAlignment="1" applyProtection="1">
      <alignment horizontal="justify" vertical="center" wrapText="1"/>
      <protection locked="0"/>
    </xf>
    <xf numFmtId="0" fontId="28" fillId="0" borderId="72" xfId="0" applyFont="1" applyBorder="1" applyAlignment="1">
      <alignment horizontal="justify" vertical="center" wrapText="1"/>
    </xf>
    <xf numFmtId="0" fontId="28" fillId="0" borderId="77" xfId="0" applyFont="1" applyBorder="1" applyAlignment="1" applyProtection="1">
      <alignment horizontal="justify" vertical="center" wrapText="1"/>
      <protection locked="0"/>
    </xf>
    <xf numFmtId="0" fontId="21" fillId="0" borderId="72" xfId="0" applyFont="1" applyBorder="1" applyAlignment="1" applyProtection="1">
      <alignment horizontal="justify" vertical="center" wrapText="1"/>
      <protection locked="0"/>
    </xf>
    <xf numFmtId="0" fontId="21" fillId="0" borderId="30" xfId="0" applyFont="1" applyBorder="1" applyAlignment="1" applyProtection="1">
      <alignment horizontal="justify" vertical="center" wrapText="1"/>
      <protection locked="0"/>
    </xf>
    <xf numFmtId="0" fontId="28" fillId="0" borderId="62" xfId="0" applyFont="1" applyBorder="1" applyAlignment="1" applyProtection="1">
      <alignment horizontal="justify" vertical="center" wrapText="1"/>
      <protection locked="0"/>
    </xf>
    <xf numFmtId="0" fontId="28" fillId="0" borderId="13" xfId="0" applyFont="1" applyBorder="1" applyAlignment="1" applyProtection="1">
      <alignment horizontal="justify" vertical="center" wrapText="1"/>
      <protection locked="0"/>
    </xf>
    <xf numFmtId="0" fontId="28" fillId="0" borderId="26" xfId="0" applyFont="1" applyBorder="1" applyAlignment="1" applyProtection="1">
      <alignment horizontal="justify" vertical="center" wrapText="1"/>
      <protection locked="0"/>
    </xf>
    <xf numFmtId="0" fontId="28" fillId="0" borderId="55" xfId="0" applyFont="1" applyBorder="1" applyAlignment="1" applyProtection="1">
      <alignment horizontal="justify" vertical="center" wrapText="1"/>
      <protection locked="0"/>
    </xf>
    <xf numFmtId="0" fontId="28" fillId="0" borderId="11" xfId="0" applyFont="1" applyBorder="1" applyAlignment="1" applyProtection="1">
      <alignment horizontal="justify" vertical="center" wrapText="1"/>
      <protection locked="0"/>
    </xf>
    <xf numFmtId="0" fontId="28" fillId="0" borderId="7" xfId="0" applyFont="1" applyBorder="1" applyAlignment="1" applyProtection="1">
      <alignment horizontal="justify" vertical="center" wrapText="1"/>
      <protection locked="0"/>
    </xf>
    <xf numFmtId="0" fontId="20" fillId="0" borderId="29" xfId="0" applyFont="1" applyBorder="1" applyAlignment="1">
      <alignment vertical="center" wrapText="1"/>
    </xf>
    <xf numFmtId="0" fontId="28" fillId="0" borderId="13" xfId="0" applyFont="1" applyBorder="1" applyAlignment="1" applyProtection="1">
      <alignment vertical="center"/>
      <protection locked="0"/>
    </xf>
    <xf numFmtId="0" fontId="28" fillId="0" borderId="36" xfId="0" applyFont="1" applyBorder="1" applyAlignment="1" applyProtection="1">
      <alignment horizontal="center" vertical="center"/>
      <protection locked="0"/>
    </xf>
    <xf numFmtId="0" fontId="28" fillId="0" borderId="28" xfId="0" applyFont="1" applyBorder="1" applyAlignment="1" applyProtection="1">
      <alignment horizontal="center" vertical="center"/>
      <protection locked="0"/>
    </xf>
    <xf numFmtId="0" fontId="28" fillId="0" borderId="28" xfId="0" applyFont="1" applyBorder="1" applyAlignment="1" applyProtection="1">
      <alignment vertical="center"/>
      <protection locked="0"/>
    </xf>
    <xf numFmtId="0" fontId="20" fillId="0" borderId="51" xfId="0" applyFont="1" applyBorder="1" applyAlignment="1">
      <alignment horizontal="justify" vertical="center" wrapText="1"/>
    </xf>
    <xf numFmtId="0" fontId="28" fillId="0" borderId="36" xfId="0" applyFont="1" applyBorder="1" applyAlignment="1" applyProtection="1">
      <alignment vertical="center"/>
      <protection locked="0"/>
    </xf>
    <xf numFmtId="166" fontId="28" fillId="0" borderId="29" xfId="0" applyNumberFormat="1" applyFont="1" applyBorder="1" applyAlignment="1" applyProtection="1">
      <alignment horizontal="center" vertical="center"/>
      <protection locked="0"/>
    </xf>
    <xf numFmtId="0" fontId="28" fillId="0" borderId="8" xfId="0" applyFont="1" applyBorder="1" applyAlignment="1">
      <alignment horizontal="justify" vertical="center" wrapText="1"/>
    </xf>
    <xf numFmtId="166" fontId="28" fillId="0" borderId="14" xfId="0" applyNumberFormat="1" applyFont="1" applyBorder="1" applyAlignment="1" applyProtection="1">
      <alignment horizontal="center" vertical="center"/>
      <protection locked="0"/>
    </xf>
    <xf numFmtId="0" fontId="28" fillId="0" borderId="7" xfId="0" applyFont="1" applyBorder="1" applyAlignment="1">
      <alignment horizontal="justify" vertical="center" wrapText="1"/>
    </xf>
    <xf numFmtId="0" fontId="28" fillId="0" borderId="55" xfId="0" applyFont="1" applyBorder="1" applyAlignment="1">
      <alignment horizontal="justify" vertical="center" wrapText="1"/>
    </xf>
    <xf numFmtId="0" fontId="28" fillId="0" borderId="42" xfId="0" applyFont="1" applyBorder="1" applyAlignment="1" applyProtection="1">
      <alignment vertical="center"/>
      <protection locked="0"/>
    </xf>
    <xf numFmtId="0" fontId="28" fillId="0" borderId="12" xfId="0" applyFont="1" applyBorder="1" applyAlignment="1" applyProtection="1">
      <alignment vertical="center"/>
      <protection locked="0"/>
    </xf>
    <xf numFmtId="166" fontId="28" fillId="0" borderId="36" xfId="0" applyNumberFormat="1" applyFont="1" applyBorder="1" applyAlignment="1" applyProtection="1">
      <alignment horizontal="center" vertical="center" wrapText="1"/>
      <protection locked="0"/>
    </xf>
    <xf numFmtId="0" fontId="28" fillId="0" borderId="32" xfId="0" applyFont="1" applyBorder="1" applyAlignment="1" applyProtection="1">
      <alignment horizontal="left" vertical="center" wrapText="1"/>
      <protection locked="0"/>
    </xf>
    <xf numFmtId="166" fontId="28" fillId="0" borderId="37" xfId="0" applyNumberFormat="1" applyFont="1" applyBorder="1" applyAlignment="1" applyProtection="1">
      <alignment horizontal="center" vertical="center"/>
      <protection locked="0"/>
    </xf>
    <xf numFmtId="0" fontId="28" fillId="0" borderId="38" xfId="0" applyFont="1" applyBorder="1" applyAlignment="1" applyProtection="1">
      <alignment horizontal="justify" vertical="center" wrapText="1"/>
      <protection locked="0"/>
    </xf>
    <xf numFmtId="0" fontId="28" fillId="0" borderId="51" xfId="0" applyFont="1" applyBorder="1" applyAlignment="1" applyProtection="1">
      <alignment horizontal="left" vertical="center" wrapText="1"/>
      <protection locked="0"/>
    </xf>
    <xf numFmtId="14" fontId="28" fillId="0" borderId="28" xfId="0" applyNumberFormat="1" applyFont="1" applyBorder="1" applyAlignment="1" applyProtection="1">
      <alignment horizontal="center" vertical="center"/>
      <protection locked="0"/>
    </xf>
    <xf numFmtId="0" fontId="28" fillId="0" borderId="51" xfId="0" applyFont="1" applyBorder="1" applyAlignment="1" applyProtection="1">
      <alignment horizontal="justify" vertical="center" wrapText="1"/>
      <protection locked="0"/>
    </xf>
    <xf numFmtId="0" fontId="28" fillId="0" borderId="37" xfId="0" applyFont="1" applyBorder="1" applyAlignment="1" applyProtection="1">
      <alignment horizontal="center" vertical="center"/>
      <protection locked="0"/>
    </xf>
    <xf numFmtId="0" fontId="49" fillId="0" borderId="29" xfId="0" applyFont="1" applyBorder="1" applyAlignment="1" applyProtection="1">
      <alignment horizontal="center" vertical="center"/>
      <protection locked="0"/>
    </xf>
    <xf numFmtId="0" fontId="49" fillId="0" borderId="37" xfId="0" applyFont="1" applyBorder="1" applyAlignment="1" applyProtection="1">
      <alignment horizontal="center" vertical="center"/>
      <protection locked="0"/>
    </xf>
    <xf numFmtId="166" fontId="28" fillId="0" borderId="13" xfId="0" applyNumberFormat="1" applyFont="1" applyBorder="1" applyAlignment="1" applyProtection="1">
      <alignment horizontal="center" vertical="center" wrapText="1"/>
      <protection locked="0"/>
    </xf>
    <xf numFmtId="0" fontId="28" fillId="0" borderId="68" xfId="0" applyFont="1" applyBorder="1" applyAlignment="1" applyProtection="1">
      <alignment horizontal="justify" vertical="top" wrapText="1"/>
      <protection locked="0"/>
    </xf>
    <xf numFmtId="14" fontId="28" fillId="0" borderId="29" xfId="0" applyNumberFormat="1" applyFont="1" applyBorder="1" applyAlignment="1" applyProtection="1">
      <alignment horizontal="center" vertical="center"/>
      <protection locked="0"/>
    </xf>
    <xf numFmtId="166" fontId="28" fillId="0" borderId="28" xfId="0" applyNumberFormat="1" applyFont="1" applyBorder="1" applyAlignment="1" applyProtection="1">
      <alignment horizontal="center" vertical="center" wrapText="1"/>
      <protection locked="0"/>
    </xf>
    <xf numFmtId="0" fontId="28" fillId="0" borderId="51" xfId="0" applyFont="1" applyBorder="1" applyAlignment="1" applyProtection="1">
      <alignment wrapText="1"/>
      <protection locked="0"/>
    </xf>
    <xf numFmtId="0" fontId="28" fillId="0" borderId="28" xfId="0" applyFont="1" applyBorder="1" applyAlignment="1">
      <alignment horizontal="justify" vertical="center" wrapText="1"/>
    </xf>
    <xf numFmtId="0" fontId="28" fillId="0" borderId="3" xfId="0" applyFont="1" applyBorder="1" applyAlignment="1">
      <alignment horizontal="justify" vertical="center" wrapText="1"/>
    </xf>
    <xf numFmtId="0" fontId="48" fillId="0" borderId="3" xfId="0" applyFont="1" applyBorder="1" applyAlignment="1" applyProtection="1">
      <alignment horizontal="center" vertical="center" wrapText="1"/>
      <protection locked="0"/>
    </xf>
    <xf numFmtId="0" fontId="28" fillId="0" borderId="37" xfId="0" applyFont="1" applyBorder="1" applyAlignment="1">
      <alignment horizontal="justify" vertical="center" wrapText="1"/>
    </xf>
    <xf numFmtId="0" fontId="28" fillId="0" borderId="29" xfId="0" applyFont="1" applyBorder="1" applyAlignment="1">
      <alignment horizontal="justify" vertical="center" wrapText="1"/>
    </xf>
    <xf numFmtId="0" fontId="28" fillId="0" borderId="44" xfId="0" applyFont="1" applyBorder="1" applyAlignment="1" applyProtection="1">
      <alignment vertical="center"/>
      <protection locked="0"/>
    </xf>
    <xf numFmtId="0" fontId="28" fillId="0" borderId="14" xfId="0" applyFont="1" applyBorder="1" applyAlignment="1" applyProtection="1">
      <alignment horizontal="justify" vertical="center"/>
      <protection locked="0"/>
    </xf>
    <xf numFmtId="0" fontId="28" fillId="0" borderId="3" xfId="0" applyFont="1" applyBorder="1" applyAlignment="1" applyProtection="1">
      <alignment horizontal="justify" vertical="center"/>
      <protection locked="0"/>
    </xf>
    <xf numFmtId="0" fontId="29" fillId="0" borderId="43" xfId="0" applyFont="1" applyBorder="1" applyAlignment="1" applyProtection="1">
      <alignment horizontal="justify" vertical="center" wrapText="1"/>
      <protection locked="0"/>
    </xf>
    <xf numFmtId="0" fontId="21" fillId="0" borderId="43" xfId="0" applyFont="1" applyBorder="1" applyAlignment="1">
      <alignment horizontal="justify" vertical="center" wrapText="1"/>
    </xf>
    <xf numFmtId="0" fontId="28" fillId="0" borderId="49" xfId="0" applyFont="1" applyBorder="1" applyAlignment="1" applyProtection="1">
      <alignment horizontal="justify" vertical="center" wrapText="1"/>
      <protection locked="0"/>
    </xf>
    <xf numFmtId="0" fontId="28" fillId="0" borderId="63" xfId="0" applyFont="1" applyBorder="1" applyAlignment="1" applyProtection="1">
      <alignment horizontal="justify" vertical="center" wrapText="1"/>
      <protection locked="0"/>
    </xf>
    <xf numFmtId="0" fontId="28" fillId="0" borderId="27" xfId="2" applyFont="1" applyBorder="1" applyAlignment="1" applyProtection="1">
      <alignment horizontal="justify" vertical="center" wrapText="1"/>
      <protection locked="0"/>
    </xf>
    <xf numFmtId="0" fontId="47" fillId="9" borderId="12" xfId="0" applyFont="1" applyFill="1" applyBorder="1" applyAlignment="1" applyProtection="1">
      <alignment horizontal="center" vertical="center" wrapText="1"/>
      <protection locked="0"/>
    </xf>
    <xf numFmtId="0" fontId="19" fillId="0" borderId="0" xfId="0" applyFont="1" applyBorder="1" applyAlignment="1">
      <alignment horizontal="justify" vertical="center" wrapText="1"/>
    </xf>
    <xf numFmtId="0" fontId="28" fillId="0" borderId="44" xfId="0" applyFont="1" applyBorder="1" applyAlignment="1">
      <alignment horizontal="justify" vertical="center" wrapText="1"/>
    </xf>
    <xf numFmtId="0" fontId="20" fillId="0" borderId="0" xfId="0" applyFont="1" applyBorder="1" applyAlignment="1">
      <alignment horizontal="justify" vertical="center" wrapText="1"/>
    </xf>
    <xf numFmtId="0" fontId="37" fillId="0" borderId="43" xfId="0" applyFont="1" applyBorder="1" applyAlignment="1" applyProtection="1">
      <alignment horizontal="justify" vertical="center" wrapText="1"/>
      <protection locked="0"/>
    </xf>
    <xf numFmtId="0" fontId="45" fillId="0" borderId="43" xfId="0" applyFont="1" applyBorder="1" applyAlignment="1" applyProtection="1">
      <alignment horizontal="justify" vertical="center" wrapText="1"/>
      <protection locked="0"/>
    </xf>
    <xf numFmtId="0" fontId="28" fillId="0" borderId="43" xfId="0" applyFont="1" applyBorder="1" applyAlignment="1">
      <alignment horizontal="justify" vertical="center" wrapText="1"/>
    </xf>
    <xf numFmtId="0" fontId="28" fillId="0" borderId="80" xfId="0" applyFont="1" applyBorder="1" applyAlignment="1" applyProtection="1">
      <alignment horizontal="justify" vertical="center" wrapText="1"/>
      <protection locked="0"/>
    </xf>
    <xf numFmtId="0" fontId="21" fillId="0" borderId="0" xfId="0" applyFont="1" applyBorder="1" applyAlignment="1">
      <alignment horizontal="justify" vertical="center" wrapText="1"/>
    </xf>
    <xf numFmtId="0" fontId="28" fillId="0" borderId="0" xfId="0" applyFont="1" applyBorder="1" applyAlignment="1" applyProtection="1">
      <alignment horizontal="justify" vertical="center" wrapText="1"/>
      <protection locked="0"/>
    </xf>
    <xf numFmtId="0" fontId="28" fillId="0" borderId="69" xfId="0" applyFont="1" applyBorder="1" applyAlignment="1" applyProtection="1">
      <alignment horizontal="justify" vertical="center" wrapText="1"/>
      <protection locked="0"/>
    </xf>
    <xf numFmtId="0" fontId="28" fillId="0" borderId="10" xfId="0" applyFont="1" applyBorder="1" applyAlignment="1" applyProtection="1">
      <alignment horizontal="justify" vertical="center" wrapText="1"/>
      <protection locked="0"/>
    </xf>
    <xf numFmtId="0" fontId="28" fillId="0" borderId="2" xfId="0" applyFont="1" applyBorder="1" applyAlignment="1" applyProtection="1">
      <alignment horizontal="justify" vertical="center" wrapText="1"/>
      <protection locked="0"/>
    </xf>
    <xf numFmtId="0" fontId="28" fillId="0" borderId="80" xfId="0" applyFont="1" applyBorder="1" applyAlignment="1">
      <alignment horizontal="justify" vertical="center" wrapText="1"/>
    </xf>
    <xf numFmtId="0" fontId="19" fillId="24" borderId="3" xfId="0" applyFont="1" applyFill="1" applyBorder="1" applyAlignment="1">
      <alignment horizontal="center" vertical="center" wrapText="1"/>
    </xf>
    <xf numFmtId="0" fontId="31" fillId="24" borderId="3" xfId="0" applyFont="1" applyFill="1" applyBorder="1" applyAlignment="1">
      <alignment horizontal="center" vertical="center" wrapText="1"/>
    </xf>
    <xf numFmtId="0" fontId="31" fillId="24" borderId="3" xfId="0" applyFont="1" applyFill="1" applyBorder="1" applyAlignment="1">
      <alignment horizontal="justify" vertical="center" wrapText="1"/>
    </xf>
    <xf numFmtId="0" fontId="19" fillId="24" borderId="3" xfId="0" applyFont="1" applyFill="1" applyBorder="1" applyAlignment="1">
      <alignment horizontal="justify" vertical="center" wrapText="1"/>
    </xf>
    <xf numFmtId="0" fontId="29" fillId="24" borderId="3" xfId="0" applyFont="1" applyFill="1" applyBorder="1" applyAlignment="1" applyProtection="1">
      <alignment horizontal="justify" vertical="center" wrapText="1"/>
      <protection locked="0"/>
    </xf>
    <xf numFmtId="0" fontId="19" fillId="24" borderId="3" xfId="0" applyFont="1" applyFill="1" applyBorder="1" applyAlignment="1" applyProtection="1">
      <alignment horizontal="justify" vertical="center" wrapText="1"/>
      <protection locked="0"/>
    </xf>
    <xf numFmtId="0" fontId="31" fillId="24" borderId="3" xfId="0" applyFont="1" applyFill="1" applyBorder="1" applyAlignment="1" applyProtection="1">
      <alignment horizontal="justify" vertical="center" wrapText="1"/>
      <protection locked="0"/>
    </xf>
    <xf numFmtId="0" fontId="42" fillId="24" borderId="3" xfId="0" applyFont="1" applyFill="1" applyBorder="1" applyAlignment="1">
      <alignment horizontal="justify" vertical="center" wrapText="1"/>
    </xf>
    <xf numFmtId="0" fontId="42" fillId="24" borderId="3" xfId="0" applyFont="1" applyFill="1" applyBorder="1" applyAlignment="1" applyProtection="1">
      <alignment horizontal="justify" vertical="center" wrapText="1"/>
      <protection locked="0"/>
    </xf>
    <xf numFmtId="0" fontId="31" fillId="24" borderId="3" xfId="4" applyFont="1" applyFill="1" applyBorder="1" applyAlignment="1">
      <alignment horizontal="justify" vertical="center" wrapText="1"/>
    </xf>
    <xf numFmtId="0" fontId="29" fillId="24" borderId="3" xfId="0" applyFont="1" applyFill="1" applyBorder="1" applyAlignment="1">
      <alignment horizontal="justify" vertical="center" wrapText="1"/>
    </xf>
    <xf numFmtId="0" fontId="29" fillId="24" borderId="3" xfId="0" applyFont="1" applyFill="1" applyBorder="1" applyAlignment="1" applyProtection="1">
      <alignment horizontal="center" vertical="center" wrapText="1"/>
      <protection locked="0"/>
    </xf>
    <xf numFmtId="0" fontId="35" fillId="24" borderId="3" xfId="0" applyFont="1" applyFill="1" applyBorder="1" applyAlignment="1">
      <alignment horizontal="justify" vertical="center" wrapText="1"/>
    </xf>
    <xf numFmtId="0" fontId="28" fillId="0" borderId="29" xfId="0" applyFont="1" applyBorder="1" applyAlignment="1" applyProtection="1">
      <alignment horizontal="justify" vertical="center" wrapText="1"/>
      <protection locked="0"/>
    </xf>
    <xf numFmtId="0" fontId="20" fillId="0" borderId="21" xfId="4" applyFont="1" applyBorder="1" applyAlignment="1">
      <alignment horizontal="justify" vertical="center" wrapText="1"/>
    </xf>
    <xf numFmtId="0" fontId="20" fillId="0" borderId="20" xfId="4" applyFont="1" applyBorder="1" applyAlignment="1">
      <alignment horizontal="justify" vertical="center" wrapText="1"/>
    </xf>
    <xf numFmtId="0" fontId="12" fillId="0" borderId="15" xfId="0" applyFont="1" applyBorder="1" applyAlignment="1" applyProtection="1">
      <alignment horizontal="center" vertical="center" wrapText="1"/>
      <protection locked="0"/>
    </xf>
    <xf numFmtId="0" fontId="12" fillId="0" borderId="16" xfId="0" applyFont="1" applyBorder="1" applyAlignment="1" applyProtection="1">
      <alignment horizontal="center" vertical="center" wrapText="1"/>
      <protection locked="0"/>
    </xf>
    <xf numFmtId="0" fontId="12" fillId="0" borderId="17" xfId="0" applyFont="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3" fillId="11" borderId="2" xfId="0" applyFont="1" applyFill="1" applyBorder="1" applyAlignment="1" applyProtection="1">
      <alignment horizontal="center" vertical="center"/>
      <protection locked="0"/>
    </xf>
    <xf numFmtId="0" fontId="3" fillId="11" borderId="7" xfId="0" applyFont="1" applyFill="1" applyBorder="1" applyAlignment="1" applyProtection="1">
      <alignment horizontal="center" vertical="center"/>
      <protection locked="0"/>
    </xf>
    <xf numFmtId="0" fontId="3" fillId="11" borderId="6" xfId="0" applyFont="1" applyFill="1" applyBorder="1" applyAlignment="1" applyProtection="1">
      <alignment horizontal="center" vertical="center"/>
      <protection locked="0"/>
    </xf>
    <xf numFmtId="0" fontId="3" fillId="11" borderId="8" xfId="0" applyFont="1" applyFill="1" applyBorder="1" applyAlignment="1" applyProtection="1">
      <alignment horizontal="center" vertical="center"/>
      <protection locked="0"/>
    </xf>
    <xf numFmtId="0" fontId="3" fillId="11" borderId="1" xfId="0" applyFont="1" applyFill="1" applyBorder="1" applyAlignment="1" applyProtection="1">
      <alignment horizontal="center" vertical="center" wrapText="1"/>
      <protection locked="0"/>
    </xf>
    <xf numFmtId="0" fontId="3" fillId="11" borderId="2" xfId="0" applyFont="1" applyFill="1" applyBorder="1" applyAlignment="1" applyProtection="1">
      <alignment horizontal="center" vertical="center" wrapText="1"/>
      <protection locked="0"/>
    </xf>
    <xf numFmtId="0" fontId="3" fillId="11" borderId="7" xfId="0" applyFont="1" applyFill="1" applyBorder="1" applyAlignment="1" applyProtection="1">
      <alignment horizontal="center" vertical="center" wrapText="1"/>
      <protection locked="0"/>
    </xf>
    <xf numFmtId="0" fontId="3" fillId="11" borderId="5" xfId="0" applyFont="1" applyFill="1" applyBorder="1" applyAlignment="1" applyProtection="1">
      <alignment horizontal="center" vertical="center" wrapText="1"/>
      <protection locked="0"/>
    </xf>
    <xf numFmtId="0" fontId="3" fillId="11" borderId="6" xfId="0" applyFont="1" applyFill="1" applyBorder="1" applyAlignment="1" applyProtection="1">
      <alignment horizontal="center" vertical="center" wrapText="1"/>
      <protection locked="0"/>
    </xf>
    <xf numFmtId="0" fontId="3" fillId="11" borderId="8" xfId="0" applyFont="1" applyFill="1" applyBorder="1" applyAlignment="1" applyProtection="1">
      <alignment horizontal="center" vertical="center" wrapText="1"/>
      <protection locked="0"/>
    </xf>
    <xf numFmtId="0" fontId="3" fillId="11" borderId="9" xfId="0" applyFont="1" applyFill="1" applyBorder="1" applyAlignment="1" applyProtection="1">
      <alignment horizontal="center" vertical="center" wrapText="1"/>
      <protection locked="0"/>
    </xf>
    <xf numFmtId="0" fontId="3" fillId="11" borderId="10" xfId="0" applyFont="1" applyFill="1" applyBorder="1" applyAlignment="1" applyProtection="1">
      <alignment horizontal="center" vertical="center" wrapText="1"/>
      <protection locked="0"/>
    </xf>
    <xf numFmtId="0" fontId="3" fillId="11" borderId="11" xfId="0" applyFont="1" applyFill="1" applyBorder="1" applyAlignment="1" applyProtection="1">
      <alignment horizontal="center" vertical="center" wrapText="1"/>
      <protection locked="0"/>
    </xf>
    <xf numFmtId="0" fontId="3" fillId="11" borderId="9" xfId="0" applyFont="1" applyFill="1" applyBorder="1" applyAlignment="1" applyProtection="1">
      <alignment horizontal="center" vertical="center"/>
      <protection locked="0"/>
    </xf>
    <xf numFmtId="0" fontId="3" fillId="11" borderId="10" xfId="0" applyFont="1" applyFill="1" applyBorder="1" applyAlignment="1" applyProtection="1">
      <alignment horizontal="center" vertical="center"/>
      <protection locked="0"/>
    </xf>
    <xf numFmtId="0" fontId="3" fillId="11" borderId="11" xfId="0" applyFont="1" applyFill="1" applyBorder="1" applyAlignment="1" applyProtection="1">
      <alignment horizontal="center" vertical="center"/>
      <protection locked="0"/>
    </xf>
    <xf numFmtId="0" fontId="4" fillId="8" borderId="13" xfId="2" applyFont="1" applyFill="1" applyBorder="1" applyAlignment="1" applyProtection="1">
      <alignment horizontal="center" vertical="center" textRotation="90" wrapText="1"/>
      <protection locked="0"/>
    </xf>
    <xf numFmtId="0" fontId="4" fillId="8" borderId="36" xfId="2" applyFont="1" applyFill="1" applyBorder="1" applyAlignment="1" applyProtection="1">
      <alignment horizontal="center" vertical="center" textRotation="90" wrapText="1"/>
      <protection locked="0"/>
    </xf>
    <xf numFmtId="0" fontId="4" fillId="9" borderId="13" xfId="0" applyFont="1" applyFill="1" applyBorder="1" applyAlignment="1" applyProtection="1">
      <alignment horizontal="center" vertical="center" wrapText="1"/>
      <protection locked="0"/>
    </xf>
    <xf numFmtId="0" fontId="4" fillId="9" borderId="36" xfId="0" applyFont="1" applyFill="1" applyBorder="1" applyAlignment="1" applyProtection="1">
      <alignment horizontal="center" vertical="center" wrapText="1"/>
      <protection locked="0"/>
    </xf>
    <xf numFmtId="0" fontId="2" fillId="0" borderId="21" xfId="2" applyFont="1" applyBorder="1" applyAlignment="1" applyProtection="1">
      <alignment horizontal="center" vertical="center" wrapText="1"/>
      <protection locked="0"/>
    </xf>
    <xf numFmtId="0" fontId="2" fillId="0" borderId="22" xfId="2" applyFont="1" applyBorder="1" applyAlignment="1" applyProtection="1">
      <alignment horizontal="center" vertical="center" wrapText="1"/>
      <protection locked="0"/>
    </xf>
    <xf numFmtId="0" fontId="2" fillId="0" borderId="20" xfId="2" applyFont="1" applyBorder="1" applyAlignment="1" applyProtection="1">
      <alignment horizontal="center" vertical="center" wrapText="1"/>
      <protection locked="0"/>
    </xf>
    <xf numFmtId="0" fontId="2" fillId="3" borderId="27" xfId="2" applyFont="1" applyFill="1" applyBorder="1" applyAlignment="1">
      <alignment horizontal="center" vertical="center" wrapText="1"/>
    </xf>
    <xf numFmtId="0" fontId="2" fillId="3" borderId="33" xfId="2" applyFont="1" applyFill="1" applyBorder="1" applyAlignment="1">
      <alignment horizontal="center" vertical="center" wrapText="1"/>
    </xf>
    <xf numFmtId="0" fontId="2" fillId="3" borderId="35" xfId="2" applyFont="1" applyFill="1" applyBorder="1" applyAlignment="1">
      <alignment horizontal="center" vertical="center" wrapText="1"/>
    </xf>
    <xf numFmtId="0" fontId="2" fillId="3" borderId="28" xfId="2" applyFont="1" applyFill="1" applyBorder="1" applyAlignment="1">
      <alignment horizontal="center" vertical="center" wrapText="1"/>
    </xf>
    <xf numFmtId="0" fontId="2" fillId="3" borderId="12" xfId="2" applyFont="1" applyFill="1" applyBorder="1" applyAlignment="1">
      <alignment horizontal="center" vertical="center" wrapText="1"/>
    </xf>
    <xf numFmtId="0" fontId="2" fillId="3" borderId="36" xfId="2" applyFont="1" applyFill="1" applyBorder="1" applyAlignment="1">
      <alignment horizontal="center" vertical="center" wrapText="1"/>
    </xf>
    <xf numFmtId="0" fontId="2" fillId="0" borderId="51" xfId="2" applyFont="1" applyBorder="1" applyAlignment="1" applyProtection="1">
      <alignment horizontal="center" vertical="center" wrapText="1"/>
      <protection locked="0"/>
    </xf>
    <xf numFmtId="0" fontId="2" fillId="0" borderId="59" xfId="2" applyFont="1" applyBorder="1" applyAlignment="1" applyProtection="1">
      <alignment horizontal="center" vertical="center" wrapText="1"/>
      <protection locked="0"/>
    </xf>
    <xf numFmtId="0" fontId="2" fillId="0" borderId="52" xfId="2" applyFont="1" applyBorder="1" applyAlignment="1" applyProtection="1">
      <alignment horizontal="center" vertical="center" wrapText="1"/>
      <protection locked="0"/>
    </xf>
    <xf numFmtId="0" fontId="7" fillId="17" borderId="21" xfId="2" applyFont="1" applyFill="1" applyBorder="1" applyAlignment="1" applyProtection="1">
      <alignment horizontal="center" vertical="center" wrapText="1"/>
      <protection locked="0"/>
    </xf>
    <xf numFmtId="0" fontId="7" fillId="17" borderId="22" xfId="2" applyFont="1" applyFill="1" applyBorder="1" applyAlignment="1" applyProtection="1">
      <alignment horizontal="center" vertical="center" wrapText="1"/>
      <protection locked="0"/>
    </xf>
    <xf numFmtId="0" fontId="7" fillId="17" borderId="20" xfId="2" applyFont="1" applyFill="1" applyBorder="1" applyAlignment="1" applyProtection="1">
      <alignment horizontal="center" vertical="center" wrapText="1"/>
      <protection locked="0"/>
    </xf>
    <xf numFmtId="0" fontId="4" fillId="2" borderId="13" xfId="0" applyFont="1" applyFill="1" applyBorder="1" applyAlignment="1">
      <alignment horizontal="center" vertical="center" textRotation="90" wrapText="1"/>
    </xf>
    <xf numFmtId="0" fontId="4" fillId="2" borderId="36" xfId="0" applyFont="1" applyFill="1" applyBorder="1" applyAlignment="1">
      <alignment horizontal="center" vertical="center" textRotation="90" wrapText="1"/>
    </xf>
    <xf numFmtId="0" fontId="36" fillId="8" borderId="13" xfId="2" applyFont="1" applyFill="1" applyBorder="1" applyAlignment="1" applyProtection="1">
      <alignment horizontal="center" vertical="center" textRotation="90" wrapText="1"/>
      <protection locked="0"/>
    </xf>
    <xf numFmtId="0" fontId="36" fillId="8" borderId="36" xfId="2" applyFont="1" applyFill="1" applyBorder="1" applyAlignment="1" applyProtection="1">
      <alignment horizontal="center" vertical="center" textRotation="90" wrapText="1"/>
      <protection locked="0"/>
    </xf>
    <xf numFmtId="0" fontId="4" fillId="9" borderId="13" xfId="0" applyFont="1" applyFill="1" applyBorder="1" applyAlignment="1">
      <alignment horizontal="center" vertical="center" wrapText="1"/>
    </xf>
    <xf numFmtId="0" fontId="4" fillId="9" borderId="36" xfId="0" applyFont="1" applyFill="1" applyBorder="1" applyAlignment="1">
      <alignment horizontal="center" vertical="center" wrapText="1"/>
    </xf>
    <xf numFmtId="0" fontId="4" fillId="11" borderId="9" xfId="0" applyFont="1" applyFill="1" applyBorder="1" applyAlignment="1" applyProtection="1">
      <alignment horizontal="center" vertical="center" wrapText="1"/>
      <protection locked="0"/>
    </xf>
    <xf numFmtId="0" fontId="4" fillId="11" borderId="10" xfId="0" applyFont="1" applyFill="1" applyBorder="1" applyAlignment="1" applyProtection="1">
      <alignment horizontal="center" vertical="center" wrapText="1"/>
      <protection locked="0"/>
    </xf>
    <xf numFmtId="0" fontId="4" fillId="11" borderId="11" xfId="0" applyFont="1" applyFill="1" applyBorder="1" applyAlignment="1" applyProtection="1">
      <alignment horizontal="center" vertical="center" wrapText="1"/>
      <protection locked="0"/>
    </xf>
    <xf numFmtId="0" fontId="4" fillId="8" borderId="13" xfId="2" applyFont="1" applyFill="1" applyBorder="1" applyAlignment="1">
      <alignment horizontal="center" vertical="center" textRotation="90" wrapText="1"/>
    </xf>
    <xf numFmtId="0" fontId="4" fillId="8" borderId="36" xfId="2" applyFont="1" applyFill="1" applyBorder="1" applyAlignment="1">
      <alignment horizontal="center" vertical="center" textRotation="90" wrapText="1"/>
    </xf>
    <xf numFmtId="14" fontId="8" fillId="0" borderId="28" xfId="0" applyNumberFormat="1" applyFont="1" applyBorder="1" applyAlignment="1">
      <alignment horizontal="center" vertical="center" wrapText="1"/>
    </xf>
    <xf numFmtId="14" fontId="8" fillId="0" borderId="36" xfId="0" applyNumberFormat="1" applyFont="1" applyBorder="1" applyAlignment="1">
      <alignment horizontal="center" vertical="center" wrapText="1"/>
    </xf>
    <xf numFmtId="0" fontId="8" fillId="0" borderId="51" xfId="0" applyFont="1" applyBorder="1" applyAlignment="1">
      <alignment horizontal="justify" vertical="center" wrapText="1"/>
    </xf>
    <xf numFmtId="0" fontId="8" fillId="0" borderId="52" xfId="0" applyFont="1" applyBorder="1" applyAlignment="1">
      <alignment horizontal="justify" vertical="center" wrapText="1"/>
    </xf>
    <xf numFmtId="0" fontId="8" fillId="0" borderId="59" xfId="0" applyFont="1" applyBorder="1" applyAlignment="1">
      <alignment horizontal="justify" vertical="center" wrapText="1"/>
    </xf>
    <xf numFmtId="0" fontId="2" fillId="0" borderId="47" xfId="2"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2" fillId="0" borderId="35" xfId="0" applyFont="1" applyBorder="1" applyAlignment="1" applyProtection="1">
      <alignment horizontal="center" vertical="center" wrapText="1"/>
      <protection locked="0"/>
    </xf>
    <xf numFmtId="0" fontId="2" fillId="0" borderId="28" xfId="0" applyFont="1" applyBorder="1" applyAlignment="1" applyProtection="1">
      <alignment horizontal="center" vertical="center" wrapText="1"/>
      <protection locked="0"/>
    </xf>
    <xf numFmtId="0" fontId="2" fillId="0" borderId="36" xfId="0" applyFont="1" applyBorder="1" applyAlignment="1" applyProtection="1">
      <alignment horizontal="center" vertical="center" wrapText="1"/>
      <protection locked="0"/>
    </xf>
    <xf numFmtId="0" fontId="2" fillId="0" borderId="28" xfId="0" applyFont="1" applyBorder="1" applyAlignment="1" applyProtection="1">
      <alignment horizontal="center" vertical="center" textRotation="90" wrapText="1"/>
      <protection locked="0"/>
    </xf>
    <xf numFmtId="0" fontId="2" fillId="0" borderId="12" xfId="0" applyFont="1" applyBorder="1" applyAlignment="1" applyProtection="1">
      <alignment horizontal="center" vertical="center" textRotation="90" wrapText="1"/>
      <protection locked="0"/>
    </xf>
    <xf numFmtId="0" fontId="2" fillId="0" borderId="36" xfId="0" applyFont="1" applyBorder="1" applyAlignment="1" applyProtection="1">
      <alignment horizontal="center" vertical="center" textRotation="90" wrapText="1"/>
      <protection locked="0"/>
    </xf>
    <xf numFmtId="0" fontId="2" fillId="0" borderId="12" xfId="0" applyFont="1" applyBorder="1" applyAlignment="1" applyProtection="1">
      <alignment horizontal="center" vertical="center" wrapText="1"/>
      <protection locked="0"/>
    </xf>
    <xf numFmtId="14" fontId="8" fillId="0" borderId="12" xfId="0" applyNumberFormat="1" applyFont="1" applyBorder="1" applyAlignment="1">
      <alignment horizontal="center" vertical="center" wrapText="1"/>
    </xf>
    <xf numFmtId="0" fontId="2" fillId="3" borderId="28"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36" xfId="0" applyFont="1" applyFill="1" applyBorder="1" applyAlignment="1">
      <alignment horizontal="center" vertical="center" wrapText="1"/>
    </xf>
    <xf numFmtId="9" fontId="2" fillId="5" borderId="28" xfId="1" applyFont="1" applyFill="1" applyBorder="1" applyAlignment="1" applyProtection="1">
      <alignment horizontal="center" vertical="center"/>
    </xf>
    <xf numFmtId="9" fontId="2" fillId="5" borderId="12" xfId="1" applyFont="1" applyFill="1" applyBorder="1" applyAlignment="1" applyProtection="1">
      <alignment horizontal="center" vertical="center"/>
    </xf>
    <xf numFmtId="9" fontId="2" fillId="5" borderId="36" xfId="1" applyFont="1" applyFill="1" applyBorder="1" applyAlignment="1" applyProtection="1">
      <alignment horizontal="center" vertical="center"/>
    </xf>
    <xf numFmtId="0" fontId="2" fillId="0" borderId="28" xfId="2" applyFont="1" applyBorder="1" applyAlignment="1" applyProtection="1">
      <alignment horizontal="center" vertical="center" wrapText="1"/>
      <protection locked="0"/>
    </xf>
    <xf numFmtId="0" fontId="2" fillId="0" borderId="36" xfId="2" applyFont="1" applyBorder="1" applyAlignment="1" applyProtection="1">
      <alignment horizontal="center" vertical="center" wrapText="1"/>
      <protection locked="0"/>
    </xf>
    <xf numFmtId="0" fontId="2" fillId="7" borderId="28" xfId="0" applyFont="1" applyFill="1" applyBorder="1" applyAlignment="1">
      <alignment horizontal="center" vertical="center" wrapText="1"/>
    </xf>
    <xf numFmtId="0" fontId="2" fillId="7" borderId="36" xfId="0" applyFont="1" applyFill="1" applyBorder="1" applyAlignment="1">
      <alignment horizontal="center" vertical="center" wrapText="1"/>
    </xf>
    <xf numFmtId="0" fontId="2" fillId="7" borderId="12" xfId="0" applyFont="1" applyFill="1" applyBorder="1" applyAlignment="1">
      <alignment horizontal="center" vertical="center" wrapText="1"/>
    </xf>
    <xf numFmtId="9" fontId="2" fillId="7" borderId="28" xfId="0" applyNumberFormat="1" applyFont="1" applyFill="1" applyBorder="1" applyAlignment="1">
      <alignment horizontal="center" vertical="center" wrapText="1"/>
    </xf>
    <xf numFmtId="9" fontId="2" fillId="7" borderId="12" xfId="0" applyNumberFormat="1" applyFont="1" applyFill="1" applyBorder="1" applyAlignment="1">
      <alignment horizontal="center" vertical="center" wrapText="1"/>
    </xf>
    <xf numFmtId="9" fontId="2" fillId="7" borderId="36" xfId="0" applyNumberFormat="1" applyFont="1" applyFill="1" applyBorder="1" applyAlignment="1">
      <alignment horizontal="center" vertical="center" wrapText="1"/>
    </xf>
    <xf numFmtId="0" fontId="2" fillId="0" borderId="51"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27" xfId="2" applyFont="1" applyBorder="1" applyAlignment="1" applyProtection="1">
      <alignment horizontal="center" vertical="center" wrapText="1"/>
      <protection locked="0"/>
    </xf>
    <xf numFmtId="0" fontId="2" fillId="0" borderId="33" xfId="2" applyFont="1" applyBorder="1" applyAlignment="1" applyProtection="1">
      <alignment horizontal="center" vertical="center" wrapText="1"/>
      <protection locked="0"/>
    </xf>
    <xf numFmtId="0" fontId="2" fillId="0" borderId="35" xfId="2" applyFont="1" applyBorder="1" applyAlignment="1" applyProtection="1">
      <alignment horizontal="center" vertical="center" wrapText="1"/>
      <protection locked="0"/>
    </xf>
    <xf numFmtId="0" fontId="27" fillId="0" borderId="28"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36" xfId="0" applyFont="1" applyBorder="1" applyAlignment="1">
      <alignment horizontal="center" vertical="center" wrapText="1"/>
    </xf>
    <xf numFmtId="0" fontId="2" fillId="0" borderId="12" xfId="2" applyFont="1" applyBorder="1" applyAlignment="1" applyProtection="1">
      <alignment horizontal="center" vertical="center" wrapText="1"/>
      <protection locked="0"/>
    </xf>
    <xf numFmtId="0" fontId="2" fillId="0" borderId="41" xfId="2" applyFont="1" applyBorder="1" applyAlignment="1" applyProtection="1">
      <alignment horizontal="center" vertical="center" wrapText="1"/>
      <protection locked="0"/>
    </xf>
    <xf numFmtId="0" fontId="8" fillId="0" borderId="53" xfId="0" applyFont="1" applyBorder="1" applyAlignment="1">
      <alignment vertical="center" wrapText="1"/>
    </xf>
    <xf numFmtId="0" fontId="8" fillId="0" borderId="56" xfId="0" applyFont="1" applyBorder="1" applyAlignment="1">
      <alignment vertical="center" wrapText="1"/>
    </xf>
    <xf numFmtId="0" fontId="8" fillId="0" borderId="53" xfId="0" applyFont="1" applyBorder="1" applyAlignment="1">
      <alignment horizontal="center" vertical="center" wrapText="1"/>
    </xf>
    <xf numFmtId="0" fontId="8" fillId="0" borderId="56" xfId="0" applyFont="1" applyBorder="1" applyAlignment="1">
      <alignment horizontal="center" vertical="center" wrapText="1"/>
    </xf>
    <xf numFmtId="0" fontId="2" fillId="0" borderId="54" xfId="0" applyFont="1" applyBorder="1" applyAlignment="1" applyProtection="1">
      <alignment horizontal="center" vertical="center" wrapText="1"/>
      <protection locked="0"/>
    </xf>
    <xf numFmtId="0" fontId="2" fillId="0" borderId="57" xfId="0" applyFont="1" applyBorder="1" applyAlignment="1" applyProtection="1">
      <alignment horizontal="center" vertical="center" wrapText="1"/>
      <protection locked="0"/>
    </xf>
    <xf numFmtId="0" fontId="8" fillId="0" borderId="91" xfId="0" applyFont="1" applyBorder="1" applyAlignment="1">
      <alignment horizontal="center" vertical="center" wrapText="1"/>
    </xf>
    <xf numFmtId="0" fontId="8" fillId="0" borderId="92" xfId="0" applyFont="1" applyBorder="1" applyAlignment="1">
      <alignment horizontal="center" vertical="center" wrapText="1"/>
    </xf>
    <xf numFmtId="0" fontId="2" fillId="0" borderId="53" xfId="0" applyFont="1" applyBorder="1" applyAlignment="1" applyProtection="1">
      <alignment horizontal="center" vertical="center" wrapText="1"/>
      <protection locked="0"/>
    </xf>
    <xf numFmtId="0" fontId="2" fillId="0" borderId="56" xfId="0" applyFont="1" applyBorder="1" applyAlignment="1" applyProtection="1">
      <alignment horizontal="center" vertical="center" wrapText="1"/>
      <protection locked="0"/>
    </xf>
    <xf numFmtId="0" fontId="2" fillId="0" borderId="33" xfId="0" applyFont="1" applyBorder="1" applyAlignment="1" applyProtection="1">
      <alignment horizontal="center" vertical="center" wrapText="1"/>
      <protection locked="0"/>
    </xf>
    <xf numFmtId="0" fontId="2" fillId="0" borderId="28"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14" fontId="2" fillId="0" borderId="28" xfId="0" applyNumberFormat="1" applyFont="1" applyBorder="1" applyAlignment="1" applyProtection="1">
      <alignment horizontal="center" vertical="center"/>
      <protection locked="0"/>
    </xf>
    <xf numFmtId="14" fontId="2" fillId="0" borderId="12" xfId="0" applyNumberFormat="1" applyFont="1" applyBorder="1" applyAlignment="1" applyProtection="1">
      <alignment horizontal="center" vertical="center"/>
      <protection locked="0"/>
    </xf>
    <xf numFmtId="14" fontId="2" fillId="0" borderId="36" xfId="0" applyNumberFormat="1" applyFont="1" applyBorder="1" applyAlignment="1" applyProtection="1">
      <alignment horizontal="center" vertical="center"/>
      <protection locked="0"/>
    </xf>
    <xf numFmtId="14" fontId="2" fillId="0" borderId="28" xfId="0" applyNumberFormat="1" applyFont="1" applyBorder="1" applyAlignment="1" applyProtection="1">
      <alignment horizontal="center" vertical="center" wrapText="1"/>
      <protection locked="0"/>
    </xf>
    <xf numFmtId="14" fontId="2" fillId="0" borderId="36" xfId="0" applyNumberFormat="1" applyFont="1" applyBorder="1" applyAlignment="1" applyProtection="1">
      <alignment horizontal="center" vertical="center" wrapText="1"/>
      <protection locked="0"/>
    </xf>
    <xf numFmtId="0" fontId="2" fillId="0" borderId="51" xfId="0" applyFont="1" applyBorder="1" applyAlignment="1" applyProtection="1">
      <alignment horizontal="justify" vertical="center" wrapText="1"/>
      <protection locked="0"/>
    </xf>
    <xf numFmtId="0" fontId="2" fillId="0" borderId="52" xfId="0" applyFont="1" applyBorder="1" applyAlignment="1" applyProtection="1">
      <alignment horizontal="justify" vertical="center" wrapText="1"/>
      <protection locked="0"/>
    </xf>
    <xf numFmtId="0" fontId="2" fillId="0" borderId="59" xfId="0" applyFont="1" applyBorder="1" applyAlignment="1" applyProtection="1">
      <alignment horizontal="justify" vertical="center" wrapText="1"/>
      <protection locked="0"/>
    </xf>
    <xf numFmtId="9" fontId="2" fillId="7" borderId="13" xfId="0" applyNumberFormat="1" applyFont="1" applyFill="1" applyBorder="1" applyAlignment="1">
      <alignment horizontal="center" vertical="center" wrapText="1"/>
    </xf>
    <xf numFmtId="9" fontId="2" fillId="5" borderId="13" xfId="0" applyNumberFormat="1" applyFont="1" applyFill="1" applyBorder="1" applyAlignment="1">
      <alignment horizontal="center" vertical="center" wrapText="1"/>
    </xf>
    <xf numFmtId="9" fontId="2" fillId="5" borderId="36" xfId="0" applyNumberFormat="1" applyFont="1" applyFill="1" applyBorder="1" applyAlignment="1">
      <alignment horizontal="center" vertical="center" wrapText="1"/>
    </xf>
    <xf numFmtId="0" fontId="2" fillId="0" borderId="13" xfId="0" applyFont="1" applyBorder="1" applyAlignment="1" applyProtection="1">
      <alignment horizontal="center" vertical="center" textRotation="90" wrapText="1"/>
      <protection locked="0"/>
    </xf>
    <xf numFmtId="0" fontId="7" fillId="18" borderId="21" xfId="0" applyFont="1" applyFill="1" applyBorder="1" applyAlignment="1" applyProtection="1">
      <alignment horizontal="center" vertical="center" wrapText="1"/>
      <protection locked="0"/>
    </xf>
    <xf numFmtId="0" fontId="7" fillId="18" borderId="20" xfId="0" applyFont="1" applyFill="1" applyBorder="1" applyAlignment="1" applyProtection="1">
      <alignment horizontal="center" vertical="center" wrapText="1"/>
      <protection locked="0"/>
    </xf>
    <xf numFmtId="0" fontId="20" fillId="0" borderId="93" xfId="0" applyFont="1" applyBorder="1" applyAlignment="1">
      <alignment horizontal="justify" vertical="center" wrapText="1"/>
    </xf>
    <xf numFmtId="0" fontId="20" fillId="0" borderId="20" xfId="0" applyFont="1" applyBorder="1" applyAlignment="1">
      <alignment horizontal="justify" vertical="center" wrapText="1"/>
    </xf>
    <xf numFmtId="0" fontId="37" fillId="0" borderId="21" xfId="0" applyFont="1" applyBorder="1" applyAlignment="1">
      <alignment horizontal="center" vertical="center" textRotation="90" wrapText="1"/>
    </xf>
    <xf numFmtId="0" fontId="37" fillId="0" borderId="20" xfId="0" applyFont="1" applyBorder="1" applyAlignment="1">
      <alignment horizontal="center" vertical="center" textRotation="90" wrapText="1"/>
    </xf>
    <xf numFmtId="0" fontId="2" fillId="5" borderId="86" xfId="0" applyFont="1" applyFill="1" applyBorder="1" applyAlignment="1">
      <alignment horizontal="center" vertical="center" wrapText="1"/>
    </xf>
    <xf numFmtId="0" fontId="2" fillId="5" borderId="35" xfId="0" applyFont="1" applyFill="1" applyBorder="1" applyAlignment="1">
      <alignment horizontal="center" vertical="center" wrapText="1"/>
    </xf>
    <xf numFmtId="0" fontId="7" fillId="5" borderId="13" xfId="0" applyFont="1" applyFill="1" applyBorder="1" applyAlignment="1">
      <alignment horizontal="center" vertical="center" textRotation="90" wrapText="1"/>
    </xf>
    <xf numFmtId="0" fontId="7" fillId="5" borderId="36" xfId="0" applyFont="1" applyFill="1" applyBorder="1" applyAlignment="1">
      <alignment horizontal="center" vertical="center" textRotation="90" wrapText="1"/>
    </xf>
    <xf numFmtId="0" fontId="2" fillId="0" borderId="13" xfId="0" applyFont="1" applyBorder="1" applyAlignment="1">
      <alignment horizontal="center" vertical="center" textRotation="90" wrapText="1"/>
    </xf>
    <xf numFmtId="0" fontId="2" fillId="0" borderId="36" xfId="0" applyFont="1" applyBorder="1" applyAlignment="1">
      <alignment horizontal="center" vertical="center" textRotation="90" wrapText="1"/>
    </xf>
    <xf numFmtId="0" fontId="28" fillId="0" borderId="13" xfId="0" applyFont="1" applyBorder="1" applyAlignment="1">
      <alignment horizontal="center" vertical="center" wrapText="1"/>
    </xf>
    <xf numFmtId="0" fontId="28" fillId="0" borderId="36" xfId="0" applyFont="1" applyBorder="1" applyAlignment="1">
      <alignment horizontal="center" vertical="center" wrapText="1"/>
    </xf>
    <xf numFmtId="0" fontId="2" fillId="0" borderId="13" xfId="0" applyFont="1" applyBorder="1" applyAlignment="1" applyProtection="1">
      <alignment horizontal="center" vertical="center" wrapText="1"/>
      <protection locked="0"/>
    </xf>
    <xf numFmtId="0" fontId="2" fillId="0" borderId="27" xfId="2" applyFont="1" applyBorder="1" applyAlignment="1">
      <alignment horizontal="center" vertical="center" wrapText="1"/>
    </xf>
    <xf numFmtId="0" fontId="2" fillId="0" borderId="33" xfId="2" applyFont="1" applyBorder="1" applyAlignment="1">
      <alignment horizontal="center" vertical="center" wrapText="1"/>
    </xf>
    <xf numFmtId="0" fontId="2" fillId="0" borderId="35" xfId="2" applyFont="1" applyBorder="1" applyAlignment="1">
      <alignment horizontal="center" vertical="center" wrapText="1"/>
    </xf>
    <xf numFmtId="0" fontId="2" fillId="0" borderId="28"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36" xfId="2" applyFont="1" applyBorder="1" applyAlignment="1">
      <alignment horizontal="center" vertical="center" wrapText="1"/>
    </xf>
    <xf numFmtId="0" fontId="2" fillId="4" borderId="27" xfId="2" applyFont="1" applyFill="1" applyBorder="1" applyAlignment="1" applyProtection="1">
      <alignment horizontal="center" vertical="center" wrapText="1"/>
      <protection locked="0"/>
    </xf>
    <xf numFmtId="0" fontId="2" fillId="4" borderId="35" xfId="2" applyFont="1" applyFill="1" applyBorder="1" applyAlignment="1" applyProtection="1">
      <alignment horizontal="center" vertical="center" wrapText="1"/>
      <protection locked="0"/>
    </xf>
    <xf numFmtId="0" fontId="2" fillId="3" borderId="28" xfId="0" applyFont="1" applyFill="1" applyBorder="1" applyAlignment="1" applyProtection="1">
      <alignment horizontal="center" vertical="center" wrapText="1"/>
      <protection locked="0"/>
    </xf>
    <xf numFmtId="0" fontId="2" fillId="3" borderId="36" xfId="0" applyFont="1" applyFill="1" applyBorder="1" applyAlignment="1" applyProtection="1">
      <alignment horizontal="center" vertical="center" wrapText="1"/>
      <protection locked="0"/>
    </xf>
    <xf numFmtId="0" fontId="2" fillId="0" borderId="13" xfId="0" applyFont="1" applyBorder="1" applyAlignment="1" applyProtection="1">
      <alignment horizontal="center" vertical="center"/>
      <protection locked="0"/>
    </xf>
    <xf numFmtId="14" fontId="2" fillId="0" borderId="13" xfId="0" applyNumberFormat="1" applyFont="1" applyBorder="1" applyAlignment="1" applyProtection="1">
      <alignment horizontal="center" vertical="center"/>
      <protection locked="0"/>
    </xf>
    <xf numFmtId="0" fontId="2" fillId="4" borderId="28" xfId="0" applyFont="1" applyFill="1" applyBorder="1" applyAlignment="1" applyProtection="1">
      <alignment horizontal="center" vertical="center" wrapText="1"/>
      <protection locked="0"/>
    </xf>
    <xf numFmtId="0" fontId="2" fillId="4" borderId="36" xfId="0" applyFont="1" applyFill="1" applyBorder="1" applyAlignment="1" applyProtection="1">
      <alignment horizontal="center" vertical="center" wrapText="1"/>
      <protection locked="0"/>
    </xf>
    <xf numFmtId="0" fontId="2" fillId="3" borderId="28" xfId="2" applyFont="1" applyFill="1" applyBorder="1" applyAlignment="1" applyProtection="1">
      <alignment horizontal="center" vertical="center" wrapText="1"/>
      <protection locked="0"/>
    </xf>
    <xf numFmtId="0" fontId="2" fillId="3" borderId="36" xfId="2" applyFont="1" applyFill="1" applyBorder="1" applyAlignment="1" applyProtection="1">
      <alignment horizontal="center" vertical="center" wrapText="1"/>
      <protection locked="0"/>
    </xf>
    <xf numFmtId="14" fontId="2" fillId="4" borderId="28" xfId="0" applyNumberFormat="1" applyFont="1" applyFill="1" applyBorder="1" applyAlignment="1" applyProtection="1">
      <alignment horizontal="center" vertical="center" wrapText="1"/>
      <protection locked="0"/>
    </xf>
    <xf numFmtId="14" fontId="2" fillId="4" borderId="36" xfId="0" applyNumberFormat="1" applyFont="1" applyFill="1" applyBorder="1" applyAlignment="1" applyProtection="1">
      <alignment horizontal="center" vertical="center" wrapText="1"/>
      <protection locked="0"/>
    </xf>
    <xf numFmtId="0" fontId="2" fillId="4" borderId="51" xfId="0" applyFont="1" applyFill="1" applyBorder="1" applyAlignment="1" applyProtection="1">
      <alignment horizontal="justify" vertical="center" wrapText="1"/>
      <protection locked="0"/>
    </xf>
    <xf numFmtId="0" fontId="2" fillId="4" borderId="52" xfId="0" applyFont="1" applyFill="1" applyBorder="1" applyAlignment="1" applyProtection="1">
      <alignment horizontal="justify" vertical="center" wrapText="1"/>
      <protection locked="0"/>
    </xf>
    <xf numFmtId="0" fontId="2" fillId="0" borderId="14" xfId="0" applyFont="1" applyBorder="1" applyAlignment="1" applyProtection="1">
      <alignment horizontal="center" vertical="center" wrapText="1"/>
      <protection locked="0"/>
    </xf>
    <xf numFmtId="14" fontId="2" fillId="0" borderId="12" xfId="0" applyNumberFormat="1" applyFont="1" applyBorder="1" applyAlignment="1" applyProtection="1">
      <alignment horizontal="center" vertical="center" wrapText="1"/>
      <protection locked="0"/>
    </xf>
    <xf numFmtId="0" fontId="2" fillId="0" borderId="28"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36" xfId="0" applyFont="1" applyBorder="1" applyAlignment="1" applyProtection="1">
      <alignment horizontal="left" vertical="center" wrapText="1"/>
      <protection locked="0"/>
    </xf>
    <xf numFmtId="0" fontId="2" fillId="0" borderId="51" xfId="0" applyFont="1" applyBorder="1" applyAlignment="1" applyProtection="1">
      <alignment horizontal="left" vertical="center" wrapText="1"/>
      <protection locked="0"/>
    </xf>
    <xf numFmtId="0" fontId="2" fillId="0" borderId="52" xfId="0" applyFont="1" applyBorder="1" applyAlignment="1" applyProtection="1">
      <alignment horizontal="left" vertical="center" wrapText="1"/>
      <protection locked="0"/>
    </xf>
    <xf numFmtId="0" fontId="2" fillId="0" borderId="28" xfId="0" applyFont="1" applyBorder="1" applyAlignment="1">
      <alignment horizontal="center" vertical="center" textRotation="90" wrapText="1"/>
    </xf>
    <xf numFmtId="0" fontId="2" fillId="5" borderId="27" xfId="0" applyFont="1" applyFill="1" applyBorder="1" applyAlignment="1">
      <alignment horizontal="center" vertical="center" wrapText="1"/>
    </xf>
    <xf numFmtId="9" fontId="2" fillId="5" borderId="28" xfId="0" applyNumberFormat="1" applyFont="1" applyFill="1" applyBorder="1" applyAlignment="1">
      <alignment horizontal="center" vertical="center" wrapText="1"/>
    </xf>
    <xf numFmtId="0" fontId="2" fillId="0" borderId="21" xfId="0" applyFont="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2" fillId="0" borderId="59" xfId="0" applyFont="1" applyBorder="1" applyAlignment="1" applyProtection="1">
      <alignment horizontal="left" vertical="center" wrapText="1"/>
      <protection locked="0"/>
    </xf>
    <xf numFmtId="0" fontId="2" fillId="0" borderId="28" xfId="0" applyFont="1" applyBorder="1" applyAlignment="1" applyProtection="1">
      <alignment horizontal="justify" vertical="center" wrapText="1"/>
      <protection locked="0"/>
    </xf>
    <xf numFmtId="0" fontId="2" fillId="0" borderId="36" xfId="0" applyFont="1" applyBorder="1" applyAlignment="1" applyProtection="1">
      <alignment horizontal="justify" vertical="center" wrapText="1"/>
      <protection locked="0"/>
    </xf>
    <xf numFmtId="0" fontId="7" fillId="5" borderId="28" xfId="0" applyFont="1" applyFill="1" applyBorder="1" applyAlignment="1">
      <alignment horizontal="center" vertical="center" textRotation="90" wrapText="1"/>
    </xf>
    <xf numFmtId="0" fontId="2" fillId="0" borderId="21" xfId="0" applyFont="1" applyBorder="1" applyAlignment="1" applyProtection="1">
      <alignment horizontal="justify" vertical="center" wrapText="1"/>
      <protection locked="0"/>
    </xf>
    <xf numFmtId="0" fontId="2" fillId="0" borderId="20" xfId="0" applyFont="1" applyBorder="1" applyAlignment="1" applyProtection="1">
      <alignment horizontal="justify" vertical="center" wrapText="1"/>
      <protection locked="0"/>
    </xf>
    <xf numFmtId="0" fontId="2" fillId="0" borderId="27" xfId="2" applyFont="1" applyBorder="1" applyAlignment="1" applyProtection="1">
      <alignment horizontal="justify" vertical="center" wrapText="1"/>
      <protection locked="0"/>
    </xf>
    <xf numFmtId="0" fontId="2" fillId="0" borderId="35" xfId="2" applyFont="1" applyBorder="1" applyAlignment="1" applyProtection="1">
      <alignment horizontal="justify" vertical="center" wrapText="1"/>
      <protection locked="0"/>
    </xf>
    <xf numFmtId="0" fontId="2" fillId="0" borderId="33" xfId="2" applyFont="1" applyBorder="1" applyAlignment="1" applyProtection="1">
      <alignment horizontal="justify" vertical="center" wrapText="1"/>
      <protection locked="0"/>
    </xf>
    <xf numFmtId="0" fontId="2" fillId="0" borderId="14" xfId="0" applyFont="1" applyBorder="1" applyAlignment="1" applyProtection="1">
      <alignment horizontal="left" vertical="center" wrapText="1"/>
      <protection locked="0"/>
    </xf>
    <xf numFmtId="0" fontId="2" fillId="0" borderId="28" xfId="2" applyFont="1" applyBorder="1" applyAlignment="1" applyProtection="1">
      <alignment horizontal="justify" vertical="center" wrapText="1"/>
      <protection locked="0"/>
    </xf>
    <xf numFmtId="0" fontId="2" fillId="0" borderId="14" xfId="2" applyFont="1" applyBorder="1" applyAlignment="1" applyProtection="1">
      <alignment horizontal="justify" vertical="center" wrapText="1"/>
      <protection locked="0"/>
    </xf>
    <xf numFmtId="0" fontId="2" fillId="0" borderId="28" xfId="2" applyFont="1" applyBorder="1" applyAlignment="1" applyProtection="1">
      <alignment horizontal="left" vertical="center" wrapText="1"/>
      <protection locked="0"/>
    </xf>
    <xf numFmtId="0" fontId="2" fillId="0" borderId="12" xfId="2" applyFont="1" applyBorder="1" applyAlignment="1" applyProtection="1">
      <alignment horizontal="left" vertical="center" wrapText="1"/>
      <protection locked="0"/>
    </xf>
    <xf numFmtId="0" fontId="2" fillId="0" borderId="36" xfId="2" applyFont="1" applyBorder="1" applyAlignment="1" applyProtection="1">
      <alignment horizontal="left" vertical="center" wrapText="1"/>
      <protection locked="0"/>
    </xf>
    <xf numFmtId="0" fontId="2" fillId="0" borderId="12" xfId="2" applyFont="1" applyBorder="1" applyAlignment="1" applyProtection="1">
      <alignment horizontal="justify" vertical="center" wrapText="1"/>
      <protection locked="0"/>
    </xf>
    <xf numFmtId="0" fontId="2" fillId="0" borderId="36" xfId="2" applyFont="1" applyBorder="1" applyAlignment="1" applyProtection="1">
      <alignment horizontal="justify" vertical="center" wrapText="1"/>
      <protection locked="0"/>
    </xf>
    <xf numFmtId="14" fontId="2" fillId="0" borderId="14" xfId="0" applyNumberFormat="1" applyFont="1" applyBorder="1" applyAlignment="1" applyProtection="1">
      <alignment horizontal="center" vertical="center" wrapText="1"/>
      <protection locked="0"/>
    </xf>
    <xf numFmtId="14" fontId="2" fillId="0" borderId="13" xfId="0" applyNumberFormat="1" applyFont="1" applyBorder="1" applyAlignment="1" applyProtection="1">
      <alignment horizontal="center" vertical="center" wrapText="1"/>
      <protection locked="0"/>
    </xf>
    <xf numFmtId="0" fontId="2" fillId="0" borderId="13" xfId="0" applyFont="1" applyBorder="1" applyAlignment="1" applyProtection="1">
      <alignment horizontal="left" vertical="center" wrapText="1"/>
      <protection locked="0"/>
    </xf>
    <xf numFmtId="0" fontId="2" fillId="0" borderId="2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6" xfId="0" applyFont="1" applyBorder="1" applyAlignment="1">
      <alignment horizontal="center" vertical="center" wrapText="1"/>
    </xf>
    <xf numFmtId="0" fontId="2" fillId="13" borderId="28" xfId="0" applyFont="1" applyFill="1" applyBorder="1" applyAlignment="1" applyProtection="1">
      <alignment horizontal="center" vertical="center" wrapText="1"/>
      <protection locked="0"/>
    </xf>
    <xf numFmtId="0" fontId="2" fillId="13" borderId="36" xfId="0" applyFont="1" applyFill="1" applyBorder="1" applyAlignment="1" applyProtection="1">
      <alignment horizontal="center" vertical="center" wrapText="1"/>
      <protection locked="0"/>
    </xf>
    <xf numFmtId="0" fontId="2" fillId="0" borderId="51" xfId="0" applyFont="1" applyBorder="1" applyAlignment="1" applyProtection="1">
      <alignment horizontal="center" vertical="center" wrapText="1"/>
      <protection locked="0"/>
    </xf>
    <xf numFmtId="0" fontId="2" fillId="0" borderId="52" xfId="0" applyFont="1" applyBorder="1" applyAlignment="1" applyProtection="1">
      <alignment horizontal="center" vertical="center" wrapText="1"/>
      <protection locked="0"/>
    </xf>
    <xf numFmtId="0" fontId="28" fillId="0" borderId="21" xfId="0" applyFont="1" applyBorder="1" applyAlignment="1">
      <alignment horizontal="justify" vertical="center" wrapText="1"/>
    </xf>
    <xf numFmtId="0" fontId="28" fillId="0" borderId="20" xfId="0" applyFont="1" applyBorder="1" applyAlignment="1">
      <alignment horizontal="justify" vertical="center" wrapText="1"/>
    </xf>
    <xf numFmtId="0" fontId="2" fillId="3" borderId="28" xfId="0" applyFont="1" applyFill="1" applyBorder="1" applyAlignment="1" applyProtection="1">
      <alignment horizontal="center" vertical="center"/>
      <protection locked="0"/>
    </xf>
    <xf numFmtId="0" fontId="2" fillId="3" borderId="36" xfId="0" applyFont="1" applyFill="1" applyBorder="1" applyAlignment="1" applyProtection="1">
      <alignment horizontal="center" vertical="center"/>
      <protection locked="0"/>
    </xf>
    <xf numFmtId="14" fontId="2" fillId="3" borderId="28" xfId="0" applyNumberFormat="1" applyFont="1" applyFill="1" applyBorder="1" applyAlignment="1" applyProtection="1">
      <alignment horizontal="center" vertical="center"/>
      <protection locked="0"/>
    </xf>
    <xf numFmtId="14" fontId="2" fillId="3" borderId="36" xfId="0" applyNumberFormat="1" applyFont="1" applyFill="1" applyBorder="1" applyAlignment="1" applyProtection="1">
      <alignment horizontal="center" vertical="center"/>
      <protection locked="0"/>
    </xf>
    <xf numFmtId="0" fontId="2" fillId="3" borderId="51" xfId="0" applyFont="1" applyFill="1" applyBorder="1" applyAlignment="1" applyProtection="1">
      <alignment horizontal="justify" vertical="center" wrapText="1"/>
      <protection locked="0"/>
    </xf>
    <xf numFmtId="0" fontId="2" fillId="3" borderId="52" xfId="0" applyFont="1" applyFill="1" applyBorder="1" applyAlignment="1" applyProtection="1">
      <alignment horizontal="justify" vertical="center" wrapText="1"/>
      <protection locked="0"/>
    </xf>
    <xf numFmtId="0" fontId="28" fillId="0" borderId="28" xfId="2" applyFont="1" applyBorder="1" applyAlignment="1" applyProtection="1">
      <alignment horizontal="center" vertical="center" wrapText="1"/>
      <protection locked="0"/>
    </xf>
    <xf numFmtId="0" fontId="28" fillId="0" borderId="36" xfId="2" applyFont="1" applyBorder="1" applyAlignment="1" applyProtection="1">
      <alignment horizontal="center" vertical="center" wrapText="1"/>
      <protection locked="0"/>
    </xf>
    <xf numFmtId="0" fontId="28" fillId="0" borderId="28" xfId="0" applyFont="1" applyBorder="1" applyAlignment="1" applyProtection="1">
      <alignment horizontal="center" vertical="center" wrapText="1"/>
      <protection locked="0"/>
    </xf>
    <xf numFmtId="0" fontId="28" fillId="0" borderId="12" xfId="0" applyFont="1" applyBorder="1" applyAlignment="1" applyProtection="1">
      <alignment horizontal="center" vertical="center" wrapText="1"/>
      <protection locked="0"/>
    </xf>
    <xf numFmtId="0" fontId="28" fillId="0" borderId="36" xfId="0" applyFont="1" applyBorder="1" applyAlignment="1" applyProtection="1">
      <alignment horizontal="center" vertical="center" wrapText="1"/>
      <protection locked="0"/>
    </xf>
    <xf numFmtId="0" fontId="28" fillId="0" borderId="12" xfId="2" applyFont="1" applyBorder="1" applyAlignment="1" applyProtection="1">
      <alignment horizontal="center" vertical="center" wrapText="1"/>
      <protection locked="0"/>
    </xf>
    <xf numFmtId="0" fontId="28" fillId="0" borderId="27" xfId="0" applyFont="1" applyBorder="1" applyAlignment="1" applyProtection="1">
      <alignment horizontal="center" vertical="center" wrapText="1"/>
      <protection locked="0"/>
    </xf>
    <xf numFmtId="0" fontId="28" fillId="0" borderId="35" xfId="0" applyFont="1" applyBorder="1" applyAlignment="1" applyProtection="1">
      <alignment horizontal="center" vertical="center" wrapText="1"/>
      <protection locked="0"/>
    </xf>
    <xf numFmtId="0" fontId="28" fillId="0" borderId="51" xfId="0" applyFont="1" applyBorder="1" applyAlignment="1" applyProtection="1">
      <alignment horizontal="justify" vertical="center" wrapText="1"/>
      <protection locked="0"/>
    </xf>
    <xf numFmtId="0" fontId="28" fillId="0" borderId="52" xfId="0" applyFont="1" applyBorder="1" applyAlignment="1" applyProtection="1">
      <alignment horizontal="justify" vertical="center" wrapText="1"/>
      <protection locked="0"/>
    </xf>
    <xf numFmtId="166" fontId="28" fillId="0" borderId="28" xfId="0" applyNumberFormat="1" applyFont="1" applyBorder="1" applyAlignment="1" applyProtection="1">
      <alignment horizontal="center" vertical="center" wrapText="1"/>
      <protection locked="0"/>
    </xf>
    <xf numFmtId="166" fontId="28" fillId="0" borderId="36" xfId="0" applyNumberFormat="1" applyFont="1" applyBorder="1" applyAlignment="1" applyProtection="1">
      <alignment horizontal="center" vertical="center" wrapText="1"/>
      <protection locked="0"/>
    </xf>
    <xf numFmtId="0" fontId="28" fillId="0" borderId="28" xfId="0" applyFont="1" applyBorder="1" applyAlignment="1" applyProtection="1">
      <alignment horizontal="justify" vertical="center" wrapText="1"/>
      <protection locked="0"/>
    </xf>
    <xf numFmtId="0" fontId="28" fillId="0" borderId="36" xfId="0" applyFont="1" applyBorder="1" applyAlignment="1" applyProtection="1">
      <alignment horizontal="justify" vertical="center" wrapText="1"/>
      <protection locked="0"/>
    </xf>
    <xf numFmtId="0" fontId="28" fillId="0" borderId="27" xfId="2" applyFont="1" applyBorder="1" applyAlignment="1" applyProtection="1">
      <alignment horizontal="center" vertical="center" wrapText="1"/>
      <protection locked="0"/>
    </xf>
    <xf numFmtId="0" fontId="28" fillId="0" borderId="35" xfId="2" applyFont="1" applyBorder="1" applyAlignment="1" applyProtection="1">
      <alignment horizontal="center" vertical="center" wrapText="1"/>
      <protection locked="0"/>
    </xf>
    <xf numFmtId="166" fontId="28" fillId="0" borderId="12" xfId="0" applyNumberFormat="1" applyFont="1" applyBorder="1" applyAlignment="1" applyProtection="1">
      <alignment horizontal="center" vertical="center" wrapText="1"/>
      <protection locked="0"/>
    </xf>
    <xf numFmtId="0" fontId="28" fillId="0" borderId="12" xfId="0" applyFont="1" applyBorder="1" applyAlignment="1" applyProtection="1">
      <alignment horizontal="justify" vertical="center" wrapText="1"/>
      <protection locked="0"/>
    </xf>
    <xf numFmtId="0" fontId="28" fillId="0" borderId="51" xfId="0" applyFont="1" applyBorder="1" applyAlignment="1" applyProtection="1">
      <alignment horizontal="center" vertical="center" wrapText="1"/>
      <protection locked="0"/>
    </xf>
    <xf numFmtId="0" fontId="28" fillId="0" borderId="52" xfId="0" applyFont="1" applyBorder="1" applyAlignment="1" applyProtection="1">
      <alignment horizontal="center" vertical="center" wrapText="1"/>
      <protection locked="0"/>
    </xf>
    <xf numFmtId="14" fontId="28" fillId="0" borderId="28" xfId="0" applyNumberFormat="1" applyFont="1" applyBorder="1" applyAlignment="1" applyProtection="1">
      <alignment horizontal="center" vertical="center" wrapText="1"/>
      <protection locked="0"/>
    </xf>
    <xf numFmtId="14" fontId="28" fillId="0" borderId="12" xfId="0" applyNumberFormat="1" applyFont="1" applyBorder="1" applyAlignment="1" applyProtection="1">
      <alignment horizontal="center" vertical="center" wrapText="1"/>
      <protection locked="0"/>
    </xf>
    <xf numFmtId="14" fontId="28" fillId="0" borderId="36" xfId="0" applyNumberFormat="1" applyFont="1" applyBorder="1" applyAlignment="1" applyProtection="1">
      <alignment horizontal="center" vertical="center" wrapText="1"/>
      <protection locked="0"/>
    </xf>
    <xf numFmtId="0" fontId="28" fillId="0" borderId="28" xfId="0" applyFont="1" applyBorder="1" applyAlignment="1" applyProtection="1">
      <alignment horizontal="left" vertical="center" wrapText="1"/>
      <protection locked="0"/>
    </xf>
    <xf numFmtId="0" fontId="28" fillId="0" borderId="12" xfId="0" applyFont="1" applyBorder="1" applyAlignment="1" applyProtection="1">
      <alignment horizontal="left" vertical="center" wrapText="1"/>
      <protection locked="0"/>
    </xf>
    <xf numFmtId="0" fontId="28" fillId="0" borderId="36" xfId="0" applyFont="1" applyBorder="1" applyAlignment="1" applyProtection="1">
      <alignment horizontal="left" vertical="center" wrapText="1"/>
      <protection locked="0"/>
    </xf>
    <xf numFmtId="0" fontId="28" fillId="0" borderId="51" xfId="0" applyFont="1" applyBorder="1" applyAlignment="1" applyProtection="1">
      <alignment horizontal="left" vertical="center" wrapText="1"/>
      <protection locked="0"/>
    </xf>
    <xf numFmtId="0" fontId="28" fillId="0" borderId="59" xfId="0" applyFont="1" applyBorder="1" applyAlignment="1" applyProtection="1">
      <alignment horizontal="left" vertical="center" wrapText="1"/>
      <protection locked="0"/>
    </xf>
    <xf numFmtId="0" fontId="28" fillId="0" borderId="52" xfId="0" applyFont="1" applyBorder="1" applyAlignment="1" applyProtection="1">
      <alignment horizontal="left" vertical="center" wrapText="1"/>
      <protection locked="0"/>
    </xf>
    <xf numFmtId="166" fontId="28" fillId="0" borderId="28" xfId="0" applyNumberFormat="1" applyFont="1" applyBorder="1" applyAlignment="1" applyProtection="1">
      <alignment horizontal="center" vertical="center"/>
      <protection locked="0"/>
    </xf>
    <xf numFmtId="166" fontId="28" fillId="0" borderId="36" xfId="0" applyNumberFormat="1" applyFont="1" applyBorder="1" applyAlignment="1" applyProtection="1">
      <alignment horizontal="center" vertical="center"/>
      <protection locked="0"/>
    </xf>
    <xf numFmtId="0" fontId="28" fillId="0" borderId="59" xfId="0" applyFont="1" applyBorder="1" applyAlignment="1" applyProtection="1">
      <alignment horizontal="justify" vertical="center" wrapText="1"/>
      <protection locked="0"/>
    </xf>
    <xf numFmtId="14" fontId="28" fillId="0" borderId="14" xfId="0" applyNumberFormat="1" applyFont="1" applyBorder="1" applyAlignment="1" applyProtection="1">
      <alignment horizontal="center" vertical="center" wrapText="1"/>
      <protection locked="0"/>
    </xf>
    <xf numFmtId="166" fontId="28" fillId="0" borderId="13" xfId="0" applyNumberFormat="1" applyFont="1" applyBorder="1" applyAlignment="1" applyProtection="1">
      <alignment horizontal="center" vertical="center" wrapText="1"/>
      <protection locked="0"/>
    </xf>
    <xf numFmtId="166" fontId="28" fillId="0" borderId="14" xfId="0" applyNumberFormat="1" applyFont="1" applyBorder="1" applyAlignment="1" applyProtection="1">
      <alignment horizontal="center" vertical="center" wrapText="1"/>
      <protection locked="0"/>
    </xf>
    <xf numFmtId="0" fontId="28" fillId="0" borderId="14" xfId="0" applyFont="1" applyBorder="1" applyAlignment="1" applyProtection="1">
      <alignment horizontal="left" vertical="center" wrapText="1"/>
      <protection locked="0"/>
    </xf>
    <xf numFmtId="0" fontId="28" fillId="0" borderId="13" xfId="0" applyFont="1" applyBorder="1" applyAlignment="1" applyProtection="1">
      <alignment horizontal="justify" vertical="center" wrapText="1"/>
      <protection locked="0"/>
    </xf>
    <xf numFmtId="0" fontId="28" fillId="0" borderId="13" xfId="0" applyFont="1" applyBorder="1" applyAlignment="1" applyProtection="1">
      <alignment horizontal="center" vertical="center" wrapText="1"/>
      <protection locked="0"/>
    </xf>
    <xf numFmtId="0" fontId="28" fillId="0" borderId="13" xfId="0" applyFont="1" applyBorder="1" applyAlignment="1" applyProtection="1">
      <alignment horizontal="left" vertical="center" wrapText="1"/>
      <protection locked="0"/>
    </xf>
    <xf numFmtId="0" fontId="28" fillId="0" borderId="14" xfId="0" applyFont="1" applyBorder="1" applyAlignment="1" applyProtection="1">
      <alignment horizontal="center" vertical="center" wrapText="1"/>
      <protection locked="0"/>
    </xf>
    <xf numFmtId="0" fontId="28" fillId="0" borderId="33" xfId="2" applyFont="1" applyBorder="1" applyAlignment="1" applyProtection="1">
      <alignment horizontal="center" vertical="center" wrapText="1"/>
      <protection locked="0"/>
    </xf>
    <xf numFmtId="0" fontId="28" fillId="0" borderId="21" xfId="0" applyFont="1" applyBorder="1" applyAlignment="1" applyProtection="1">
      <alignment horizontal="justify" vertical="center" wrapText="1"/>
      <protection locked="0"/>
    </xf>
    <xf numFmtId="0" fontId="28" fillId="0" borderId="20" xfId="0" applyFont="1" applyBorder="1" applyAlignment="1" applyProtection="1">
      <alignment horizontal="justify" vertical="center" wrapText="1"/>
      <protection locked="0"/>
    </xf>
    <xf numFmtId="0" fontId="28" fillId="0" borderId="28" xfId="0" applyFont="1" applyBorder="1" applyAlignment="1" applyProtection="1">
      <alignment horizontal="center" vertical="center"/>
      <protection locked="0"/>
    </xf>
    <xf numFmtId="0" fontId="28" fillId="0" borderId="12" xfId="0" applyFont="1" applyBorder="1" applyAlignment="1" applyProtection="1">
      <alignment horizontal="center" vertical="center"/>
      <protection locked="0"/>
    </xf>
    <xf numFmtId="0" fontId="28" fillId="0" borderId="36" xfId="0" applyFont="1" applyBorder="1" applyAlignment="1" applyProtection="1">
      <alignment horizontal="center" vertical="center"/>
      <protection locked="0"/>
    </xf>
    <xf numFmtId="0" fontId="28" fillId="0" borderId="28" xfId="2" applyFont="1" applyBorder="1" applyAlignment="1" applyProtection="1">
      <alignment horizontal="justify" vertical="center" wrapText="1"/>
      <protection locked="0"/>
    </xf>
    <xf numFmtId="0" fontId="28" fillId="0" borderId="12" xfId="2" applyFont="1" applyBorder="1" applyAlignment="1" applyProtection="1">
      <alignment horizontal="justify" vertical="center" wrapText="1"/>
      <protection locked="0"/>
    </xf>
    <xf numFmtId="0" fontId="28" fillId="0" borderId="36" xfId="2" applyFont="1" applyBorder="1" applyAlignment="1" applyProtection="1">
      <alignment horizontal="justify" vertical="center" wrapText="1"/>
      <protection locked="0"/>
    </xf>
    <xf numFmtId="0" fontId="28" fillId="0" borderId="13" xfId="0" applyFont="1" applyBorder="1" applyAlignment="1">
      <alignment horizontal="justify" vertical="center" wrapText="1"/>
    </xf>
    <xf numFmtId="0" fontId="28" fillId="0" borderId="36" xfId="0" applyFont="1" applyBorder="1" applyAlignment="1">
      <alignment horizontal="justify" vertical="center" wrapText="1"/>
    </xf>
    <xf numFmtId="0" fontId="28" fillId="0" borderId="33" xfId="0" applyFont="1" applyBorder="1" applyAlignment="1" applyProtection="1">
      <alignment horizontal="center" vertical="center" wrapText="1"/>
      <protection locked="0"/>
    </xf>
    <xf numFmtId="166" fontId="20" fillId="0" borderId="28" xfId="0" applyNumberFormat="1" applyFont="1" applyBorder="1" applyAlignment="1">
      <alignment horizontal="center" vertical="center" wrapText="1"/>
    </xf>
    <xf numFmtId="166" fontId="20" fillId="0" borderId="12" xfId="0" applyNumberFormat="1" applyFont="1" applyBorder="1" applyAlignment="1">
      <alignment horizontal="center" vertical="center" wrapText="1"/>
    </xf>
    <xf numFmtId="166" fontId="20" fillId="0" borderId="36" xfId="0" applyNumberFormat="1" applyFont="1" applyBorder="1" applyAlignment="1">
      <alignment horizontal="center" vertical="center" wrapText="1"/>
    </xf>
    <xf numFmtId="0" fontId="20" fillId="0" borderId="51" xfId="0" applyFont="1" applyBorder="1" applyAlignment="1">
      <alignment horizontal="justify" vertical="center" wrapText="1"/>
    </xf>
    <xf numFmtId="0" fontId="20" fillId="0" borderId="52" xfId="0" applyFont="1" applyBorder="1" applyAlignment="1">
      <alignment horizontal="justify" vertical="center" wrapText="1"/>
    </xf>
    <xf numFmtId="0" fontId="20" fillId="0" borderId="59" xfId="0" applyFont="1" applyBorder="1" applyAlignment="1">
      <alignment horizontal="justify" vertical="center" wrapText="1"/>
    </xf>
    <xf numFmtId="14" fontId="20" fillId="0" borderId="28" xfId="0" applyNumberFormat="1" applyFont="1" applyBorder="1" applyAlignment="1">
      <alignment horizontal="center" vertical="center" wrapText="1"/>
    </xf>
    <xf numFmtId="14" fontId="20" fillId="0" borderId="12" xfId="0" applyNumberFormat="1" applyFont="1" applyBorder="1" applyAlignment="1">
      <alignment horizontal="center" vertical="center" wrapText="1"/>
    </xf>
    <xf numFmtId="14" fontId="20" fillId="0" borderId="36" xfId="0" applyNumberFormat="1" applyFont="1" applyBorder="1" applyAlignment="1">
      <alignment horizontal="center" vertical="center" wrapText="1"/>
    </xf>
    <xf numFmtId="0" fontId="2" fillId="0" borderId="3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1"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36" xfId="0" applyFont="1" applyBorder="1" applyAlignment="1">
      <alignment horizontal="center" vertical="center" wrapText="1"/>
    </xf>
    <xf numFmtId="0" fontId="36" fillId="8" borderId="12" xfId="2" applyFont="1" applyFill="1" applyBorder="1" applyAlignment="1" applyProtection="1">
      <alignment horizontal="center" vertical="center" textRotation="90" wrapText="1"/>
      <protection locked="0"/>
    </xf>
    <xf numFmtId="0" fontId="47" fillId="9" borderId="13" xfId="0" applyFont="1" applyFill="1" applyBorder="1" applyAlignment="1" applyProtection="1">
      <alignment horizontal="center" vertical="center" wrapText="1"/>
      <protection locked="0"/>
    </xf>
    <xf numFmtId="0" fontId="47" fillId="9" borderId="12" xfId="0" applyFont="1" applyFill="1" applyBorder="1" applyAlignment="1" applyProtection="1">
      <alignment horizontal="center" vertical="center" wrapText="1"/>
      <protection locked="0"/>
    </xf>
    <xf numFmtId="0" fontId="4" fillId="2" borderId="12" xfId="0" applyFont="1" applyFill="1" applyBorder="1" applyAlignment="1">
      <alignment horizontal="center" vertical="center" textRotation="90" wrapText="1"/>
    </xf>
    <xf numFmtId="0" fontId="4" fillId="8" borderId="12" xfId="2" applyFont="1" applyFill="1" applyBorder="1" applyAlignment="1" applyProtection="1">
      <alignment horizontal="center" vertical="center" textRotation="90" wrapText="1"/>
      <protection locked="0"/>
    </xf>
    <xf numFmtId="0" fontId="4" fillId="9" borderId="12" xfId="0" applyFont="1" applyFill="1" applyBorder="1" applyAlignment="1">
      <alignment horizontal="center" vertical="center" wrapText="1"/>
    </xf>
    <xf numFmtId="0" fontId="4" fillId="8" borderId="12" xfId="2" applyFont="1" applyFill="1" applyBorder="1" applyAlignment="1">
      <alignment horizontal="center" vertical="center" textRotation="90" wrapText="1"/>
    </xf>
    <xf numFmtId="0" fontId="3" fillId="11" borderId="3" xfId="0" applyFont="1" applyFill="1" applyBorder="1" applyAlignment="1" applyProtection="1">
      <alignment horizontal="center" vertical="center" wrapText="1"/>
      <protection locked="0"/>
    </xf>
    <xf numFmtId="0" fontId="51" fillId="11" borderId="9" xfId="0" applyFont="1" applyFill="1" applyBorder="1" applyAlignment="1" applyProtection="1">
      <alignment horizontal="center" vertical="center"/>
      <protection locked="0"/>
    </xf>
    <xf numFmtId="0" fontId="51" fillId="11" borderId="10" xfId="0" applyFont="1" applyFill="1" applyBorder="1" applyAlignment="1" applyProtection="1">
      <alignment horizontal="center" vertical="center"/>
      <protection locked="0"/>
    </xf>
    <xf numFmtId="0" fontId="51" fillId="11" borderId="11" xfId="0" applyFont="1" applyFill="1" applyBorder="1" applyAlignment="1" applyProtection="1">
      <alignment horizontal="center" vertical="center"/>
      <protection locked="0"/>
    </xf>
    <xf numFmtId="0" fontId="20" fillId="0" borderId="32" xfId="0" applyFont="1" applyBorder="1" applyAlignment="1">
      <alignment horizontal="justify" vertical="center" wrapText="1"/>
    </xf>
    <xf numFmtId="0" fontId="20" fillId="0" borderId="34" xfId="0" applyFont="1" applyBorder="1" applyAlignment="1">
      <alignment horizontal="justify" vertical="center" wrapText="1"/>
    </xf>
    <xf numFmtId="0" fontId="20" fillId="0" borderId="38" xfId="0" applyFont="1" applyBorder="1" applyAlignment="1">
      <alignment horizontal="justify" vertical="center" wrapText="1"/>
    </xf>
    <xf numFmtId="166" fontId="28" fillId="0" borderId="12" xfId="0" applyNumberFormat="1" applyFont="1" applyBorder="1" applyAlignment="1" applyProtection="1">
      <alignment horizontal="center" vertical="center"/>
      <protection locked="0"/>
    </xf>
    <xf numFmtId="0" fontId="28" fillId="0" borderId="30" xfId="0" applyFont="1" applyBorder="1" applyAlignment="1" applyProtection="1">
      <alignment horizontal="center" vertical="center" wrapText="1"/>
      <protection locked="0"/>
    </xf>
    <xf numFmtId="0" fontId="28" fillId="0" borderId="26" xfId="0" applyFont="1" applyBorder="1" applyAlignment="1" applyProtection="1">
      <alignment horizontal="center" vertical="center" wrapText="1"/>
      <protection locked="0"/>
    </xf>
    <xf numFmtId="0" fontId="28" fillId="0" borderId="62" xfId="0" applyFont="1" applyBorder="1" applyAlignment="1" applyProtection="1">
      <alignment horizontal="center" vertical="center" wrapText="1"/>
      <protection locked="0"/>
    </xf>
    <xf numFmtId="0" fontId="28" fillId="0" borderId="55" xfId="0" applyFont="1" applyBorder="1" applyAlignment="1" applyProtection="1">
      <alignment horizontal="center" vertical="center" wrapText="1"/>
      <protection locked="0"/>
    </xf>
    <xf numFmtId="0" fontId="28" fillId="0" borderId="65" xfId="0" applyFont="1" applyBorder="1" applyAlignment="1" applyProtection="1">
      <alignment horizontal="center" vertical="center" wrapText="1"/>
      <protection locked="0"/>
    </xf>
    <xf numFmtId="0" fontId="28" fillId="0" borderId="29" xfId="0" applyFont="1" applyBorder="1" applyAlignment="1" applyProtection="1">
      <alignment horizontal="center" vertical="center" wrapText="1"/>
      <protection locked="0"/>
    </xf>
    <xf numFmtId="0" fontId="28" fillId="0" borderId="37" xfId="0" applyFont="1" applyBorder="1" applyAlignment="1" applyProtection="1">
      <alignment horizontal="center" vertical="center" wrapText="1"/>
      <protection locked="0"/>
    </xf>
    <xf numFmtId="0" fontId="28" fillId="0" borderId="27" xfId="2" applyFont="1" applyBorder="1" applyAlignment="1" applyProtection="1">
      <alignment horizontal="justify" vertical="center" wrapText="1"/>
      <protection locked="0"/>
    </xf>
    <xf numFmtId="0" fontId="28" fillId="0" borderId="35" xfId="2" applyFont="1" applyBorder="1" applyAlignment="1" applyProtection="1">
      <alignment horizontal="justify" vertical="center" wrapText="1"/>
      <protection locked="0"/>
    </xf>
    <xf numFmtId="0" fontId="28" fillId="0" borderId="33" xfId="2" applyFont="1" applyBorder="1" applyAlignment="1" applyProtection="1">
      <alignment horizontal="justify" vertical="center" wrapText="1"/>
      <protection locked="0"/>
    </xf>
    <xf numFmtId="0" fontId="28" fillId="0" borderId="14" xfId="2" applyFont="1" applyBorder="1" applyAlignment="1" applyProtection="1">
      <alignment horizontal="justify" vertical="center" wrapText="1"/>
      <protection locked="0"/>
    </xf>
    <xf numFmtId="0" fontId="28" fillId="0" borderId="14" xfId="0" applyFont="1" applyBorder="1" applyAlignment="1" applyProtection="1">
      <alignment horizontal="justify" vertical="center" wrapText="1"/>
      <protection locked="0"/>
    </xf>
    <xf numFmtId="0" fontId="28" fillId="0" borderId="28" xfId="2" applyFont="1" applyBorder="1" applyAlignment="1" applyProtection="1">
      <alignment horizontal="left" vertical="center" wrapText="1"/>
      <protection locked="0"/>
    </xf>
    <xf numFmtId="0" fontId="28" fillId="0" borderId="12" xfId="2" applyFont="1" applyBorder="1" applyAlignment="1" applyProtection="1">
      <alignment horizontal="left" vertical="center" wrapText="1"/>
      <protection locked="0"/>
    </xf>
    <xf numFmtId="0" fontId="28" fillId="0" borderId="36" xfId="2" applyFont="1" applyBorder="1" applyAlignment="1" applyProtection="1">
      <alignment horizontal="left" vertical="center" wrapText="1"/>
      <protection locked="0"/>
    </xf>
    <xf numFmtId="14" fontId="28" fillId="0" borderId="13" xfId="0" applyNumberFormat="1" applyFont="1" applyBorder="1" applyAlignment="1" applyProtection="1">
      <alignment horizontal="center" vertical="center" wrapText="1"/>
      <protection locked="0"/>
    </xf>
    <xf numFmtId="0" fontId="2" fillId="0" borderId="30" xfId="2" applyFont="1" applyBorder="1" applyAlignment="1">
      <alignment horizontal="center" vertical="center" wrapText="1"/>
    </xf>
    <xf numFmtId="0" fontId="2" fillId="0" borderId="26" xfId="2" applyFont="1" applyBorder="1" applyAlignment="1">
      <alignment horizontal="center" vertical="center" wrapText="1"/>
    </xf>
    <xf numFmtId="0" fontId="2" fillId="0" borderId="62" xfId="2" applyFont="1" applyBorder="1" applyAlignment="1">
      <alignment horizontal="center" vertical="center" wrapText="1"/>
    </xf>
    <xf numFmtId="0" fontId="20" fillId="0" borderId="55" xfId="0" applyFont="1" applyBorder="1" applyAlignment="1">
      <alignment horizontal="center" vertical="center" wrapText="1"/>
    </xf>
    <xf numFmtId="0" fontId="20" fillId="0" borderId="65" xfId="0" applyFont="1" applyBorder="1" applyAlignment="1">
      <alignment horizontal="center" vertical="center" wrapText="1"/>
    </xf>
    <xf numFmtId="0" fontId="2" fillId="0" borderId="30" xfId="0" applyFont="1" applyBorder="1" applyAlignment="1" applyProtection="1">
      <alignment horizontal="center" vertical="center" wrapText="1"/>
      <protection locked="0"/>
    </xf>
    <xf numFmtId="0" fontId="2" fillId="0" borderId="62" xfId="0" applyFont="1" applyBorder="1" applyAlignment="1" applyProtection="1">
      <alignment horizontal="center" vertical="center" wrapText="1"/>
      <protection locked="0"/>
    </xf>
    <xf numFmtId="0" fontId="20" fillId="0" borderId="29" xfId="0" applyFont="1" applyBorder="1" applyAlignment="1">
      <alignment horizontal="center" vertical="center" wrapText="1"/>
    </xf>
    <xf numFmtId="0" fontId="20" fillId="0" borderId="37" xfId="0" applyFont="1" applyBorder="1" applyAlignment="1">
      <alignment horizontal="center" vertical="center" wrapText="1"/>
    </xf>
    <xf numFmtId="0" fontId="28" fillId="0" borderId="13" xfId="0" applyFont="1" applyBorder="1" applyAlignment="1" applyProtection="1">
      <alignment horizontal="center" vertical="center"/>
      <protection locked="0"/>
    </xf>
    <xf numFmtId="0" fontId="8" fillId="0" borderId="28" xfId="2" applyFont="1" applyBorder="1" applyAlignment="1" applyProtection="1">
      <alignment horizontal="center" vertical="center" wrapText="1"/>
      <protection locked="0"/>
    </xf>
    <xf numFmtId="0" fontId="8" fillId="0" borderId="12" xfId="2" applyFont="1" applyBorder="1" applyAlignment="1" applyProtection="1">
      <alignment horizontal="center" vertical="center" wrapText="1"/>
      <protection locked="0"/>
    </xf>
    <xf numFmtId="0" fontId="8" fillId="0" borderId="36" xfId="2" applyFont="1" applyBorder="1" applyAlignment="1" applyProtection="1">
      <alignment horizontal="center" vertical="center" wrapText="1"/>
      <protection locked="0"/>
    </xf>
    <xf numFmtId="0" fontId="2" fillId="6" borderId="28"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2" fillId="6" borderId="36" xfId="0" applyFont="1" applyFill="1" applyBorder="1" applyAlignment="1">
      <alignment horizontal="center" vertical="center" wrapText="1"/>
    </xf>
    <xf numFmtId="0" fontId="7" fillId="16" borderId="21" xfId="2" applyFont="1" applyFill="1" applyBorder="1" applyAlignment="1" applyProtection="1">
      <alignment horizontal="center" vertical="center" wrapText="1"/>
      <protection locked="0"/>
    </xf>
    <xf numFmtId="0" fontId="7" fillId="16" borderId="22" xfId="2" applyFont="1" applyFill="1" applyBorder="1" applyAlignment="1" applyProtection="1">
      <alignment horizontal="center" vertical="center" wrapText="1"/>
      <protection locked="0"/>
    </xf>
    <xf numFmtId="0" fontId="7" fillId="16" borderId="20" xfId="2" applyFont="1" applyFill="1" applyBorder="1" applyAlignment="1" applyProtection="1">
      <alignment horizontal="center" vertical="center" wrapText="1"/>
      <protection locked="0"/>
    </xf>
    <xf numFmtId="0" fontId="28" fillId="0" borderId="47" xfId="0" applyFont="1" applyBorder="1" applyAlignment="1" applyProtection="1">
      <alignment horizontal="left" vertical="center" wrapText="1"/>
      <protection locked="0"/>
    </xf>
    <xf numFmtId="0" fontId="28" fillId="0" borderId="41" xfId="0" applyFont="1" applyBorder="1" applyAlignment="1" applyProtection="1">
      <alignment horizontal="left" vertical="center" wrapText="1"/>
      <protection locked="0"/>
    </xf>
    <xf numFmtId="166" fontId="28" fillId="0" borderId="29" xfId="0" applyNumberFormat="1" applyFont="1" applyBorder="1" applyAlignment="1" applyProtection="1">
      <alignment horizontal="center" vertical="center" wrapText="1"/>
      <protection locked="0"/>
    </xf>
    <xf numFmtId="166" fontId="28" fillId="0" borderId="37" xfId="0" applyNumberFormat="1"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2" fillId="0" borderId="37" xfId="0" applyFont="1" applyBorder="1" applyAlignment="1" applyProtection="1">
      <alignment horizontal="center" vertical="center" wrapText="1"/>
      <protection locked="0"/>
    </xf>
    <xf numFmtId="9" fontId="2" fillId="5" borderId="100" xfId="1" applyFont="1" applyFill="1" applyBorder="1" applyAlignment="1" applyProtection="1">
      <alignment horizontal="center" vertical="center"/>
    </xf>
    <xf numFmtId="9" fontId="2" fillId="5" borderId="95" xfId="1" applyFont="1" applyFill="1" applyBorder="1" applyAlignment="1" applyProtection="1">
      <alignment horizontal="center" vertical="center"/>
    </xf>
    <xf numFmtId="0" fontId="2" fillId="0" borderId="30" xfId="2" applyFont="1" applyBorder="1" applyAlignment="1" applyProtection="1">
      <alignment horizontal="center" vertical="center" wrapText="1"/>
      <protection hidden="1"/>
    </xf>
    <xf numFmtId="0" fontId="2" fillId="0" borderId="62" xfId="2" applyFont="1" applyBorder="1" applyAlignment="1" applyProtection="1">
      <alignment horizontal="center" vertical="center" wrapText="1"/>
      <protection hidden="1"/>
    </xf>
    <xf numFmtId="0" fontId="2" fillId="0" borderId="28" xfId="2" applyFont="1" applyBorder="1" applyAlignment="1" applyProtection="1">
      <alignment horizontal="center" vertical="center" wrapText="1"/>
      <protection hidden="1"/>
    </xf>
    <xf numFmtId="0" fontId="2" fillId="0" borderId="36" xfId="2" applyFont="1" applyBorder="1" applyAlignment="1" applyProtection="1">
      <alignment horizontal="center" vertical="center" wrapText="1"/>
      <protection hidden="1"/>
    </xf>
    <xf numFmtId="0" fontId="2" fillId="0" borderId="39" xfId="2" applyFont="1" applyBorder="1" applyAlignment="1" applyProtection="1">
      <alignment horizontal="center" vertical="center" wrapText="1"/>
      <protection locked="0"/>
    </xf>
    <xf numFmtId="0" fontId="2" fillId="0" borderId="61" xfId="2" applyFont="1" applyBorder="1" applyAlignment="1" applyProtection="1">
      <alignment horizontal="center" vertical="center" wrapText="1"/>
      <protection locked="0"/>
    </xf>
    <xf numFmtId="0" fontId="2" fillId="0" borderId="30" xfId="2" applyFont="1" applyBorder="1" applyAlignment="1" applyProtection="1">
      <alignment horizontal="center" vertical="center" wrapText="1"/>
      <protection locked="0"/>
    </xf>
    <xf numFmtId="0" fontId="2" fillId="0" borderId="26" xfId="2" applyFont="1" applyBorder="1" applyAlignment="1" applyProtection="1">
      <alignment horizontal="center" vertical="center" wrapText="1"/>
      <protection locked="0"/>
    </xf>
    <xf numFmtId="0" fontId="2" fillId="0" borderId="62" xfId="2" applyFont="1" applyBorder="1" applyAlignment="1" applyProtection="1">
      <alignment horizontal="center" vertical="center" wrapText="1"/>
      <protection locked="0"/>
    </xf>
    <xf numFmtId="0" fontId="8" fillId="0" borderId="87" xfId="7" applyFont="1" applyBorder="1" applyAlignment="1">
      <alignment horizontal="center" vertical="center" wrapText="1"/>
    </xf>
    <xf numFmtId="0" fontId="8" fillId="0" borderId="88" xfId="7" applyFont="1" applyBorder="1" applyAlignment="1">
      <alignment horizontal="center" vertical="center" wrapText="1"/>
    </xf>
    <xf numFmtId="0" fontId="20" fillId="0" borderId="94" xfId="0" applyFont="1" applyBorder="1" applyAlignment="1">
      <alignment horizontal="center" vertical="center" wrapText="1"/>
    </xf>
    <xf numFmtId="0" fontId="20" fillId="0" borderId="104" xfId="0" applyFont="1" applyBorder="1" applyAlignment="1">
      <alignment horizontal="center" vertical="center" wrapText="1"/>
    </xf>
    <xf numFmtId="166" fontId="28" fillId="0" borderId="54" xfId="0" applyNumberFormat="1" applyFont="1" applyBorder="1" applyAlignment="1" applyProtection="1">
      <alignment horizontal="center" vertical="center"/>
      <protection locked="0"/>
    </xf>
    <xf numFmtId="166" fontId="28" fillId="0" borderId="105" xfId="0" applyNumberFormat="1" applyFont="1" applyBorder="1" applyAlignment="1" applyProtection="1">
      <alignment horizontal="center" vertical="center"/>
      <protection locked="0"/>
    </xf>
    <xf numFmtId="166" fontId="28" fillId="0" borderId="100" xfId="0" applyNumberFormat="1" applyFont="1" applyBorder="1" applyAlignment="1" applyProtection="1">
      <alignment horizontal="center" vertical="center"/>
      <protection locked="0"/>
    </xf>
    <xf numFmtId="166" fontId="28" fillId="0" borderId="106" xfId="0" applyNumberFormat="1" applyFont="1" applyBorder="1" applyAlignment="1" applyProtection="1">
      <alignment horizontal="center" vertical="center"/>
      <protection locked="0"/>
    </xf>
    <xf numFmtId="0" fontId="28" fillId="0" borderId="32" xfId="0" applyFont="1" applyBorder="1" applyAlignment="1" applyProtection="1">
      <alignment horizontal="justify" vertical="center" wrapText="1"/>
      <protection locked="0"/>
    </xf>
    <xf numFmtId="0" fontId="28" fillId="0" borderId="38" xfId="0" applyFont="1" applyBorder="1" applyAlignment="1" applyProtection="1">
      <alignment horizontal="justify" vertical="center" wrapText="1"/>
      <protection locked="0"/>
    </xf>
    <xf numFmtId="0" fontId="12" fillId="0" borderId="99" xfId="0" applyFont="1" applyBorder="1" applyAlignment="1" applyProtection="1">
      <alignment horizontal="center" vertical="center" wrapText="1"/>
      <protection locked="0"/>
    </xf>
    <xf numFmtId="0" fontId="2" fillId="6" borderId="29"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7" borderId="29" xfId="0" applyFont="1" applyFill="1" applyBorder="1" applyAlignment="1">
      <alignment horizontal="center" vertical="center" wrapText="1"/>
    </xf>
    <xf numFmtId="0" fontId="2" fillId="7" borderId="13" xfId="0" applyFont="1" applyFill="1" applyBorder="1" applyAlignment="1">
      <alignment horizontal="center" vertical="center" wrapText="1"/>
    </xf>
    <xf numFmtId="9" fontId="2" fillId="7" borderId="29" xfId="0" applyNumberFormat="1" applyFont="1" applyFill="1" applyBorder="1" applyAlignment="1">
      <alignment horizontal="center" vertical="center" wrapText="1"/>
    </xf>
    <xf numFmtId="0" fontId="28" fillId="0" borderId="41" xfId="0" applyFont="1" applyBorder="1" applyAlignment="1" applyProtection="1">
      <alignment horizontal="justify" vertical="center" wrapText="1"/>
      <protection locked="0"/>
    </xf>
    <xf numFmtId="0" fontId="2" fillId="0" borderId="12" xfId="0" applyFont="1" applyBorder="1" applyAlignment="1">
      <alignment horizontal="center" vertical="center" textRotation="90" wrapText="1"/>
    </xf>
    <xf numFmtId="0" fontId="47" fillId="8" borderId="13" xfId="2" applyFont="1" applyFill="1" applyBorder="1" applyAlignment="1" applyProtection="1">
      <alignment horizontal="center" vertical="center" textRotation="90" wrapText="1"/>
      <protection locked="0"/>
    </xf>
    <xf numFmtId="0" fontId="47" fillId="8" borderId="12" xfId="2" applyFont="1" applyFill="1" applyBorder="1" applyAlignment="1" applyProtection="1">
      <alignment horizontal="center" vertical="center" textRotation="90" wrapText="1"/>
      <protection locked="0"/>
    </xf>
    <xf numFmtId="0" fontId="2" fillId="0" borderId="29" xfId="0" applyFont="1" applyBorder="1" applyAlignment="1">
      <alignment horizontal="center" vertical="center" textRotation="90" wrapText="1"/>
    </xf>
    <xf numFmtId="0" fontId="2" fillId="0" borderId="37" xfId="0" applyFont="1" applyBorder="1" applyAlignment="1">
      <alignment horizontal="center" vertical="center" textRotation="90" wrapText="1"/>
    </xf>
    <xf numFmtId="0" fontId="2" fillId="0" borderId="29" xfId="0" applyFont="1" applyBorder="1" applyAlignment="1" applyProtection="1">
      <alignment horizontal="center" vertical="center" textRotation="90" wrapText="1"/>
      <protection locked="0"/>
    </xf>
    <xf numFmtId="0" fontId="2" fillId="0" borderId="37" xfId="0" applyFont="1" applyBorder="1" applyAlignment="1" applyProtection="1">
      <alignment horizontal="center" vertical="center" textRotation="90" wrapText="1"/>
      <protection locked="0"/>
    </xf>
    <xf numFmtId="0" fontId="2" fillId="7" borderId="37" xfId="0" applyFont="1" applyFill="1" applyBorder="1" applyAlignment="1">
      <alignment horizontal="center" vertical="center" wrapText="1"/>
    </xf>
    <xf numFmtId="9" fontId="2" fillId="7" borderId="37" xfId="0" applyNumberFormat="1" applyFont="1" applyFill="1" applyBorder="1" applyAlignment="1">
      <alignment horizontal="center" vertical="center" wrapText="1"/>
    </xf>
    <xf numFmtId="0" fontId="2" fillId="0" borderId="26" xfId="2" applyFont="1" applyBorder="1" applyAlignment="1" applyProtection="1">
      <alignment horizontal="center" vertical="center" wrapText="1"/>
      <protection hidden="1"/>
    </xf>
    <xf numFmtId="0" fontId="2" fillId="0" borderId="12" xfId="2" applyFont="1" applyBorder="1" applyAlignment="1" applyProtection="1">
      <alignment horizontal="center" vertical="center" wrapText="1"/>
      <protection hidden="1"/>
    </xf>
    <xf numFmtId="0" fontId="2" fillId="0" borderId="51" xfId="2" applyFont="1" applyBorder="1" applyAlignment="1" applyProtection="1">
      <alignment horizontal="center" vertical="center" wrapText="1"/>
      <protection hidden="1"/>
    </xf>
    <xf numFmtId="0" fontId="2" fillId="0" borderId="52" xfId="2" applyFont="1" applyBorder="1" applyAlignment="1" applyProtection="1">
      <alignment horizontal="center" vertical="center" wrapText="1"/>
      <protection hidden="1"/>
    </xf>
    <xf numFmtId="0" fontId="2" fillId="0" borderId="4" xfId="2" applyFont="1" applyBorder="1" applyAlignment="1" applyProtection="1">
      <alignment horizontal="center" vertical="center" wrapText="1"/>
      <protection locked="0"/>
    </xf>
    <xf numFmtId="0" fontId="28" fillId="0" borderId="29" xfId="0" applyFont="1" applyBorder="1" applyAlignment="1" applyProtection="1">
      <alignment horizontal="justify" vertical="center" wrapText="1"/>
      <protection locked="0"/>
    </xf>
    <xf numFmtId="0" fontId="28" fillId="0" borderId="37" xfId="0" applyFont="1" applyBorder="1" applyAlignment="1" applyProtection="1">
      <alignment horizontal="justify" vertical="center" wrapText="1"/>
      <protection locked="0"/>
    </xf>
    <xf numFmtId="0" fontId="20" fillId="0" borderId="101" xfId="0" applyFont="1" applyBorder="1" applyAlignment="1">
      <alignment horizontal="center" vertical="center" wrapText="1"/>
    </xf>
    <xf numFmtId="0" fontId="20" fillId="0" borderId="0" xfId="0" applyFont="1" applyAlignment="1">
      <alignment horizontal="center" vertical="center" wrapText="1"/>
    </xf>
    <xf numFmtId="0" fontId="20" fillId="0" borderId="102" xfId="0" applyFont="1" applyBorder="1" applyAlignment="1">
      <alignment horizontal="center" vertical="center" wrapText="1"/>
    </xf>
    <xf numFmtId="0" fontId="50" fillId="0" borderId="103" xfId="0" applyFont="1" applyBorder="1"/>
    <xf numFmtId="0" fontId="2" fillId="6" borderId="37" xfId="0" applyFont="1" applyFill="1" applyBorder="1" applyAlignment="1">
      <alignment horizontal="center" vertical="center" wrapText="1"/>
    </xf>
    <xf numFmtId="0" fontId="4" fillId="9" borderId="12" xfId="0" applyFont="1" applyFill="1" applyBorder="1" applyAlignment="1" applyProtection="1">
      <alignment horizontal="center" vertical="center" wrapText="1"/>
      <protection locked="0"/>
    </xf>
    <xf numFmtId="0" fontId="2" fillId="0" borderId="27" xfId="2" applyFont="1" applyBorder="1" applyAlignment="1" applyProtection="1">
      <alignment horizontal="center" vertical="center" wrapText="1"/>
      <protection hidden="1"/>
    </xf>
    <xf numFmtId="0" fontId="2" fillId="0" borderId="35" xfId="2" applyFont="1" applyBorder="1" applyAlignment="1" applyProtection="1">
      <alignment horizontal="center" vertical="center" wrapText="1"/>
      <protection hidden="1"/>
    </xf>
    <xf numFmtId="0" fontId="8" fillId="0" borderId="94" xfId="7" applyFont="1" applyBorder="1" applyAlignment="1">
      <alignment horizontal="center" vertical="center" wrapText="1"/>
    </xf>
    <xf numFmtId="0" fontId="8" fillId="0" borderId="95" xfId="7" applyFont="1" applyBorder="1" applyAlignment="1">
      <alignment horizontal="center" vertical="center" wrapText="1"/>
    </xf>
    <xf numFmtId="0" fontId="8" fillId="0" borderId="56" xfId="7" applyFont="1" applyBorder="1" applyAlignment="1">
      <alignment horizontal="center" vertical="center" wrapText="1"/>
    </xf>
    <xf numFmtId="0" fontId="7" fillId="0" borderId="28" xfId="2" applyFont="1" applyBorder="1" applyAlignment="1" applyProtection="1">
      <alignment horizontal="center" vertical="center" textRotation="90" wrapText="1"/>
      <protection locked="0"/>
    </xf>
    <xf numFmtId="0" fontId="7" fillId="0" borderId="36" xfId="2" applyFont="1" applyBorder="1" applyAlignment="1" applyProtection="1">
      <alignment horizontal="center" vertical="center" textRotation="90" wrapText="1"/>
      <protection locked="0"/>
    </xf>
    <xf numFmtId="164" fontId="8" fillId="0" borderId="87" xfId="0" applyNumberFormat="1" applyFont="1" applyBorder="1" applyAlignment="1">
      <alignment horizontal="center" vertical="center"/>
    </xf>
    <xf numFmtId="164" fontId="8" fillId="0" borderId="56" xfId="0" applyNumberFormat="1" applyFont="1" applyBorder="1" applyAlignment="1">
      <alignment horizontal="center" vertical="center"/>
    </xf>
    <xf numFmtId="165" fontId="8" fillId="0" borderId="87" xfId="0" applyNumberFormat="1" applyFont="1" applyBorder="1" applyAlignment="1">
      <alignment horizontal="center" vertical="center"/>
    </xf>
    <xf numFmtId="165" fontId="8" fillId="0" borderId="56" xfId="0" applyNumberFormat="1" applyFont="1" applyBorder="1" applyAlignment="1">
      <alignment horizontal="center" vertical="center"/>
    </xf>
    <xf numFmtId="0" fontId="2" fillId="4" borderId="97" xfId="0" applyFont="1" applyFill="1" applyBorder="1" applyAlignment="1" applyProtection="1">
      <alignment horizontal="justify" vertical="center" wrapText="1"/>
      <protection locked="0"/>
    </xf>
    <xf numFmtId="0" fontId="2" fillId="4" borderId="98" xfId="0" applyFont="1" applyFill="1" applyBorder="1" applyAlignment="1" applyProtection="1">
      <alignment horizontal="justify" vertical="center" wrapText="1"/>
      <protection locked="0"/>
    </xf>
    <xf numFmtId="0" fontId="8" fillId="0" borderId="94" xfId="0" applyFont="1" applyBorder="1" applyAlignment="1">
      <alignment horizontal="center" vertical="center" wrapText="1"/>
    </xf>
    <xf numFmtId="0" fontId="8" fillId="0" borderId="95" xfId="0" applyFont="1" applyBorder="1" applyAlignment="1">
      <alignment horizontal="center" vertical="center" wrapText="1"/>
    </xf>
    <xf numFmtId="0" fontId="26" fillId="0" borderId="96" xfId="0" applyFont="1" applyBorder="1" applyAlignment="1">
      <alignment horizontal="center" vertical="center" wrapText="1"/>
    </xf>
    <xf numFmtId="0" fontId="26" fillId="0" borderId="56" xfId="0" applyFont="1" applyBorder="1" applyAlignment="1">
      <alignment horizontal="center" vertical="center" wrapText="1"/>
    </xf>
    <xf numFmtId="0" fontId="8" fillId="0" borderId="87" xfId="0" applyFont="1" applyBorder="1" applyAlignment="1">
      <alignment horizontal="center" vertical="center"/>
    </xf>
    <xf numFmtId="0" fontId="8" fillId="0" borderId="56" xfId="0" applyFont="1" applyBorder="1" applyAlignment="1">
      <alignment horizontal="center" vertical="center"/>
    </xf>
    <xf numFmtId="0" fontId="2" fillId="6" borderId="54" xfId="0" applyFont="1" applyFill="1" applyBorder="1" applyAlignment="1">
      <alignment horizontal="center" vertical="center" wrapText="1"/>
    </xf>
    <xf numFmtId="0" fontId="2" fillId="6" borderId="57" xfId="0" applyFont="1" applyFill="1" applyBorder="1" applyAlignment="1">
      <alignment horizontal="center" vertical="center" wrapText="1"/>
    </xf>
    <xf numFmtId="0" fontId="7" fillId="4" borderId="28" xfId="2" applyFont="1" applyFill="1" applyBorder="1" applyAlignment="1" applyProtection="1">
      <alignment horizontal="center" vertical="center" textRotation="90" wrapText="1"/>
      <protection locked="0"/>
    </xf>
    <xf numFmtId="0" fontId="7" fillId="4" borderId="36" xfId="2" applyFont="1" applyFill="1" applyBorder="1" applyAlignment="1" applyProtection="1">
      <alignment horizontal="center" vertical="center" textRotation="90" wrapText="1"/>
      <protection locked="0"/>
    </xf>
    <xf numFmtId="0" fontId="2" fillId="0" borderId="33" xfId="2" applyFont="1" applyBorder="1" applyAlignment="1" applyProtection="1">
      <alignment horizontal="center" vertical="center" wrapText="1"/>
      <protection hidden="1"/>
    </xf>
    <xf numFmtId="0" fontId="7" fillId="0" borderId="12" xfId="2" applyFont="1" applyBorder="1" applyAlignment="1" applyProtection="1">
      <alignment horizontal="center" vertical="center" textRotation="90" wrapText="1"/>
      <protection locked="0"/>
    </xf>
    <xf numFmtId="0" fontId="2" fillId="4" borderId="28" xfId="0" applyFont="1" applyFill="1" applyBorder="1" applyAlignment="1" applyProtection="1">
      <alignment horizontal="justify" vertical="center" wrapText="1"/>
      <protection locked="0"/>
    </xf>
    <xf numFmtId="0" fontId="2" fillId="4" borderId="36" xfId="0" applyFont="1" applyFill="1" applyBorder="1" applyAlignment="1" applyProtection="1">
      <alignment horizontal="justify" vertical="center" wrapText="1"/>
      <protection locked="0"/>
    </xf>
    <xf numFmtId="0" fontId="7" fillId="18" borderId="51" xfId="0" applyFont="1" applyFill="1" applyBorder="1" applyAlignment="1" applyProtection="1">
      <alignment horizontal="center" vertical="center" wrapText="1"/>
      <protection locked="0"/>
    </xf>
    <xf numFmtId="0" fontId="7" fillId="18" borderId="59" xfId="0" applyFont="1" applyFill="1" applyBorder="1" applyAlignment="1" applyProtection="1">
      <alignment horizontal="center" vertical="center" wrapText="1"/>
      <protection locked="0"/>
    </xf>
    <xf numFmtId="0" fontId="7" fillId="18" borderId="52" xfId="0" applyFont="1" applyFill="1" applyBorder="1" applyAlignment="1" applyProtection="1">
      <alignment horizontal="center" vertical="center" wrapText="1"/>
      <protection locked="0"/>
    </xf>
    <xf numFmtId="9" fontId="2" fillId="5" borderId="12" xfId="0" applyNumberFormat="1" applyFont="1" applyFill="1" applyBorder="1" applyAlignment="1">
      <alignment horizontal="center" vertical="center" wrapText="1"/>
    </xf>
    <xf numFmtId="0" fontId="7" fillId="5" borderId="12" xfId="0" applyFont="1" applyFill="1" applyBorder="1" applyAlignment="1">
      <alignment horizontal="center" vertical="center" textRotation="90" wrapText="1"/>
    </xf>
    <xf numFmtId="0" fontId="2" fillId="0" borderId="22" xfId="0" applyFont="1" applyBorder="1" applyAlignment="1" applyProtection="1">
      <alignment horizontal="justify" vertical="center" wrapText="1"/>
      <protection locked="0"/>
    </xf>
    <xf numFmtId="0" fontId="28" fillId="0" borderId="21" xfId="0" applyFont="1" applyBorder="1" applyAlignment="1">
      <alignment horizontal="center" vertical="center" textRotation="90" wrapText="1"/>
    </xf>
    <xf numFmtId="0" fontId="28" fillId="0" borderId="22" xfId="0" applyFont="1" applyBorder="1" applyAlignment="1">
      <alignment horizontal="center" vertical="center" textRotation="90" wrapText="1"/>
    </xf>
    <xf numFmtId="0" fontId="28" fillId="0" borderId="20" xfId="0" applyFont="1" applyBorder="1" applyAlignment="1">
      <alignment horizontal="center" vertical="center" textRotation="90" wrapText="1"/>
    </xf>
    <xf numFmtId="0" fontId="2" fillId="5" borderId="33" xfId="0" applyFont="1" applyFill="1" applyBorder="1" applyAlignment="1">
      <alignment horizontal="center" vertical="center" wrapText="1"/>
    </xf>
    <xf numFmtId="0" fontId="2" fillId="4" borderId="12" xfId="0" applyFont="1" applyFill="1" applyBorder="1" applyAlignment="1" applyProtection="1">
      <alignment horizontal="center" vertical="center" wrapText="1"/>
      <protection locked="0"/>
    </xf>
    <xf numFmtId="14" fontId="2" fillId="4" borderId="12" xfId="0" applyNumberFormat="1" applyFont="1" applyFill="1" applyBorder="1" applyAlignment="1" applyProtection="1">
      <alignment horizontal="center" vertical="center" wrapText="1"/>
      <protection locked="0"/>
    </xf>
    <xf numFmtId="0" fontId="2" fillId="4" borderId="51" xfId="0" applyFont="1" applyFill="1" applyBorder="1" applyAlignment="1" applyProtection="1">
      <alignment horizontal="left" vertical="center" wrapText="1"/>
      <protection locked="0"/>
    </xf>
    <xf numFmtId="0" fontId="2" fillId="4" borderId="52" xfId="0" applyFont="1" applyFill="1" applyBorder="1" applyAlignment="1" applyProtection="1">
      <alignment horizontal="left" vertical="center" wrapText="1"/>
      <protection locked="0"/>
    </xf>
    <xf numFmtId="0" fontId="7" fillId="4" borderId="12" xfId="2" applyFont="1" applyFill="1" applyBorder="1" applyAlignment="1" applyProtection="1">
      <alignment horizontal="center" vertical="center" textRotation="90" wrapText="1"/>
      <protection locked="0"/>
    </xf>
    <xf numFmtId="0" fontId="2" fillId="4" borderId="59" xfId="0" applyFont="1" applyFill="1" applyBorder="1" applyAlignment="1" applyProtection="1">
      <alignment horizontal="justify" vertical="center" wrapText="1"/>
      <protection locked="0"/>
    </xf>
    <xf numFmtId="0" fontId="2" fillId="4" borderId="14" xfId="0" applyFont="1" applyFill="1" applyBorder="1" applyAlignment="1" applyProtection="1">
      <alignment horizontal="justify" vertical="center" wrapText="1"/>
      <protection locked="0"/>
    </xf>
    <xf numFmtId="0" fontId="47" fillId="9" borderId="36" xfId="0" applyFont="1" applyFill="1" applyBorder="1" applyAlignment="1" applyProtection="1">
      <alignment horizontal="center" vertical="center" wrapText="1"/>
      <protection locked="0"/>
    </xf>
    <xf numFmtId="0" fontId="2" fillId="0" borderId="108" xfId="0" applyFont="1" applyBorder="1" applyAlignment="1" applyProtection="1">
      <alignment horizontal="center" vertical="center"/>
      <protection locked="0"/>
    </xf>
    <xf numFmtId="0" fontId="0" fillId="0" borderId="0" xfId="0" applyAlignment="1">
      <alignment horizontal="center" vertical="center"/>
    </xf>
    <xf numFmtId="0" fontId="7" fillId="12" borderId="21" xfId="2" applyFont="1" applyFill="1" applyBorder="1" applyAlignment="1" applyProtection="1">
      <alignment horizontal="center" vertical="center" wrapText="1"/>
      <protection locked="0"/>
    </xf>
    <xf numFmtId="0" fontId="7" fillId="12" borderId="20" xfId="2" applyFont="1" applyFill="1" applyBorder="1" applyAlignment="1" applyProtection="1">
      <alignment horizontal="center" vertical="center" wrapText="1"/>
      <protection locked="0"/>
    </xf>
    <xf numFmtId="0" fontId="2" fillId="12" borderId="27" xfId="0" applyFont="1" applyFill="1" applyBorder="1" applyAlignment="1" applyProtection="1">
      <alignment horizontal="center" vertical="center" wrapText="1"/>
      <protection locked="0"/>
    </xf>
    <xf numFmtId="0" fontId="2" fillId="12" borderId="35" xfId="0" applyFont="1" applyFill="1" applyBorder="1" applyAlignment="1" applyProtection="1">
      <alignment horizontal="center" vertical="center" wrapText="1"/>
      <protection locked="0"/>
    </xf>
    <xf numFmtId="0" fontId="2" fillId="22" borderId="30" xfId="2" applyFont="1" applyFill="1" applyBorder="1" applyAlignment="1" applyProtection="1">
      <alignment horizontal="center" vertical="center" wrapText="1"/>
      <protection locked="0"/>
    </xf>
    <xf numFmtId="0" fontId="2" fillId="22" borderId="62" xfId="2" applyFont="1" applyFill="1" applyBorder="1" applyAlignment="1" applyProtection="1">
      <alignment horizontal="center" vertical="center" wrapText="1"/>
      <protection locked="0"/>
    </xf>
    <xf numFmtId="0" fontId="7" fillId="12" borderId="22" xfId="2" applyFont="1" applyFill="1" applyBorder="1" applyAlignment="1" applyProtection="1">
      <alignment horizontal="center" vertical="center" wrapText="1"/>
      <protection locked="0"/>
    </xf>
    <xf numFmtId="0" fontId="2" fillId="22" borderId="26" xfId="2" applyFont="1" applyFill="1" applyBorder="1" applyAlignment="1" applyProtection="1">
      <alignment horizontal="center" vertical="center" wrapText="1"/>
      <protection locked="0"/>
    </xf>
    <xf numFmtId="0" fontId="23" fillId="0" borderId="3" xfId="0" applyFont="1" applyBorder="1" applyAlignment="1">
      <alignment horizontal="left" vertical="center" wrapText="1"/>
    </xf>
    <xf numFmtId="0" fontId="0" fillId="0" borderId="0" xfId="0" applyAlignment="1">
      <alignment horizontal="center" vertical="center" wrapText="1"/>
    </xf>
    <xf numFmtId="0" fontId="26" fillId="0" borderId="23" xfId="0" applyFont="1" applyBorder="1" applyAlignment="1">
      <alignment horizontal="center" vertical="center" wrapText="1" readingOrder="1"/>
    </xf>
    <xf numFmtId="0" fontId="26" fillId="0" borderId="18" xfId="0" applyFont="1" applyBorder="1" applyAlignment="1">
      <alignment horizontal="center" vertical="center" wrapText="1" readingOrder="1"/>
    </xf>
    <xf numFmtId="0" fontId="47" fillId="8" borderId="26" xfId="2" applyFont="1" applyFill="1" applyBorder="1" applyAlignment="1" applyProtection="1">
      <alignment horizontal="center" vertical="center" wrapText="1"/>
      <protection locked="0"/>
    </xf>
    <xf numFmtId="0" fontId="47" fillId="8" borderId="62" xfId="2" applyFont="1" applyFill="1" applyBorder="1" applyAlignment="1" applyProtection="1">
      <alignment horizontal="center" vertical="center" wrapText="1"/>
      <protection locked="0"/>
    </xf>
    <xf numFmtId="0" fontId="4" fillId="8" borderId="0" xfId="2" applyFont="1" applyFill="1" applyBorder="1" applyAlignment="1" applyProtection="1">
      <alignment horizontal="center" vertical="center" textRotation="90" wrapText="1"/>
      <protection locked="0"/>
    </xf>
    <xf numFmtId="0" fontId="4" fillId="8" borderId="44" xfId="2" applyFont="1" applyFill="1" applyBorder="1" applyAlignment="1" applyProtection="1">
      <alignment horizontal="center" vertical="center" textRotation="90" wrapText="1"/>
      <protection locked="0"/>
    </xf>
    <xf numFmtId="0" fontId="20" fillId="0" borderId="45" xfId="0" applyFont="1" applyBorder="1" applyAlignment="1">
      <alignment horizontal="justify" vertical="center" wrapText="1"/>
    </xf>
    <xf numFmtId="0" fontId="20" fillId="0" borderId="109" xfId="0" applyFont="1" applyBorder="1" applyAlignment="1">
      <alignment horizontal="justify" vertical="center" wrapText="1"/>
    </xf>
    <xf numFmtId="0" fontId="20" fillId="0" borderId="29" xfId="0" applyFont="1" applyBorder="1" applyAlignment="1">
      <alignment horizontal="justify" vertical="center" wrapText="1"/>
    </xf>
    <xf numFmtId="0" fontId="20" fillId="0" borderId="3" xfId="0" applyFont="1" applyBorder="1" applyAlignment="1">
      <alignment horizontal="justify" vertical="center" wrapText="1"/>
    </xf>
    <xf numFmtId="0" fontId="20" fillId="0" borderId="55" xfId="0" applyFont="1" applyBorder="1" applyAlignment="1">
      <alignment horizontal="justify" vertical="center" wrapText="1"/>
    </xf>
    <xf numFmtId="0" fontId="21" fillId="0" borderId="44" xfId="4" applyFont="1" applyBorder="1" applyAlignment="1">
      <alignment horizontal="justify" vertical="center" wrapText="1"/>
    </xf>
    <xf numFmtId="0" fontId="21" fillId="0" borderId="29" xfId="4" applyFont="1" applyBorder="1" applyAlignment="1">
      <alignment horizontal="justify" vertical="center" wrapText="1"/>
    </xf>
    <xf numFmtId="0" fontId="21" fillId="0" borderId="29" xfId="0" applyFont="1" applyBorder="1" applyAlignment="1">
      <alignment horizontal="justify" vertical="center" wrapText="1"/>
    </xf>
    <xf numFmtId="0" fontId="20" fillId="0" borderId="14" xfId="0" applyFont="1" applyBorder="1" applyAlignment="1">
      <alignment horizontal="justify" vertical="center" wrapText="1"/>
    </xf>
    <xf numFmtId="0" fontId="20" fillId="0" borderId="75" xfId="0" applyFont="1" applyBorder="1" applyAlignment="1">
      <alignment horizontal="justify" vertical="center" wrapText="1"/>
    </xf>
    <xf numFmtId="0" fontId="20" fillId="0" borderId="11" xfId="0" applyFont="1" applyBorder="1" applyAlignment="1">
      <alignment horizontal="justify" vertical="center" wrapText="1"/>
    </xf>
    <xf numFmtId="0" fontId="21" fillId="0" borderId="0" xfId="0" applyFont="1" applyBorder="1" applyAlignment="1" applyProtection="1">
      <alignment horizontal="justify" vertical="center" wrapText="1"/>
      <protection locked="0"/>
    </xf>
    <xf numFmtId="0" fontId="21" fillId="0" borderId="29" xfId="0" applyFont="1" applyBorder="1" applyAlignment="1" applyProtection="1">
      <alignment horizontal="justify" vertical="center" wrapText="1"/>
      <protection locked="0"/>
    </xf>
    <xf numFmtId="0" fontId="28" fillId="0" borderId="45" xfId="0" applyFont="1" applyBorder="1" applyAlignment="1" applyProtection="1">
      <alignment horizontal="justify" vertical="center" wrapText="1"/>
      <protection locked="0"/>
    </xf>
    <xf numFmtId="0" fontId="28" fillId="0" borderId="75" xfId="0" applyFont="1" applyBorder="1" applyAlignment="1" applyProtection="1">
      <alignment horizontal="justify" vertical="center" wrapText="1"/>
      <protection locked="0"/>
    </xf>
    <xf numFmtId="0" fontId="28" fillId="0" borderId="21" xfId="2" applyFont="1" applyBorder="1" applyAlignment="1" applyProtection="1">
      <alignment horizontal="justify" vertical="center" wrapText="1"/>
      <protection locked="0"/>
    </xf>
    <xf numFmtId="0" fontId="28" fillId="0" borderId="20" xfId="2" applyFont="1" applyBorder="1" applyAlignment="1" applyProtection="1">
      <alignment horizontal="justify" vertical="center" wrapText="1"/>
      <protection locked="0"/>
    </xf>
    <xf numFmtId="0" fontId="28" fillId="0" borderId="22" xfId="2" applyFont="1" applyBorder="1" applyAlignment="1" applyProtection="1">
      <alignment horizontal="justify" vertical="center" wrapText="1"/>
      <protection locked="0"/>
    </xf>
    <xf numFmtId="0" fontId="28" fillId="0" borderId="21" xfId="2" applyFont="1" applyBorder="1" applyAlignment="1" applyProtection="1">
      <alignment horizontal="center" vertical="center" wrapText="1"/>
      <protection locked="0"/>
    </xf>
    <xf numFmtId="0" fontId="28" fillId="0" borderId="22" xfId="2" applyFont="1" applyBorder="1" applyAlignment="1" applyProtection="1">
      <alignment horizontal="center" vertical="center" wrapText="1"/>
      <protection locked="0"/>
    </xf>
    <xf numFmtId="0" fontId="28" fillId="0" borderId="20" xfId="2" applyFont="1" applyBorder="1" applyAlignment="1" applyProtection="1">
      <alignment horizontal="center" vertical="center" wrapText="1"/>
      <protection locked="0"/>
    </xf>
    <xf numFmtId="0" fontId="28" fillId="0" borderId="21" xfId="0" applyFont="1" applyBorder="1" applyAlignment="1" applyProtection="1">
      <alignment horizontal="center" vertical="center" wrapText="1"/>
      <protection locked="0"/>
    </xf>
    <xf numFmtId="0" fontId="28" fillId="0" borderId="22" xfId="0" applyFont="1" applyBorder="1" applyAlignment="1" applyProtection="1">
      <alignment horizontal="center" vertical="center" wrapText="1"/>
      <protection locked="0"/>
    </xf>
    <xf numFmtId="0" fontId="28" fillId="0" borderId="20" xfId="0" applyFont="1" applyBorder="1" applyAlignment="1" applyProtection="1">
      <alignment horizontal="center" vertical="center" wrapText="1"/>
      <protection locked="0"/>
    </xf>
    <xf numFmtId="0" fontId="28" fillId="0" borderId="60" xfId="2" applyFont="1" applyBorder="1" applyAlignment="1" applyProtection="1">
      <alignment horizontal="justify" vertical="center" wrapText="1"/>
      <protection locked="0"/>
    </xf>
    <xf numFmtId="0" fontId="28" fillId="0" borderId="60" xfId="2" applyFont="1" applyBorder="1" applyAlignment="1" applyProtection="1">
      <alignment horizontal="center" vertical="center" wrapText="1"/>
      <protection locked="0"/>
    </xf>
    <xf numFmtId="0" fontId="20" fillId="0" borderId="110" xfId="0" applyFont="1" applyBorder="1" applyAlignment="1">
      <alignment horizontal="justify" vertical="center" wrapText="1"/>
    </xf>
    <xf numFmtId="0" fontId="21" fillId="0" borderId="110" xfId="0" applyFont="1" applyBorder="1" applyAlignment="1">
      <alignment horizontal="justify" vertical="center" wrapText="1"/>
    </xf>
    <xf numFmtId="0" fontId="21" fillId="0" borderId="109" xfId="0" applyFont="1" applyBorder="1" applyAlignment="1">
      <alignment horizontal="justify" vertical="center" wrapText="1"/>
    </xf>
    <xf numFmtId="0" fontId="19" fillId="24" borderId="11" xfId="0" applyFont="1" applyFill="1" applyBorder="1" applyAlignment="1">
      <alignment horizontal="center" vertical="center" wrapText="1"/>
    </xf>
    <xf numFmtId="0" fontId="28" fillId="0" borderId="46" xfId="0" applyFont="1" applyFill="1" applyBorder="1" applyAlignment="1" applyProtection="1">
      <alignment horizontal="justify" vertical="center" wrapText="1"/>
      <protection locked="0"/>
    </xf>
    <xf numFmtId="0" fontId="19" fillId="0" borderId="45" xfId="0" applyFont="1" applyBorder="1" applyAlignment="1">
      <alignment horizontal="justify" vertical="center" wrapText="1"/>
    </xf>
    <xf numFmtId="0" fontId="22" fillId="0" borderId="6" xfId="0" applyFont="1" applyBorder="1" applyAlignment="1">
      <alignment horizontal="justify" vertical="center" wrapText="1"/>
    </xf>
    <xf numFmtId="0" fontId="20" fillId="0" borderId="35" xfId="0" applyFont="1" applyBorder="1" applyAlignment="1">
      <alignment horizontal="justify" vertical="center" wrapText="1"/>
    </xf>
    <xf numFmtId="0" fontId="21" fillId="0" borderId="45" xfId="0" applyFont="1" applyBorder="1" applyAlignment="1">
      <alignment horizontal="justify" vertical="center" wrapText="1"/>
    </xf>
    <xf numFmtId="0" fontId="20" fillId="0" borderId="43" xfId="0" applyFont="1" applyBorder="1" applyAlignment="1" applyProtection="1">
      <alignment horizontal="justify" vertical="center" wrapText="1"/>
      <protection locked="0"/>
    </xf>
    <xf numFmtId="0" fontId="20" fillId="0" borderId="111" xfId="0" applyFont="1" applyBorder="1" applyAlignment="1">
      <alignment horizontal="justify" vertical="center" wrapText="1"/>
    </xf>
    <xf numFmtId="0" fontId="20" fillId="0" borderId="60"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65" xfId="0" applyFont="1" applyBorder="1" applyAlignment="1">
      <alignment horizontal="justify" vertical="center" wrapText="1"/>
    </xf>
    <xf numFmtId="0" fontId="19" fillId="0" borderId="55" xfId="0" applyFont="1" applyBorder="1" applyAlignment="1">
      <alignment horizontal="justify" vertical="center" wrapText="1"/>
    </xf>
    <xf numFmtId="0" fontId="19" fillId="0" borderId="8" xfId="0" applyFont="1" applyBorder="1" applyAlignment="1">
      <alignment horizontal="justify" vertical="center" wrapText="1"/>
    </xf>
  </cellXfs>
  <cellStyles count="8">
    <cellStyle name="Excel Built-in Normal" xfId="3" xr:uid="{00000000-0005-0000-0000-000000000000}"/>
    <cellStyle name="Normal" xfId="0" builtinId="0"/>
    <cellStyle name="Normal 2" xfId="4" xr:uid="{00000000-0005-0000-0000-000002000000}"/>
    <cellStyle name="Normal 3" xfId="7" xr:uid="{00000000-0005-0000-0000-000034000000}"/>
    <cellStyle name="Normal 4" xfId="2" xr:uid="{00000000-0005-0000-0000-000003000000}"/>
    <cellStyle name="Porcentaje" xfId="1" builtinId="5"/>
    <cellStyle name="Porcentaje 2" xfId="5" xr:uid="{00000000-0005-0000-0000-000005000000}"/>
    <cellStyle name="Porcentaje 2 4" xfId="6" xr:uid="{00000000-0005-0000-0000-000006000000}"/>
  </cellStyles>
  <dxfs count="610">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0000"/>
        </patternFill>
      </fill>
    </dxf>
    <dxf>
      <fill>
        <patternFill>
          <bgColor rgb="FFFFC000"/>
        </patternFill>
      </fill>
    </dxf>
    <dxf>
      <font>
        <color auto="1"/>
      </font>
      <fill>
        <patternFill>
          <bgColor rgb="FF00B050"/>
        </patternFill>
      </fill>
    </dxf>
    <dxf>
      <fill>
        <patternFill>
          <bgColor rgb="FFFFFF00"/>
        </patternFill>
      </fill>
    </dxf>
    <dxf>
      <fill>
        <patternFill>
          <bgColor rgb="FFFF0000"/>
        </patternFill>
      </fill>
    </dxf>
    <dxf>
      <fill>
        <patternFill>
          <bgColor rgb="FFFFC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0000"/>
        </patternFill>
      </fill>
    </dxf>
    <dxf>
      <fill>
        <patternFill>
          <bgColor rgb="FFFFC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theme="1"/>
      </font>
      <fill>
        <patternFill>
          <bgColor rgb="FFFFC000"/>
        </patternFill>
      </fill>
    </dxf>
    <dxf>
      <fill>
        <patternFill>
          <bgColor rgb="FFFF0000"/>
        </patternFill>
      </fill>
    </dxf>
    <dxf>
      <fill>
        <patternFill>
          <bgColor rgb="FFFFFF00"/>
        </patternFill>
      </fill>
    </dxf>
    <dxf>
      <font>
        <color theme="1"/>
      </font>
      <fill>
        <patternFill>
          <bgColor rgb="FFFFC000"/>
        </patternFill>
      </fill>
    </dxf>
    <dxf>
      <fill>
        <patternFill>
          <bgColor rgb="FFFF0000"/>
        </patternFill>
      </fill>
    </dxf>
    <dxf>
      <fill>
        <patternFill>
          <bgColor rgb="FFFFFF00"/>
        </patternFill>
      </fill>
    </dxf>
    <dxf>
      <font>
        <color theme="1"/>
      </font>
      <fill>
        <patternFill>
          <bgColor rgb="FFFFC000"/>
        </patternFill>
      </fill>
    </dxf>
    <dxf>
      <fill>
        <patternFill>
          <bgColor rgb="FFFF0000"/>
        </patternFill>
      </fill>
    </dxf>
    <dxf>
      <fill>
        <patternFill>
          <bgColor rgb="FFFFFF00"/>
        </patternFill>
      </fill>
    </dxf>
    <dxf>
      <font>
        <color theme="1"/>
      </font>
      <fill>
        <patternFill>
          <bgColor rgb="FFFFC000"/>
        </patternFill>
      </fill>
    </dxf>
    <dxf>
      <fill>
        <patternFill>
          <bgColor rgb="FFFF0000"/>
        </patternFill>
      </fill>
    </dxf>
    <dxf>
      <fill>
        <patternFill>
          <bgColor rgb="FFFFFF00"/>
        </patternFill>
      </fill>
    </dxf>
    <dxf>
      <font>
        <color theme="1"/>
      </font>
      <fill>
        <patternFill>
          <bgColor rgb="FFFFC000"/>
        </patternFill>
      </fill>
    </dxf>
    <dxf>
      <fill>
        <patternFill>
          <bgColor rgb="FFFF0000"/>
        </patternFill>
      </fill>
    </dxf>
    <dxf>
      <fill>
        <patternFill>
          <bgColor rgb="FFFFFF00"/>
        </patternFill>
      </fill>
    </dxf>
    <dxf>
      <font>
        <color theme="1"/>
      </font>
      <fill>
        <patternFill>
          <bgColor rgb="FFFFC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theme="1"/>
      </font>
      <fill>
        <patternFill>
          <bgColor rgb="FFFFC000"/>
        </patternFill>
      </fill>
    </dxf>
    <dxf>
      <fill>
        <patternFill>
          <bgColor rgb="FFFF0000"/>
        </patternFill>
      </fill>
    </dxf>
    <dxf>
      <fill>
        <patternFill>
          <bgColor rgb="FFFFFF00"/>
        </patternFill>
      </fill>
    </dxf>
    <dxf>
      <font>
        <color theme="1"/>
      </font>
      <fill>
        <patternFill>
          <bgColor rgb="FFFFC000"/>
        </patternFill>
      </fill>
    </dxf>
    <dxf>
      <fill>
        <patternFill>
          <bgColor rgb="FFFF0000"/>
        </patternFill>
      </fill>
    </dxf>
    <dxf>
      <fill>
        <patternFill>
          <bgColor rgb="FFFFFF00"/>
        </patternFill>
      </fill>
    </dxf>
    <dxf>
      <font>
        <color theme="1"/>
      </font>
      <fill>
        <patternFill>
          <bgColor rgb="FFFFC000"/>
        </patternFill>
      </fill>
    </dxf>
    <dxf>
      <fill>
        <patternFill>
          <bgColor rgb="FFFF0000"/>
        </patternFill>
      </fill>
    </dxf>
    <dxf>
      <fill>
        <patternFill>
          <bgColor rgb="FFFFFF00"/>
        </patternFill>
      </fill>
    </dxf>
    <dxf>
      <font>
        <color theme="1"/>
      </font>
      <fill>
        <patternFill>
          <bgColor rgb="FFFFC000"/>
        </patternFill>
      </fill>
    </dxf>
    <dxf>
      <fill>
        <patternFill>
          <bgColor rgb="FFFF0000"/>
        </patternFill>
      </fill>
    </dxf>
    <dxf>
      <fill>
        <patternFill>
          <bgColor rgb="FFFFFF00"/>
        </patternFill>
      </fill>
    </dxf>
    <dxf>
      <font>
        <color theme="1"/>
      </font>
      <fill>
        <patternFill>
          <bgColor rgb="FFFFC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C000"/>
        </patternFill>
      </fill>
    </dxf>
    <dxf>
      <font>
        <color auto="1"/>
      </font>
      <fill>
        <patternFill>
          <bgColor rgb="FF00B050"/>
        </patternFill>
      </fill>
    </dxf>
    <dxf>
      <fill>
        <patternFill>
          <bgColor rgb="FFFFFF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C000"/>
        </patternFill>
      </fill>
    </dxf>
    <dxf>
      <font>
        <color auto="1"/>
      </font>
      <fill>
        <patternFill>
          <bgColor rgb="FF00B050"/>
        </patternFill>
      </fill>
    </dxf>
    <dxf>
      <fill>
        <patternFill>
          <bgColor rgb="FFFFFF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theme="1"/>
      </font>
      <fill>
        <patternFill>
          <bgColor rgb="FFFFC000"/>
        </patternFill>
      </fill>
    </dxf>
    <dxf>
      <fill>
        <patternFill>
          <bgColor rgb="FFFF0000"/>
        </patternFill>
      </fill>
    </dxf>
    <dxf>
      <fill>
        <patternFill>
          <bgColor rgb="FFFFFF00"/>
        </patternFill>
      </fill>
    </dxf>
    <dxf>
      <fill>
        <patternFill>
          <bgColor rgb="FF92D050"/>
        </patternFill>
      </fill>
    </dxf>
    <dxf>
      <fill>
        <patternFill>
          <bgColor rgb="FF66FF33"/>
        </patternFill>
      </fill>
    </dxf>
    <dxf>
      <font>
        <color theme="1"/>
      </font>
      <fill>
        <patternFill>
          <bgColor rgb="FFFFC000"/>
        </patternFill>
      </fill>
    </dxf>
    <dxf>
      <fill>
        <patternFill>
          <bgColor rgb="FFFF0000"/>
        </patternFill>
      </fill>
    </dxf>
    <dxf>
      <fill>
        <patternFill>
          <bgColor rgb="FFFFFF00"/>
        </patternFill>
      </fill>
    </dxf>
    <dxf>
      <fill>
        <patternFill>
          <bgColor rgb="FF92D050"/>
        </patternFill>
      </fill>
    </dxf>
    <dxf>
      <fill>
        <patternFill>
          <bgColor rgb="FF66FF33"/>
        </patternFill>
      </fill>
    </dxf>
    <dxf>
      <font>
        <color theme="1"/>
      </font>
      <fill>
        <patternFill>
          <bgColor rgb="FFFFC000"/>
        </patternFill>
      </fill>
    </dxf>
    <dxf>
      <fill>
        <patternFill>
          <bgColor rgb="FFFF0000"/>
        </patternFill>
      </fill>
    </dxf>
    <dxf>
      <fill>
        <patternFill>
          <bgColor rgb="FFFFFF00"/>
        </patternFill>
      </fill>
    </dxf>
    <dxf>
      <fill>
        <patternFill>
          <bgColor rgb="FF92D050"/>
        </patternFill>
      </fill>
    </dxf>
    <dxf>
      <fill>
        <patternFill>
          <bgColor rgb="FF66FF33"/>
        </patternFill>
      </fill>
    </dxf>
    <dxf>
      <font>
        <color theme="1"/>
      </font>
      <fill>
        <patternFill>
          <bgColor rgb="FFFFC000"/>
        </patternFill>
      </fill>
    </dxf>
    <dxf>
      <fill>
        <patternFill>
          <bgColor rgb="FFFF0000"/>
        </patternFill>
      </fill>
    </dxf>
    <dxf>
      <fill>
        <patternFill>
          <bgColor rgb="FFFFFF00"/>
        </patternFill>
      </fill>
    </dxf>
    <dxf>
      <fill>
        <patternFill>
          <bgColor rgb="FF92D050"/>
        </patternFill>
      </fill>
    </dxf>
    <dxf>
      <fill>
        <patternFill>
          <bgColor rgb="FF66FF33"/>
        </patternFill>
      </fill>
    </dxf>
    <dxf>
      <font>
        <color theme="1"/>
      </font>
      <fill>
        <patternFill>
          <bgColor rgb="FFFFC000"/>
        </patternFill>
      </fill>
    </dxf>
    <dxf>
      <fill>
        <patternFill>
          <bgColor rgb="FFFF0000"/>
        </patternFill>
      </fill>
    </dxf>
    <dxf>
      <fill>
        <patternFill>
          <bgColor rgb="FFFFFF00"/>
        </patternFill>
      </fill>
    </dxf>
    <dxf>
      <fill>
        <patternFill>
          <bgColor rgb="FF92D050"/>
        </patternFill>
      </fill>
    </dxf>
    <dxf>
      <fill>
        <patternFill>
          <bgColor rgb="FF66FF33"/>
        </patternFill>
      </fill>
    </dxf>
    <dxf>
      <font>
        <color theme="1"/>
      </font>
      <fill>
        <patternFill>
          <bgColor rgb="FFFFC000"/>
        </patternFill>
      </fill>
    </dxf>
    <dxf>
      <fill>
        <patternFill>
          <bgColor rgb="FFFF0000"/>
        </patternFill>
      </fill>
    </dxf>
    <dxf>
      <fill>
        <patternFill>
          <bgColor rgb="FFFFFF00"/>
        </patternFill>
      </fill>
    </dxf>
    <dxf>
      <fill>
        <patternFill>
          <bgColor rgb="FF92D050"/>
        </patternFill>
      </fill>
    </dxf>
    <dxf>
      <fill>
        <patternFill>
          <bgColor rgb="FF66FF33"/>
        </patternFill>
      </fill>
    </dxf>
    <dxf>
      <font>
        <color theme="1"/>
      </font>
      <fill>
        <patternFill>
          <bgColor rgb="FFFFC000"/>
        </patternFill>
      </fill>
    </dxf>
    <dxf>
      <fill>
        <patternFill>
          <bgColor rgb="FFFF0000"/>
        </patternFill>
      </fill>
    </dxf>
    <dxf>
      <fill>
        <patternFill>
          <bgColor rgb="FFFFFF00"/>
        </patternFill>
      </fill>
    </dxf>
    <dxf>
      <fill>
        <patternFill>
          <bgColor rgb="FF92D050"/>
        </patternFill>
      </fill>
    </dxf>
    <dxf>
      <fill>
        <patternFill>
          <bgColor rgb="FF66FF33"/>
        </patternFill>
      </fill>
    </dxf>
    <dxf>
      <font>
        <color theme="1"/>
      </font>
      <fill>
        <patternFill>
          <bgColor rgb="FFFFC000"/>
        </patternFill>
      </fill>
    </dxf>
    <dxf>
      <fill>
        <patternFill>
          <bgColor rgb="FFFF0000"/>
        </patternFill>
      </fill>
    </dxf>
    <dxf>
      <fill>
        <patternFill>
          <bgColor rgb="FFFFFF00"/>
        </patternFill>
      </fill>
    </dxf>
    <dxf>
      <fill>
        <patternFill>
          <bgColor rgb="FF92D050"/>
        </patternFill>
      </fill>
    </dxf>
    <dxf>
      <fill>
        <patternFill>
          <bgColor rgb="FF66FF33"/>
        </patternFill>
      </fill>
    </dxf>
    <dxf>
      <font>
        <color theme="1"/>
      </font>
      <fill>
        <patternFill>
          <bgColor rgb="FFFFC000"/>
        </patternFill>
      </fill>
    </dxf>
    <dxf>
      <fill>
        <patternFill>
          <bgColor rgb="FFFF0000"/>
        </patternFill>
      </fill>
    </dxf>
    <dxf>
      <fill>
        <patternFill>
          <bgColor rgb="FFFFFF00"/>
        </patternFill>
      </fill>
    </dxf>
    <dxf>
      <fill>
        <patternFill>
          <bgColor rgb="FF92D050"/>
        </patternFill>
      </fill>
    </dxf>
    <dxf>
      <fill>
        <patternFill>
          <bgColor rgb="FF66FF33"/>
        </patternFill>
      </fill>
    </dxf>
    <dxf>
      <font>
        <color theme="1"/>
      </font>
      <fill>
        <patternFill>
          <bgColor rgb="FFFFC000"/>
        </patternFill>
      </fill>
    </dxf>
    <dxf>
      <fill>
        <patternFill>
          <bgColor rgb="FFFF0000"/>
        </patternFill>
      </fill>
    </dxf>
    <dxf>
      <fill>
        <patternFill>
          <bgColor rgb="FFFFFF00"/>
        </patternFill>
      </fill>
    </dxf>
    <dxf>
      <fill>
        <patternFill>
          <bgColor rgb="FF92D050"/>
        </patternFill>
      </fill>
    </dxf>
    <dxf>
      <fill>
        <patternFill>
          <bgColor rgb="FF66FF33"/>
        </patternFill>
      </fill>
    </dxf>
    <dxf>
      <font>
        <color theme="1"/>
      </font>
      <fill>
        <patternFill>
          <bgColor rgb="FFFFC000"/>
        </patternFill>
      </fill>
    </dxf>
    <dxf>
      <fill>
        <patternFill>
          <bgColor rgb="FFFF0000"/>
        </patternFill>
      </fill>
    </dxf>
    <dxf>
      <fill>
        <patternFill>
          <bgColor rgb="FFFFFF00"/>
        </patternFill>
      </fill>
    </dxf>
    <dxf>
      <fill>
        <patternFill>
          <bgColor rgb="FF92D050"/>
        </patternFill>
      </fill>
    </dxf>
    <dxf>
      <fill>
        <patternFill>
          <bgColor rgb="FF66FF33"/>
        </patternFill>
      </fill>
    </dxf>
    <dxf>
      <font>
        <color theme="1"/>
      </font>
      <fill>
        <patternFill>
          <bgColor rgb="FFFFC000"/>
        </patternFill>
      </fill>
    </dxf>
    <dxf>
      <fill>
        <patternFill>
          <bgColor rgb="FFFF0000"/>
        </patternFill>
      </fill>
    </dxf>
    <dxf>
      <fill>
        <patternFill>
          <bgColor rgb="FFFFFF00"/>
        </patternFill>
      </fill>
    </dxf>
    <dxf>
      <fill>
        <patternFill>
          <bgColor rgb="FF92D050"/>
        </patternFill>
      </fill>
    </dxf>
    <dxf>
      <fill>
        <patternFill>
          <bgColor rgb="FF66FF33"/>
        </patternFill>
      </fill>
    </dxf>
    <dxf>
      <font>
        <color theme="1"/>
      </font>
      <fill>
        <patternFill>
          <bgColor rgb="FFFFC000"/>
        </patternFill>
      </fill>
    </dxf>
    <dxf>
      <fill>
        <patternFill>
          <bgColor rgb="FFFF0000"/>
        </patternFill>
      </fill>
    </dxf>
    <dxf>
      <fill>
        <patternFill>
          <bgColor rgb="FFFFFF00"/>
        </patternFill>
      </fill>
    </dxf>
    <dxf>
      <fill>
        <patternFill>
          <bgColor rgb="FF92D050"/>
        </patternFill>
      </fill>
    </dxf>
    <dxf>
      <fill>
        <patternFill>
          <bgColor rgb="FF66FF33"/>
        </patternFill>
      </fill>
    </dxf>
    <dxf>
      <font>
        <color theme="1"/>
      </font>
      <fill>
        <patternFill>
          <bgColor rgb="FFFFC000"/>
        </patternFill>
      </fill>
    </dxf>
    <dxf>
      <fill>
        <patternFill>
          <bgColor rgb="FFFF0000"/>
        </patternFill>
      </fill>
    </dxf>
    <dxf>
      <fill>
        <patternFill>
          <bgColor rgb="FFFFFF00"/>
        </patternFill>
      </fill>
    </dxf>
    <dxf>
      <fill>
        <patternFill>
          <bgColor rgb="FF92D050"/>
        </patternFill>
      </fill>
    </dxf>
    <dxf>
      <fill>
        <patternFill>
          <bgColor rgb="FF66FF33"/>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C000"/>
        </patternFill>
      </fill>
    </dxf>
    <dxf>
      <font>
        <color auto="1"/>
      </font>
      <fill>
        <patternFill>
          <bgColor rgb="FF00B050"/>
        </patternFill>
      </fill>
    </dxf>
    <dxf>
      <fill>
        <patternFill>
          <bgColor rgb="FFFFFF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C000"/>
        </patternFill>
      </fill>
    </dxf>
    <dxf>
      <font>
        <color auto="1"/>
      </font>
      <fill>
        <patternFill>
          <bgColor rgb="FF00B050"/>
        </patternFill>
      </fill>
    </dxf>
    <dxf>
      <fill>
        <patternFill>
          <bgColor rgb="FFFFFF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theme="1"/>
      </font>
      <fill>
        <patternFill>
          <bgColor rgb="FFFFC000"/>
        </patternFill>
      </fill>
    </dxf>
    <dxf>
      <fill>
        <patternFill>
          <bgColor rgb="FFFF0000"/>
        </patternFill>
      </fill>
    </dxf>
    <dxf>
      <fill>
        <patternFill>
          <bgColor rgb="FFFFFF00"/>
        </patternFill>
      </fill>
    </dxf>
    <dxf>
      <fill>
        <patternFill>
          <bgColor rgb="FF92D050"/>
        </patternFill>
      </fill>
    </dxf>
    <dxf>
      <fill>
        <patternFill>
          <bgColor rgb="FF66FF33"/>
        </patternFill>
      </fill>
    </dxf>
    <dxf>
      <font>
        <color theme="1"/>
      </font>
      <fill>
        <patternFill>
          <bgColor rgb="FFFFC000"/>
        </patternFill>
      </fill>
    </dxf>
    <dxf>
      <fill>
        <patternFill>
          <bgColor rgb="FFFF0000"/>
        </patternFill>
      </fill>
    </dxf>
    <dxf>
      <fill>
        <patternFill>
          <bgColor rgb="FFFFFF00"/>
        </patternFill>
      </fill>
    </dxf>
    <dxf>
      <fill>
        <patternFill>
          <bgColor rgb="FF92D050"/>
        </patternFill>
      </fill>
    </dxf>
    <dxf>
      <fill>
        <patternFill>
          <bgColor rgb="FF66FF33"/>
        </patternFill>
      </fill>
    </dxf>
    <dxf>
      <font>
        <color theme="1"/>
      </font>
      <fill>
        <patternFill>
          <bgColor rgb="FFFFC000"/>
        </patternFill>
      </fill>
    </dxf>
    <dxf>
      <fill>
        <patternFill>
          <bgColor rgb="FFFF0000"/>
        </patternFill>
      </fill>
    </dxf>
    <dxf>
      <fill>
        <patternFill>
          <bgColor rgb="FFFFFF00"/>
        </patternFill>
      </fill>
    </dxf>
    <dxf>
      <fill>
        <patternFill>
          <bgColor rgb="FF92D050"/>
        </patternFill>
      </fill>
    </dxf>
    <dxf>
      <fill>
        <patternFill>
          <bgColor rgb="FF66FF33"/>
        </patternFill>
      </fill>
    </dxf>
    <dxf>
      <font>
        <color theme="1"/>
      </font>
      <fill>
        <patternFill>
          <bgColor rgb="FFFFC000"/>
        </patternFill>
      </fill>
    </dxf>
    <dxf>
      <fill>
        <patternFill>
          <bgColor rgb="FFFF0000"/>
        </patternFill>
      </fill>
    </dxf>
    <dxf>
      <fill>
        <patternFill>
          <bgColor rgb="FFFFFF00"/>
        </patternFill>
      </fill>
    </dxf>
    <dxf>
      <fill>
        <patternFill>
          <bgColor rgb="FF92D050"/>
        </patternFill>
      </fill>
    </dxf>
    <dxf>
      <fill>
        <patternFill>
          <bgColor rgb="FF66FF33"/>
        </patternFill>
      </fill>
    </dxf>
    <dxf>
      <font>
        <color theme="1"/>
      </font>
      <fill>
        <patternFill>
          <bgColor rgb="FFFFC000"/>
        </patternFill>
      </fill>
    </dxf>
    <dxf>
      <fill>
        <patternFill>
          <bgColor rgb="FFFF0000"/>
        </patternFill>
      </fill>
    </dxf>
    <dxf>
      <fill>
        <patternFill>
          <bgColor rgb="FFFFFF00"/>
        </patternFill>
      </fill>
    </dxf>
    <dxf>
      <fill>
        <patternFill>
          <bgColor rgb="FF92D050"/>
        </patternFill>
      </fill>
    </dxf>
    <dxf>
      <fill>
        <patternFill>
          <bgColor rgb="FF66FF33"/>
        </patternFill>
      </fill>
    </dxf>
    <dxf>
      <font>
        <color theme="1"/>
      </font>
      <fill>
        <patternFill>
          <bgColor rgb="FFFFC000"/>
        </patternFill>
      </fill>
    </dxf>
    <dxf>
      <fill>
        <patternFill>
          <bgColor rgb="FFFF0000"/>
        </patternFill>
      </fill>
    </dxf>
    <dxf>
      <fill>
        <patternFill>
          <bgColor rgb="FFFFFF00"/>
        </patternFill>
      </fill>
    </dxf>
    <dxf>
      <fill>
        <patternFill>
          <bgColor rgb="FF92D050"/>
        </patternFill>
      </fill>
    </dxf>
    <dxf>
      <fill>
        <patternFill>
          <bgColor rgb="FF66FF33"/>
        </patternFill>
      </fill>
    </dxf>
    <dxf>
      <font>
        <color theme="1"/>
      </font>
      <fill>
        <patternFill>
          <bgColor rgb="FFFFC000"/>
        </patternFill>
      </fill>
    </dxf>
    <dxf>
      <fill>
        <patternFill>
          <bgColor rgb="FFFF0000"/>
        </patternFill>
      </fill>
    </dxf>
    <dxf>
      <fill>
        <patternFill>
          <bgColor rgb="FFFFFF00"/>
        </patternFill>
      </fill>
    </dxf>
    <dxf>
      <fill>
        <patternFill>
          <bgColor rgb="FF92D050"/>
        </patternFill>
      </fill>
    </dxf>
    <dxf>
      <fill>
        <patternFill>
          <bgColor rgb="FF66FF33"/>
        </patternFill>
      </fill>
    </dxf>
    <dxf>
      <font>
        <color theme="1"/>
      </font>
      <fill>
        <patternFill>
          <bgColor rgb="FFFFC000"/>
        </patternFill>
      </fill>
    </dxf>
    <dxf>
      <fill>
        <patternFill>
          <bgColor rgb="FFFF0000"/>
        </patternFill>
      </fill>
    </dxf>
    <dxf>
      <fill>
        <patternFill>
          <bgColor rgb="FFFFFF00"/>
        </patternFill>
      </fill>
    </dxf>
    <dxf>
      <fill>
        <patternFill>
          <bgColor rgb="FF92D050"/>
        </patternFill>
      </fill>
    </dxf>
    <dxf>
      <fill>
        <patternFill>
          <bgColor rgb="FF66FF33"/>
        </patternFill>
      </fill>
    </dxf>
    <dxf>
      <font>
        <color theme="1"/>
      </font>
      <fill>
        <patternFill>
          <bgColor rgb="FFFFC000"/>
        </patternFill>
      </fill>
    </dxf>
    <dxf>
      <fill>
        <patternFill>
          <bgColor rgb="FFFF0000"/>
        </patternFill>
      </fill>
    </dxf>
    <dxf>
      <fill>
        <patternFill>
          <bgColor rgb="FFFFFF00"/>
        </patternFill>
      </fill>
    </dxf>
    <dxf>
      <fill>
        <patternFill>
          <bgColor rgb="FF92D050"/>
        </patternFill>
      </fill>
    </dxf>
    <dxf>
      <fill>
        <patternFill>
          <bgColor rgb="FF66FF33"/>
        </patternFill>
      </fill>
    </dxf>
    <dxf>
      <font>
        <color theme="1"/>
      </font>
      <fill>
        <patternFill>
          <bgColor rgb="FFFFC000"/>
        </patternFill>
      </fill>
    </dxf>
    <dxf>
      <fill>
        <patternFill>
          <bgColor rgb="FFFF0000"/>
        </patternFill>
      </fill>
    </dxf>
    <dxf>
      <fill>
        <patternFill>
          <bgColor rgb="FFFFFF00"/>
        </patternFill>
      </fill>
    </dxf>
    <dxf>
      <fill>
        <patternFill>
          <bgColor rgb="FF92D050"/>
        </patternFill>
      </fill>
    </dxf>
    <dxf>
      <fill>
        <patternFill>
          <bgColor rgb="FF66FF33"/>
        </patternFill>
      </fill>
    </dxf>
    <dxf>
      <font>
        <color theme="1"/>
      </font>
      <fill>
        <patternFill>
          <bgColor rgb="FFFFC000"/>
        </patternFill>
      </fill>
    </dxf>
    <dxf>
      <fill>
        <patternFill>
          <bgColor rgb="FFFF0000"/>
        </patternFill>
      </fill>
    </dxf>
    <dxf>
      <fill>
        <patternFill>
          <bgColor rgb="FFFFFF00"/>
        </patternFill>
      </fill>
    </dxf>
    <dxf>
      <fill>
        <patternFill>
          <bgColor rgb="FF92D050"/>
        </patternFill>
      </fill>
    </dxf>
    <dxf>
      <fill>
        <patternFill>
          <bgColor rgb="FF66FF33"/>
        </patternFill>
      </fill>
    </dxf>
    <dxf>
      <font>
        <color theme="1"/>
      </font>
      <fill>
        <patternFill>
          <bgColor rgb="FFFFC000"/>
        </patternFill>
      </fill>
    </dxf>
    <dxf>
      <fill>
        <patternFill>
          <bgColor rgb="FFFF0000"/>
        </patternFill>
      </fill>
    </dxf>
    <dxf>
      <fill>
        <patternFill>
          <bgColor rgb="FFFFFF00"/>
        </patternFill>
      </fill>
    </dxf>
    <dxf>
      <fill>
        <patternFill>
          <bgColor rgb="FF92D050"/>
        </patternFill>
      </fill>
    </dxf>
    <dxf>
      <fill>
        <patternFill>
          <bgColor rgb="FF66FF33"/>
        </patternFill>
      </fill>
    </dxf>
    <dxf>
      <font>
        <color theme="1"/>
      </font>
      <fill>
        <patternFill>
          <bgColor rgb="FFFFC000"/>
        </patternFill>
      </fill>
    </dxf>
    <dxf>
      <fill>
        <patternFill>
          <bgColor rgb="FFFF0000"/>
        </patternFill>
      </fill>
    </dxf>
    <dxf>
      <fill>
        <patternFill>
          <bgColor rgb="FFFFFF00"/>
        </patternFill>
      </fill>
    </dxf>
    <dxf>
      <fill>
        <patternFill>
          <bgColor rgb="FF92D050"/>
        </patternFill>
      </fill>
    </dxf>
    <dxf>
      <fill>
        <patternFill>
          <bgColor rgb="FF66FF33"/>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s>
  <tableStyles count="0" defaultTableStyle="TableStyleMedium2" defaultPivotStyle="PivotStyleLight16"/>
  <colors>
    <mruColors>
      <color rgb="FFC17BCF"/>
      <color rgb="FF774D83"/>
      <color rgb="FF884888"/>
      <color rgb="FF8C4472"/>
      <color rgb="FF244062"/>
      <color rgb="FF66FF33"/>
      <color rgb="FFFAD2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13608</xdr:colOff>
      <xdr:row>0</xdr:row>
      <xdr:rowOff>300231</xdr:rowOff>
    </xdr:from>
    <xdr:to>
      <xdr:col>7</xdr:col>
      <xdr:colOff>762000</xdr:colOff>
      <xdr:row>2</xdr:row>
      <xdr:rowOff>514351</xdr:rowOff>
    </xdr:to>
    <xdr:grpSp>
      <xdr:nvGrpSpPr>
        <xdr:cNvPr id="2" name="Grupo 1">
          <a:extLst>
            <a:ext uri="{FF2B5EF4-FFF2-40B4-BE49-F238E27FC236}">
              <a16:creationId xmlns:a16="http://schemas.microsoft.com/office/drawing/2014/main" id="{7601B8AF-0464-4172-B013-127253E9287E}"/>
            </a:ext>
          </a:extLst>
        </xdr:cNvPr>
        <xdr:cNvGrpSpPr/>
      </xdr:nvGrpSpPr>
      <xdr:grpSpPr>
        <a:xfrm>
          <a:off x="797379" y="300231"/>
          <a:ext cx="9391650" cy="1259149"/>
          <a:chOff x="775608" y="40820"/>
          <a:chExt cx="12121242" cy="1559381"/>
        </a:xfrm>
      </xdr:grpSpPr>
      <xdr:pic>
        <xdr:nvPicPr>
          <xdr:cNvPr id="3" name="Imagen 2">
            <a:extLst>
              <a:ext uri="{FF2B5EF4-FFF2-40B4-BE49-F238E27FC236}">
                <a16:creationId xmlns:a16="http://schemas.microsoft.com/office/drawing/2014/main" id="{D0B64FF0-A2BE-4842-BA92-03924FDD6D7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237" t="89300" r="136" b="3424"/>
          <a:stretch/>
        </xdr:blipFill>
        <xdr:spPr>
          <a:xfrm>
            <a:off x="775608" y="40820"/>
            <a:ext cx="7829512" cy="1559380"/>
          </a:xfrm>
          <a:prstGeom prst="rect">
            <a:avLst/>
          </a:prstGeom>
        </xdr:spPr>
      </xdr:pic>
      <xdr:pic>
        <xdr:nvPicPr>
          <xdr:cNvPr id="4" name="Imagen 3">
            <a:extLst>
              <a:ext uri="{FF2B5EF4-FFF2-40B4-BE49-F238E27FC236}">
                <a16:creationId xmlns:a16="http://schemas.microsoft.com/office/drawing/2014/main" id="{D22C826E-5BC4-4F0E-A8ED-4F5CF5B34C77}"/>
              </a:ext>
            </a:extLst>
          </xdr:cNvPr>
          <xdr:cNvPicPr>
            <a:picLocks noChangeAspect="1"/>
          </xdr:cNvPicPr>
        </xdr:nvPicPr>
        <xdr:blipFill>
          <a:blip xmlns:r="http://schemas.openxmlformats.org/officeDocument/2006/relationships" r:embed="rId2"/>
          <a:stretch>
            <a:fillRect/>
          </a:stretch>
        </xdr:blipFill>
        <xdr:spPr>
          <a:xfrm>
            <a:off x="8591552" y="46383"/>
            <a:ext cx="4305298" cy="1553818"/>
          </a:xfrm>
          <a:prstGeom prst="rect">
            <a:avLst/>
          </a:prstGeom>
        </xdr:spPr>
      </xdr:pic>
    </xdr:grpSp>
    <xdr:clientData/>
  </xdr:twoCellAnchor>
  <xdr:twoCellAnchor>
    <xdr:from>
      <xdr:col>57</xdr:col>
      <xdr:colOff>1556658</xdr:colOff>
      <xdr:row>0</xdr:row>
      <xdr:rowOff>300231</xdr:rowOff>
    </xdr:from>
    <xdr:to>
      <xdr:col>64</xdr:col>
      <xdr:colOff>0</xdr:colOff>
      <xdr:row>2</xdr:row>
      <xdr:rowOff>514351</xdr:rowOff>
    </xdr:to>
    <xdr:grpSp>
      <xdr:nvGrpSpPr>
        <xdr:cNvPr id="5" name="Grupo 4">
          <a:extLst>
            <a:ext uri="{FF2B5EF4-FFF2-40B4-BE49-F238E27FC236}">
              <a16:creationId xmlns:a16="http://schemas.microsoft.com/office/drawing/2014/main" id="{4765EA83-F2BF-40D9-9EAD-FAB0D225C763}"/>
            </a:ext>
          </a:extLst>
        </xdr:cNvPr>
        <xdr:cNvGrpSpPr/>
      </xdr:nvGrpSpPr>
      <xdr:grpSpPr>
        <a:xfrm>
          <a:off x="41213315" y="300231"/>
          <a:ext cx="10787742" cy="1259149"/>
          <a:chOff x="775608" y="40820"/>
          <a:chExt cx="12121242" cy="1559381"/>
        </a:xfrm>
      </xdr:grpSpPr>
      <xdr:pic>
        <xdr:nvPicPr>
          <xdr:cNvPr id="6" name="Imagen 5">
            <a:extLst>
              <a:ext uri="{FF2B5EF4-FFF2-40B4-BE49-F238E27FC236}">
                <a16:creationId xmlns:a16="http://schemas.microsoft.com/office/drawing/2014/main" id="{79351BCE-AE2D-471C-804E-B4A7A1E5EFA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237" t="89300" r="136" b="3424"/>
          <a:stretch/>
        </xdr:blipFill>
        <xdr:spPr>
          <a:xfrm>
            <a:off x="775608" y="40820"/>
            <a:ext cx="7829512" cy="1559380"/>
          </a:xfrm>
          <a:prstGeom prst="rect">
            <a:avLst/>
          </a:prstGeom>
        </xdr:spPr>
      </xdr:pic>
      <xdr:pic>
        <xdr:nvPicPr>
          <xdr:cNvPr id="7" name="Imagen 6">
            <a:extLst>
              <a:ext uri="{FF2B5EF4-FFF2-40B4-BE49-F238E27FC236}">
                <a16:creationId xmlns:a16="http://schemas.microsoft.com/office/drawing/2014/main" id="{69CA710D-8A5D-46E5-A49B-02FF5BAD3148}"/>
              </a:ext>
            </a:extLst>
          </xdr:cNvPr>
          <xdr:cNvPicPr>
            <a:picLocks noChangeAspect="1"/>
          </xdr:cNvPicPr>
        </xdr:nvPicPr>
        <xdr:blipFill>
          <a:blip xmlns:r="http://schemas.openxmlformats.org/officeDocument/2006/relationships" r:embed="rId2"/>
          <a:stretch>
            <a:fillRect/>
          </a:stretch>
        </xdr:blipFill>
        <xdr:spPr>
          <a:xfrm>
            <a:off x="8591552" y="46383"/>
            <a:ext cx="4305298" cy="1553818"/>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27214</xdr:colOff>
      <xdr:row>0</xdr:row>
      <xdr:rowOff>272144</xdr:rowOff>
    </xdr:from>
    <xdr:to>
      <xdr:col>8</xdr:col>
      <xdr:colOff>1833562</xdr:colOff>
      <xdr:row>3</xdr:row>
      <xdr:rowOff>468155</xdr:rowOff>
    </xdr:to>
    <xdr:grpSp>
      <xdr:nvGrpSpPr>
        <xdr:cNvPr id="8" name="Grupo 7">
          <a:extLst>
            <a:ext uri="{FF2B5EF4-FFF2-40B4-BE49-F238E27FC236}">
              <a16:creationId xmlns:a16="http://schemas.microsoft.com/office/drawing/2014/main" id="{7A64BA08-003F-4575-82F1-3A328CF91B20}"/>
            </a:ext>
          </a:extLst>
        </xdr:cNvPr>
        <xdr:cNvGrpSpPr/>
      </xdr:nvGrpSpPr>
      <xdr:grpSpPr>
        <a:xfrm>
          <a:off x="808264" y="272144"/>
          <a:ext cx="12464823" cy="1739061"/>
          <a:chOff x="785812" y="304733"/>
          <a:chExt cx="9763125" cy="1257368"/>
        </a:xfrm>
      </xdr:grpSpPr>
      <xdr:pic>
        <xdr:nvPicPr>
          <xdr:cNvPr id="9" name="Imagen 8">
            <a:extLst>
              <a:ext uri="{FF2B5EF4-FFF2-40B4-BE49-F238E27FC236}">
                <a16:creationId xmlns:a16="http://schemas.microsoft.com/office/drawing/2014/main" id="{4C60F54E-B848-4565-8BD2-9AB0BE8A8D7E}"/>
              </a:ext>
            </a:extLst>
          </xdr:cNvPr>
          <xdr:cNvPicPr>
            <a:picLocks noChangeAspect="1"/>
          </xdr:cNvPicPr>
        </xdr:nvPicPr>
        <xdr:blipFill rotWithShape="1">
          <a:blip xmlns:r="http://schemas.openxmlformats.org/officeDocument/2006/relationships" r:embed="rId1"/>
          <a:srcRect l="806" t="4560" r="867" b="4560"/>
          <a:stretch/>
        </xdr:blipFill>
        <xdr:spPr>
          <a:xfrm>
            <a:off x="785812" y="309562"/>
            <a:ext cx="7239000" cy="1238250"/>
          </a:xfrm>
          <a:prstGeom prst="rect">
            <a:avLst/>
          </a:prstGeom>
        </xdr:spPr>
      </xdr:pic>
      <xdr:pic>
        <xdr:nvPicPr>
          <xdr:cNvPr id="10" name="Imagen 9">
            <a:extLst>
              <a:ext uri="{FF2B5EF4-FFF2-40B4-BE49-F238E27FC236}">
                <a16:creationId xmlns:a16="http://schemas.microsoft.com/office/drawing/2014/main" id="{A87606ED-9E0C-40BA-826E-DE2659C21A5C}"/>
              </a:ext>
            </a:extLst>
          </xdr:cNvPr>
          <xdr:cNvPicPr>
            <a:picLocks noChangeAspect="1"/>
          </xdr:cNvPicPr>
        </xdr:nvPicPr>
        <xdr:blipFill>
          <a:blip xmlns:r="http://schemas.openxmlformats.org/officeDocument/2006/relationships" r:embed="rId2"/>
          <a:stretch>
            <a:fillRect/>
          </a:stretch>
        </xdr:blipFill>
        <xdr:spPr>
          <a:xfrm>
            <a:off x="7310177" y="304733"/>
            <a:ext cx="3238760" cy="1257368"/>
          </a:xfrm>
          <a:prstGeom prst="rect">
            <a:avLst/>
          </a:prstGeom>
        </xdr:spPr>
      </xdr:pic>
    </xdr:grpSp>
    <xdr:clientData/>
  </xdr:twoCellAnchor>
  <xdr:twoCellAnchor>
    <xdr:from>
      <xdr:col>57</xdr:col>
      <xdr:colOff>762000</xdr:colOff>
      <xdr:row>0</xdr:row>
      <xdr:rowOff>299356</xdr:rowOff>
    </xdr:from>
    <xdr:to>
      <xdr:col>63</xdr:col>
      <xdr:colOff>3980090</xdr:colOff>
      <xdr:row>3</xdr:row>
      <xdr:rowOff>495367</xdr:rowOff>
    </xdr:to>
    <xdr:grpSp>
      <xdr:nvGrpSpPr>
        <xdr:cNvPr id="11" name="Grupo 10">
          <a:extLst>
            <a:ext uri="{FF2B5EF4-FFF2-40B4-BE49-F238E27FC236}">
              <a16:creationId xmlns:a16="http://schemas.microsoft.com/office/drawing/2014/main" id="{CCDB4F28-0E06-4DBB-A250-DF8A6C126CE7}"/>
            </a:ext>
          </a:extLst>
        </xdr:cNvPr>
        <xdr:cNvGrpSpPr/>
      </xdr:nvGrpSpPr>
      <xdr:grpSpPr>
        <a:xfrm>
          <a:off x="40386000" y="299356"/>
          <a:ext cx="12390665" cy="1739061"/>
          <a:chOff x="785812" y="304733"/>
          <a:chExt cx="9763125" cy="1257368"/>
        </a:xfrm>
      </xdr:grpSpPr>
      <xdr:pic>
        <xdr:nvPicPr>
          <xdr:cNvPr id="12" name="Imagen 11">
            <a:extLst>
              <a:ext uri="{FF2B5EF4-FFF2-40B4-BE49-F238E27FC236}">
                <a16:creationId xmlns:a16="http://schemas.microsoft.com/office/drawing/2014/main" id="{568BEF08-0544-433B-B437-35C06184196C}"/>
              </a:ext>
            </a:extLst>
          </xdr:cNvPr>
          <xdr:cNvPicPr>
            <a:picLocks noChangeAspect="1"/>
          </xdr:cNvPicPr>
        </xdr:nvPicPr>
        <xdr:blipFill rotWithShape="1">
          <a:blip xmlns:r="http://schemas.openxmlformats.org/officeDocument/2006/relationships" r:embed="rId1"/>
          <a:srcRect l="806" t="4560" r="867" b="4560"/>
          <a:stretch/>
        </xdr:blipFill>
        <xdr:spPr>
          <a:xfrm>
            <a:off x="785812" y="309562"/>
            <a:ext cx="7239000" cy="1238250"/>
          </a:xfrm>
          <a:prstGeom prst="rect">
            <a:avLst/>
          </a:prstGeom>
        </xdr:spPr>
      </xdr:pic>
      <xdr:pic>
        <xdr:nvPicPr>
          <xdr:cNvPr id="13" name="Imagen 12">
            <a:extLst>
              <a:ext uri="{FF2B5EF4-FFF2-40B4-BE49-F238E27FC236}">
                <a16:creationId xmlns:a16="http://schemas.microsoft.com/office/drawing/2014/main" id="{7827A8BE-1C97-4EC5-8B19-EE51F5FD0EBA}"/>
              </a:ext>
            </a:extLst>
          </xdr:cNvPr>
          <xdr:cNvPicPr>
            <a:picLocks noChangeAspect="1"/>
          </xdr:cNvPicPr>
        </xdr:nvPicPr>
        <xdr:blipFill>
          <a:blip xmlns:r="http://schemas.openxmlformats.org/officeDocument/2006/relationships" r:embed="rId2"/>
          <a:stretch>
            <a:fillRect/>
          </a:stretch>
        </xdr:blipFill>
        <xdr:spPr>
          <a:xfrm>
            <a:off x="7310177" y="304733"/>
            <a:ext cx="3238760" cy="1257368"/>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27214</xdr:colOff>
      <xdr:row>0</xdr:row>
      <xdr:rowOff>258535</xdr:rowOff>
    </xdr:from>
    <xdr:to>
      <xdr:col>8</xdr:col>
      <xdr:colOff>1222375</xdr:colOff>
      <xdr:row>3</xdr:row>
      <xdr:rowOff>454546</xdr:rowOff>
    </xdr:to>
    <xdr:grpSp>
      <xdr:nvGrpSpPr>
        <xdr:cNvPr id="8" name="Grupo 7">
          <a:extLst>
            <a:ext uri="{FF2B5EF4-FFF2-40B4-BE49-F238E27FC236}">
              <a16:creationId xmlns:a16="http://schemas.microsoft.com/office/drawing/2014/main" id="{FF942C65-ADD9-4F00-BBE2-AC13AE6BE89F}"/>
            </a:ext>
          </a:extLst>
        </xdr:cNvPr>
        <xdr:cNvGrpSpPr/>
      </xdr:nvGrpSpPr>
      <xdr:grpSpPr>
        <a:xfrm>
          <a:off x="814614" y="258535"/>
          <a:ext cx="11846228" cy="1745411"/>
          <a:chOff x="785812" y="304733"/>
          <a:chExt cx="9763125" cy="1257368"/>
        </a:xfrm>
      </xdr:grpSpPr>
      <xdr:pic>
        <xdr:nvPicPr>
          <xdr:cNvPr id="9" name="Imagen 8">
            <a:extLst>
              <a:ext uri="{FF2B5EF4-FFF2-40B4-BE49-F238E27FC236}">
                <a16:creationId xmlns:a16="http://schemas.microsoft.com/office/drawing/2014/main" id="{2F24D59B-B1B4-4D53-B5A9-DE3BCEDCA4E9}"/>
              </a:ext>
            </a:extLst>
          </xdr:cNvPr>
          <xdr:cNvPicPr>
            <a:picLocks noChangeAspect="1"/>
          </xdr:cNvPicPr>
        </xdr:nvPicPr>
        <xdr:blipFill rotWithShape="1">
          <a:blip xmlns:r="http://schemas.openxmlformats.org/officeDocument/2006/relationships" r:embed="rId1"/>
          <a:srcRect l="806" t="4560" r="867" b="4560"/>
          <a:stretch/>
        </xdr:blipFill>
        <xdr:spPr>
          <a:xfrm>
            <a:off x="785812" y="309562"/>
            <a:ext cx="7239000" cy="1238250"/>
          </a:xfrm>
          <a:prstGeom prst="rect">
            <a:avLst/>
          </a:prstGeom>
        </xdr:spPr>
      </xdr:pic>
      <xdr:pic>
        <xdr:nvPicPr>
          <xdr:cNvPr id="10" name="Imagen 9">
            <a:extLst>
              <a:ext uri="{FF2B5EF4-FFF2-40B4-BE49-F238E27FC236}">
                <a16:creationId xmlns:a16="http://schemas.microsoft.com/office/drawing/2014/main" id="{712FA53A-EF83-451C-8DE1-A1124615E255}"/>
              </a:ext>
            </a:extLst>
          </xdr:cNvPr>
          <xdr:cNvPicPr>
            <a:picLocks noChangeAspect="1"/>
          </xdr:cNvPicPr>
        </xdr:nvPicPr>
        <xdr:blipFill>
          <a:blip xmlns:r="http://schemas.openxmlformats.org/officeDocument/2006/relationships" r:embed="rId2"/>
          <a:stretch>
            <a:fillRect/>
          </a:stretch>
        </xdr:blipFill>
        <xdr:spPr>
          <a:xfrm>
            <a:off x="7310177" y="304733"/>
            <a:ext cx="3238760" cy="1257368"/>
          </a:xfrm>
          <a:prstGeom prst="rect">
            <a:avLst/>
          </a:prstGeom>
        </xdr:spPr>
      </xdr:pic>
    </xdr:grpSp>
    <xdr:clientData/>
  </xdr:twoCellAnchor>
  <xdr:twoCellAnchor>
    <xdr:from>
      <xdr:col>54</xdr:col>
      <xdr:colOff>190500</xdr:colOff>
      <xdr:row>0</xdr:row>
      <xdr:rowOff>217716</xdr:rowOff>
    </xdr:from>
    <xdr:to>
      <xdr:col>61</xdr:col>
      <xdr:colOff>6805</xdr:colOff>
      <xdr:row>3</xdr:row>
      <xdr:rowOff>413727</xdr:rowOff>
    </xdr:to>
    <xdr:grpSp>
      <xdr:nvGrpSpPr>
        <xdr:cNvPr id="11" name="Grupo 10">
          <a:extLst>
            <a:ext uri="{FF2B5EF4-FFF2-40B4-BE49-F238E27FC236}">
              <a16:creationId xmlns:a16="http://schemas.microsoft.com/office/drawing/2014/main" id="{01291676-A448-472C-9F86-19B6AD5D72F9}"/>
            </a:ext>
          </a:extLst>
        </xdr:cNvPr>
        <xdr:cNvGrpSpPr/>
      </xdr:nvGrpSpPr>
      <xdr:grpSpPr>
        <a:xfrm>
          <a:off x="57636833" y="217716"/>
          <a:ext cx="12744905" cy="1745411"/>
          <a:chOff x="785812" y="304733"/>
          <a:chExt cx="9763125" cy="1257368"/>
        </a:xfrm>
      </xdr:grpSpPr>
      <xdr:pic>
        <xdr:nvPicPr>
          <xdr:cNvPr id="12" name="Imagen 11">
            <a:extLst>
              <a:ext uri="{FF2B5EF4-FFF2-40B4-BE49-F238E27FC236}">
                <a16:creationId xmlns:a16="http://schemas.microsoft.com/office/drawing/2014/main" id="{8C370692-CDAA-47E9-BBD3-38102D781F66}"/>
              </a:ext>
            </a:extLst>
          </xdr:cNvPr>
          <xdr:cNvPicPr>
            <a:picLocks noChangeAspect="1"/>
          </xdr:cNvPicPr>
        </xdr:nvPicPr>
        <xdr:blipFill rotWithShape="1">
          <a:blip xmlns:r="http://schemas.openxmlformats.org/officeDocument/2006/relationships" r:embed="rId1"/>
          <a:srcRect l="806" t="4560" r="867" b="4560"/>
          <a:stretch/>
        </xdr:blipFill>
        <xdr:spPr>
          <a:xfrm>
            <a:off x="785812" y="309562"/>
            <a:ext cx="7239000" cy="1238250"/>
          </a:xfrm>
          <a:prstGeom prst="rect">
            <a:avLst/>
          </a:prstGeom>
        </xdr:spPr>
      </xdr:pic>
      <xdr:pic>
        <xdr:nvPicPr>
          <xdr:cNvPr id="13" name="Imagen 12">
            <a:extLst>
              <a:ext uri="{FF2B5EF4-FFF2-40B4-BE49-F238E27FC236}">
                <a16:creationId xmlns:a16="http://schemas.microsoft.com/office/drawing/2014/main" id="{407AF7F9-9195-48FC-891E-99A8D2B6A15F}"/>
              </a:ext>
            </a:extLst>
          </xdr:cNvPr>
          <xdr:cNvPicPr>
            <a:picLocks noChangeAspect="1"/>
          </xdr:cNvPicPr>
        </xdr:nvPicPr>
        <xdr:blipFill>
          <a:blip xmlns:r="http://schemas.openxmlformats.org/officeDocument/2006/relationships" r:embed="rId2"/>
          <a:stretch>
            <a:fillRect/>
          </a:stretch>
        </xdr:blipFill>
        <xdr:spPr>
          <a:xfrm>
            <a:off x="7310177" y="304733"/>
            <a:ext cx="3238760" cy="1257368"/>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13608</xdr:colOff>
      <xdr:row>0</xdr:row>
      <xdr:rowOff>204981</xdr:rowOff>
    </xdr:from>
    <xdr:to>
      <xdr:col>8</xdr:col>
      <xdr:colOff>1873250</xdr:colOff>
      <xdr:row>3</xdr:row>
      <xdr:rowOff>0</xdr:rowOff>
    </xdr:to>
    <xdr:grpSp>
      <xdr:nvGrpSpPr>
        <xdr:cNvPr id="2" name="Grupo 1">
          <a:extLst>
            <a:ext uri="{FF2B5EF4-FFF2-40B4-BE49-F238E27FC236}">
              <a16:creationId xmlns:a16="http://schemas.microsoft.com/office/drawing/2014/main" id="{0ECBA0C5-5A76-4AB2-9CEE-039712907BDA}"/>
            </a:ext>
          </a:extLst>
        </xdr:cNvPr>
        <xdr:cNvGrpSpPr/>
      </xdr:nvGrpSpPr>
      <xdr:grpSpPr>
        <a:xfrm>
          <a:off x="797379" y="204981"/>
          <a:ext cx="10851242" cy="1667362"/>
          <a:chOff x="775608" y="40820"/>
          <a:chExt cx="12121242" cy="1559381"/>
        </a:xfrm>
      </xdr:grpSpPr>
      <xdr:pic>
        <xdr:nvPicPr>
          <xdr:cNvPr id="3" name="Imagen 2">
            <a:extLst>
              <a:ext uri="{FF2B5EF4-FFF2-40B4-BE49-F238E27FC236}">
                <a16:creationId xmlns:a16="http://schemas.microsoft.com/office/drawing/2014/main" id="{9AC7E539-D462-41B6-BB99-4673A96DD86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237" t="89300" r="136" b="3424"/>
          <a:stretch/>
        </xdr:blipFill>
        <xdr:spPr>
          <a:xfrm>
            <a:off x="775608" y="40820"/>
            <a:ext cx="7829512" cy="1559380"/>
          </a:xfrm>
          <a:prstGeom prst="rect">
            <a:avLst/>
          </a:prstGeom>
        </xdr:spPr>
      </xdr:pic>
      <xdr:pic>
        <xdr:nvPicPr>
          <xdr:cNvPr id="4" name="Imagen 3">
            <a:extLst>
              <a:ext uri="{FF2B5EF4-FFF2-40B4-BE49-F238E27FC236}">
                <a16:creationId xmlns:a16="http://schemas.microsoft.com/office/drawing/2014/main" id="{3B9C6ED8-8F65-431C-BD2D-AC97E5B38AF5}"/>
              </a:ext>
            </a:extLst>
          </xdr:cNvPr>
          <xdr:cNvPicPr>
            <a:picLocks noChangeAspect="1"/>
          </xdr:cNvPicPr>
        </xdr:nvPicPr>
        <xdr:blipFill>
          <a:blip xmlns:r="http://schemas.openxmlformats.org/officeDocument/2006/relationships" r:embed="rId2"/>
          <a:stretch>
            <a:fillRect/>
          </a:stretch>
        </xdr:blipFill>
        <xdr:spPr>
          <a:xfrm>
            <a:off x="8591552" y="46383"/>
            <a:ext cx="4305298" cy="1553818"/>
          </a:xfrm>
          <a:prstGeom prst="rect">
            <a:avLst/>
          </a:prstGeom>
        </xdr:spPr>
      </xdr:pic>
    </xdr:grpSp>
    <xdr:clientData/>
  </xdr:twoCellAnchor>
  <xdr:twoCellAnchor>
    <xdr:from>
      <xdr:col>56</xdr:col>
      <xdr:colOff>1600200</xdr:colOff>
      <xdr:row>0</xdr:row>
      <xdr:rowOff>147831</xdr:rowOff>
    </xdr:from>
    <xdr:to>
      <xdr:col>62</xdr:col>
      <xdr:colOff>76201</xdr:colOff>
      <xdr:row>2</xdr:row>
      <xdr:rowOff>781050</xdr:rowOff>
    </xdr:to>
    <xdr:grpSp>
      <xdr:nvGrpSpPr>
        <xdr:cNvPr id="5" name="Grupo 4">
          <a:extLst>
            <a:ext uri="{FF2B5EF4-FFF2-40B4-BE49-F238E27FC236}">
              <a16:creationId xmlns:a16="http://schemas.microsoft.com/office/drawing/2014/main" id="{EFF14E0A-EA15-454D-93B7-437E6DF686FE}"/>
            </a:ext>
          </a:extLst>
        </xdr:cNvPr>
        <xdr:cNvGrpSpPr/>
      </xdr:nvGrpSpPr>
      <xdr:grpSpPr>
        <a:xfrm>
          <a:off x="59229171" y="147831"/>
          <a:ext cx="10221687" cy="1678248"/>
          <a:chOff x="775608" y="40820"/>
          <a:chExt cx="12121242" cy="1559381"/>
        </a:xfrm>
      </xdr:grpSpPr>
      <xdr:pic>
        <xdr:nvPicPr>
          <xdr:cNvPr id="6" name="Imagen 5">
            <a:extLst>
              <a:ext uri="{FF2B5EF4-FFF2-40B4-BE49-F238E27FC236}">
                <a16:creationId xmlns:a16="http://schemas.microsoft.com/office/drawing/2014/main" id="{562C2828-1839-4B62-8CF4-C20B9CBF128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237" t="89300" r="136" b="3424"/>
          <a:stretch/>
        </xdr:blipFill>
        <xdr:spPr>
          <a:xfrm>
            <a:off x="775608" y="40820"/>
            <a:ext cx="7829512" cy="1559380"/>
          </a:xfrm>
          <a:prstGeom prst="rect">
            <a:avLst/>
          </a:prstGeom>
        </xdr:spPr>
      </xdr:pic>
      <xdr:pic>
        <xdr:nvPicPr>
          <xdr:cNvPr id="7" name="Imagen 6">
            <a:extLst>
              <a:ext uri="{FF2B5EF4-FFF2-40B4-BE49-F238E27FC236}">
                <a16:creationId xmlns:a16="http://schemas.microsoft.com/office/drawing/2014/main" id="{0B8FD4EC-A87A-47DC-8F22-915A25B1E7AA}"/>
              </a:ext>
            </a:extLst>
          </xdr:cNvPr>
          <xdr:cNvPicPr>
            <a:picLocks noChangeAspect="1"/>
          </xdr:cNvPicPr>
        </xdr:nvPicPr>
        <xdr:blipFill>
          <a:blip xmlns:r="http://schemas.openxmlformats.org/officeDocument/2006/relationships" r:embed="rId2"/>
          <a:stretch>
            <a:fillRect/>
          </a:stretch>
        </xdr:blipFill>
        <xdr:spPr>
          <a:xfrm>
            <a:off x="8591552" y="46383"/>
            <a:ext cx="4305298" cy="1553818"/>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27214</xdr:colOff>
      <xdr:row>0</xdr:row>
      <xdr:rowOff>272144</xdr:rowOff>
    </xdr:from>
    <xdr:to>
      <xdr:col>4</xdr:col>
      <xdr:colOff>0</xdr:colOff>
      <xdr:row>3</xdr:row>
      <xdr:rowOff>0</xdr:rowOff>
    </xdr:to>
    <xdr:grpSp>
      <xdr:nvGrpSpPr>
        <xdr:cNvPr id="2" name="Grupo 1">
          <a:extLst>
            <a:ext uri="{FF2B5EF4-FFF2-40B4-BE49-F238E27FC236}">
              <a16:creationId xmlns:a16="http://schemas.microsoft.com/office/drawing/2014/main" id="{0C167010-C7A0-46E8-9845-A79DC8E18090}"/>
            </a:ext>
          </a:extLst>
        </xdr:cNvPr>
        <xdr:cNvGrpSpPr/>
      </xdr:nvGrpSpPr>
      <xdr:grpSpPr>
        <a:xfrm>
          <a:off x="479652" y="272144"/>
          <a:ext cx="3401786" cy="1299481"/>
          <a:chOff x="785812" y="304733"/>
          <a:chExt cx="9763125" cy="1257368"/>
        </a:xfrm>
      </xdr:grpSpPr>
      <xdr:pic>
        <xdr:nvPicPr>
          <xdr:cNvPr id="3" name="Imagen 2">
            <a:extLst>
              <a:ext uri="{FF2B5EF4-FFF2-40B4-BE49-F238E27FC236}">
                <a16:creationId xmlns:a16="http://schemas.microsoft.com/office/drawing/2014/main" id="{ADFB4B74-DCAB-47D6-8943-78C8FAEAEB11}"/>
              </a:ext>
            </a:extLst>
          </xdr:cNvPr>
          <xdr:cNvPicPr>
            <a:picLocks noChangeAspect="1"/>
          </xdr:cNvPicPr>
        </xdr:nvPicPr>
        <xdr:blipFill rotWithShape="1">
          <a:blip xmlns:r="http://schemas.openxmlformats.org/officeDocument/2006/relationships" r:embed="rId1"/>
          <a:srcRect l="806" t="4560" r="867" b="4560"/>
          <a:stretch/>
        </xdr:blipFill>
        <xdr:spPr>
          <a:xfrm>
            <a:off x="785812" y="309562"/>
            <a:ext cx="7239000" cy="1238250"/>
          </a:xfrm>
          <a:prstGeom prst="rect">
            <a:avLst/>
          </a:prstGeom>
        </xdr:spPr>
      </xdr:pic>
      <xdr:pic>
        <xdr:nvPicPr>
          <xdr:cNvPr id="4" name="Imagen 3">
            <a:extLst>
              <a:ext uri="{FF2B5EF4-FFF2-40B4-BE49-F238E27FC236}">
                <a16:creationId xmlns:a16="http://schemas.microsoft.com/office/drawing/2014/main" id="{CF47A6C8-304E-45DA-B6C7-DB29CDC83DAF}"/>
              </a:ext>
            </a:extLst>
          </xdr:cNvPr>
          <xdr:cNvPicPr>
            <a:picLocks noChangeAspect="1"/>
          </xdr:cNvPicPr>
        </xdr:nvPicPr>
        <xdr:blipFill>
          <a:blip xmlns:r="http://schemas.openxmlformats.org/officeDocument/2006/relationships" r:embed="rId2"/>
          <a:stretch>
            <a:fillRect/>
          </a:stretch>
        </xdr:blipFill>
        <xdr:spPr>
          <a:xfrm>
            <a:off x="7310177" y="304733"/>
            <a:ext cx="3238760" cy="1257368"/>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pyate/Downloads/MC-FO-07%20MAPA%20DE%20RIEGOS%20DEL%20PROCESO%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RUIZV/Downloads/RIESGO%2037%20-%20ATENCI&#211;N%20SOCI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PRUIZV/Downloads/RETROALIMENTACI&#211;N%20PROCESO%20TRATAMIENTO%20PENITENCIARIO%20202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OGOMEZP/Downloads/Formato%20Mapa%20de%20Riesgos%202022%20(version%201)%2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PLANEACI&#211;N%202022\RIESGOS%202022\Retroalimentaciones%202022\Derechos%20Humanos%20-Formato%20Mapa%20de%20Riesgos%202022.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CONTROL%20INTERNO%20Formato%20Mapa%20de%20Riesgos%202022%20(1)%20(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PLANEACI&#211;N%202022\RIESGOS%202022\Retroalimentaciones%202022\PLANEACI&#211;NFormato%20Mapa%20de%20Riesgos%202022%20GRUE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PLANEACI&#211;N%202022\RIESGOS%202022\Oficial%20Mapa%20de%20Riesgos%20institucional%202022%20versi&#243;n%201(Recuperado%20autom&#225;ticamen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T PROBABILIDAD"/>
      <sheetName val="Hoja4"/>
      <sheetName val="MATRIZ DE CALIFICACIÓN"/>
      <sheetName val="T IMPACTO"/>
      <sheetName val="Hoja1"/>
      <sheetName val="Hoja2"/>
      <sheetName val="Hoja3"/>
      <sheetName val="Hoja5"/>
      <sheetName val="Hoja6"/>
      <sheetName val="MAPA_DE_RIESGOS"/>
      <sheetName val="T_PROBABILIDAD"/>
      <sheetName val="MATRIZ_DE_CALIFICACIÓN"/>
      <sheetName val="T_IMPACTO"/>
    </sheetNames>
    <sheetDataSet>
      <sheetData sheetId="0" refreshError="1"/>
      <sheetData sheetId="1" refreshError="1"/>
      <sheetData sheetId="2" refreshError="1">
        <row r="3">
          <cell r="C3" t="str">
            <v>Articulación Interinstitucional</v>
          </cell>
          <cell r="D3" t="str">
            <v>Riesgo de Corrupción</v>
          </cell>
          <cell r="E3" t="str">
            <v>Raro</v>
          </cell>
          <cell r="F3" t="str">
            <v>Insignificante</v>
          </cell>
          <cell r="H3" t="str">
            <v>Preventivo</v>
          </cell>
        </row>
        <row r="4">
          <cell r="D4" t="str">
            <v>Riesgo de Cumplimiento</v>
          </cell>
          <cell r="E4" t="str">
            <v>Improbable</v>
          </cell>
          <cell r="F4" t="str">
            <v>Menor</v>
          </cell>
          <cell r="H4" t="str">
            <v>Correctivo</v>
          </cell>
        </row>
        <row r="5">
          <cell r="D5" t="str">
            <v>Riesgo de Imagen</v>
          </cell>
          <cell r="E5" t="str">
            <v>Moderada</v>
          </cell>
          <cell r="F5" t="str">
            <v>Moderado</v>
          </cell>
        </row>
        <row r="6">
          <cell r="D6" t="str">
            <v>Riesgo de Tecnología</v>
          </cell>
          <cell r="E6" t="str">
            <v>Probable</v>
          </cell>
          <cell r="F6" t="str">
            <v>Mayor</v>
          </cell>
        </row>
        <row r="7">
          <cell r="D7" t="str">
            <v>Riesgo Estratégico</v>
          </cell>
          <cell r="E7" t="str">
            <v>Casi seguro</v>
          </cell>
          <cell r="F7" t="str">
            <v>Catastrófico</v>
          </cell>
        </row>
        <row r="8">
          <cell r="D8" t="str">
            <v>Riesgo Financiero</v>
          </cell>
        </row>
        <row r="9">
          <cell r="D9" t="str">
            <v>Riesgo Operativo</v>
          </cell>
        </row>
      </sheetData>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ESTIÓN Y SEGURIDAD DIGITA"/>
      <sheetName val="Instrucciones"/>
      <sheetName val="RIESGOS DE CORRUPCIÓN"/>
      <sheetName val="Matriz de calificación"/>
      <sheetName val="Control de Cambios"/>
      <sheetName val="No Eliminar"/>
    </sheetNames>
    <sheetDataSet>
      <sheetData sheetId="0"/>
      <sheetData sheetId="1"/>
      <sheetData sheetId="2"/>
      <sheetData sheetId="3"/>
      <sheetData sheetId="4"/>
      <sheetData sheetId="5">
        <row r="3">
          <cell r="P3" t="str">
            <v>Muy BajaLeve</v>
          </cell>
          <cell r="Q3" t="str">
            <v>Baja</v>
          </cell>
        </row>
        <row r="4">
          <cell r="P4" t="str">
            <v>Muy BajaMenor</v>
          </cell>
          <cell r="Q4" t="str">
            <v>Baja</v>
          </cell>
        </row>
        <row r="5">
          <cell r="P5" t="str">
            <v>Muy BajaModerado</v>
          </cell>
          <cell r="Q5" t="str">
            <v>Moderada</v>
          </cell>
        </row>
        <row r="6">
          <cell r="P6" t="str">
            <v>Muy BajaMayor</v>
          </cell>
          <cell r="Q6" t="str">
            <v>Alta</v>
          </cell>
        </row>
        <row r="7">
          <cell r="P7" t="str">
            <v>Muy BajaCatastrófico</v>
          </cell>
          <cell r="Q7" t="str">
            <v>Extrema</v>
          </cell>
        </row>
        <row r="8">
          <cell r="P8" t="str">
            <v>BajaLeve</v>
          </cell>
          <cell r="Q8" t="str">
            <v>Baja</v>
          </cell>
        </row>
        <row r="9">
          <cell r="P9" t="str">
            <v>BajaMenor</v>
          </cell>
          <cell r="Q9" t="str">
            <v>Moderada</v>
          </cell>
        </row>
        <row r="10">
          <cell r="P10" t="str">
            <v>BajaModerado</v>
          </cell>
          <cell r="Q10" t="str">
            <v>Moderada</v>
          </cell>
        </row>
        <row r="11">
          <cell r="P11" t="str">
            <v>BajaMayor</v>
          </cell>
          <cell r="Q11" t="str">
            <v>Alta</v>
          </cell>
        </row>
        <row r="12">
          <cell r="P12" t="str">
            <v>BajaCatastrófico</v>
          </cell>
          <cell r="Q12" t="str">
            <v>Extrema</v>
          </cell>
        </row>
        <row r="13">
          <cell r="P13" t="str">
            <v>MediaLeve</v>
          </cell>
          <cell r="Q13" t="str">
            <v>Moderada</v>
          </cell>
        </row>
        <row r="14">
          <cell r="P14" t="str">
            <v>MediaMenor</v>
          </cell>
          <cell r="Q14" t="str">
            <v>Moderada</v>
          </cell>
        </row>
        <row r="15">
          <cell r="P15" t="str">
            <v>MediaModerado</v>
          </cell>
          <cell r="Q15" t="str">
            <v>Moderada</v>
          </cell>
        </row>
        <row r="16">
          <cell r="P16" t="str">
            <v>MediaMayor</v>
          </cell>
          <cell r="Q16" t="str">
            <v>Alta</v>
          </cell>
        </row>
        <row r="17">
          <cell r="P17" t="str">
            <v>MediaCatastrófico</v>
          </cell>
          <cell r="Q17" t="str">
            <v>Extrema</v>
          </cell>
        </row>
        <row r="18">
          <cell r="P18" t="str">
            <v>AltaLeve</v>
          </cell>
          <cell r="Q18" t="str">
            <v>Moderada</v>
          </cell>
        </row>
        <row r="19">
          <cell r="P19" t="str">
            <v>AltaMenor</v>
          </cell>
          <cell r="Q19" t="str">
            <v>Moderada</v>
          </cell>
        </row>
        <row r="20">
          <cell r="P20" t="str">
            <v>AltaModerado</v>
          </cell>
          <cell r="Q20" t="str">
            <v>Alta</v>
          </cell>
        </row>
        <row r="21">
          <cell r="P21" t="str">
            <v>AltaMayor</v>
          </cell>
          <cell r="Q21" t="str">
            <v>Alta</v>
          </cell>
        </row>
        <row r="22">
          <cell r="P22" t="str">
            <v>AltaCatastrófico</v>
          </cell>
          <cell r="Q22" t="str">
            <v>Extrema</v>
          </cell>
        </row>
        <row r="23">
          <cell r="P23" t="str">
            <v>Muy AltaLeve</v>
          </cell>
          <cell r="Q23" t="str">
            <v>Alta</v>
          </cell>
        </row>
        <row r="24">
          <cell r="P24" t="str">
            <v>Muy AltaMenor</v>
          </cell>
          <cell r="Q24" t="str">
            <v>Alta</v>
          </cell>
        </row>
        <row r="25">
          <cell r="P25" t="str">
            <v>Muy AltaModerado</v>
          </cell>
          <cell r="Q25" t="str">
            <v>Alta</v>
          </cell>
        </row>
        <row r="26">
          <cell r="P26" t="str">
            <v>Muy AltaMayor</v>
          </cell>
          <cell r="Q26" t="str">
            <v>Alta</v>
          </cell>
        </row>
        <row r="27">
          <cell r="P27" t="str">
            <v>Muy AltaCatastrófico</v>
          </cell>
          <cell r="Q27" t="str">
            <v>Extrema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ESTIÓN Y SEGURIDAD DIGITA"/>
      <sheetName val="Instrucciones"/>
      <sheetName val="RIESGOS DE CORRUPCIÓN"/>
      <sheetName val="Matriz de calificación"/>
      <sheetName val="Control de Cambios"/>
      <sheetName val="No Eliminar"/>
    </sheetNames>
    <sheetDataSet>
      <sheetData sheetId="0"/>
      <sheetData sheetId="1"/>
      <sheetData sheetId="2"/>
      <sheetData sheetId="3"/>
      <sheetData sheetId="4"/>
      <sheetData sheetId="5">
        <row r="3">
          <cell r="P3" t="str">
            <v>Muy BajaLeve</v>
          </cell>
          <cell r="Q3" t="str">
            <v>Baja</v>
          </cell>
        </row>
        <row r="4">
          <cell r="P4" t="str">
            <v>Muy BajaMenor</v>
          </cell>
          <cell r="Q4" t="str">
            <v>Baja</v>
          </cell>
        </row>
        <row r="5">
          <cell r="P5" t="str">
            <v>Muy BajaModerado</v>
          </cell>
          <cell r="Q5" t="str">
            <v>Moderada</v>
          </cell>
        </row>
        <row r="6">
          <cell r="P6" t="str">
            <v>Muy BajaMayor</v>
          </cell>
          <cell r="Q6" t="str">
            <v>Alta</v>
          </cell>
        </row>
        <row r="7">
          <cell r="P7" t="str">
            <v>Muy BajaCatastrófico</v>
          </cell>
          <cell r="Q7" t="str">
            <v>Extrema</v>
          </cell>
        </row>
        <row r="8">
          <cell r="P8" t="str">
            <v>BajaLeve</v>
          </cell>
          <cell r="Q8" t="str">
            <v>Baja</v>
          </cell>
        </row>
        <row r="9">
          <cell r="P9" t="str">
            <v>BajaMenor</v>
          </cell>
          <cell r="Q9" t="str">
            <v>Moderada</v>
          </cell>
        </row>
        <row r="10">
          <cell r="P10" t="str">
            <v>BajaModerado</v>
          </cell>
          <cell r="Q10" t="str">
            <v>Moderada</v>
          </cell>
        </row>
        <row r="11">
          <cell r="P11" t="str">
            <v>BajaMayor</v>
          </cell>
          <cell r="Q11" t="str">
            <v>Alta</v>
          </cell>
        </row>
        <row r="12">
          <cell r="P12" t="str">
            <v>BajaCatastrófico</v>
          </cell>
          <cell r="Q12" t="str">
            <v>Extrema</v>
          </cell>
        </row>
        <row r="13">
          <cell r="P13" t="str">
            <v>MediaLeve</v>
          </cell>
          <cell r="Q13" t="str">
            <v>Moderada</v>
          </cell>
        </row>
        <row r="14">
          <cell r="P14" t="str">
            <v>MediaMenor</v>
          </cell>
          <cell r="Q14" t="str">
            <v>Moderada</v>
          </cell>
        </row>
        <row r="15">
          <cell r="P15" t="str">
            <v>MediaModerado</v>
          </cell>
          <cell r="Q15" t="str">
            <v>Moderada</v>
          </cell>
        </row>
        <row r="16">
          <cell r="P16" t="str">
            <v>MediaMayor</v>
          </cell>
          <cell r="Q16" t="str">
            <v>Alta</v>
          </cell>
        </row>
        <row r="17">
          <cell r="P17" t="str">
            <v>MediaCatastrófico</v>
          </cell>
          <cell r="Q17" t="str">
            <v>Extrema</v>
          </cell>
        </row>
        <row r="18">
          <cell r="P18" t="str">
            <v>AltaLeve</v>
          </cell>
          <cell r="Q18" t="str">
            <v>Moderada</v>
          </cell>
        </row>
        <row r="19">
          <cell r="P19" t="str">
            <v>AltaMenor</v>
          </cell>
          <cell r="Q19" t="str">
            <v>Moderada</v>
          </cell>
        </row>
        <row r="20">
          <cell r="P20" t="str">
            <v>AltaModerado</v>
          </cell>
          <cell r="Q20" t="str">
            <v>Alta</v>
          </cell>
        </row>
        <row r="21">
          <cell r="P21" t="str">
            <v>AltaMayor</v>
          </cell>
          <cell r="Q21" t="str">
            <v>Alta</v>
          </cell>
        </row>
        <row r="22">
          <cell r="P22" t="str">
            <v>AltaCatastrófico</v>
          </cell>
          <cell r="Q22" t="str">
            <v>Extrema</v>
          </cell>
        </row>
        <row r="23">
          <cell r="P23" t="str">
            <v>Muy AltaLeve</v>
          </cell>
          <cell r="Q23" t="str">
            <v>Alta</v>
          </cell>
        </row>
        <row r="24">
          <cell r="P24" t="str">
            <v>Muy AltaMenor</v>
          </cell>
          <cell r="Q24" t="str">
            <v>Alta</v>
          </cell>
        </row>
        <row r="25">
          <cell r="P25" t="str">
            <v>Muy AltaModerado</v>
          </cell>
          <cell r="Q25" t="str">
            <v>Alta</v>
          </cell>
        </row>
        <row r="26">
          <cell r="P26" t="str">
            <v>Muy AltaMayor</v>
          </cell>
          <cell r="Q26" t="str">
            <v>Alta</v>
          </cell>
        </row>
        <row r="27">
          <cell r="P27" t="str">
            <v>Muy AltaCatastrófico</v>
          </cell>
          <cell r="Q27" t="str">
            <v>Extrema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ESTIÓN Y SEGURIDAD DIGITA"/>
      <sheetName val="Instrucciones"/>
      <sheetName val="RIESGOS DE CORRUPCIÓN"/>
      <sheetName val="Matriz de calificación"/>
      <sheetName val="Control de Cambios"/>
      <sheetName val="No Eliminar"/>
    </sheetNames>
    <sheetDataSet>
      <sheetData sheetId="0" refreshError="1"/>
      <sheetData sheetId="1" refreshError="1"/>
      <sheetData sheetId="2" refreshError="1"/>
      <sheetData sheetId="3" refreshError="1"/>
      <sheetData sheetId="4" refreshError="1"/>
      <sheetData sheetId="5">
        <row r="3">
          <cell r="P3" t="str">
            <v>Muy BajaLeve</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 Eliminar"/>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 Eliminar"/>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 Eliminar"/>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GESTIÓN Y SEG. DIGITAL"/>
      <sheetName val="GESTIÓN Y SEG DIGITAL FOMULADO"/>
      <sheetName val="RIESGOS CORRUPCIÓN FORMULADO"/>
      <sheetName val="RIESGOS DE CORRUPCIÓN"/>
      <sheetName val="Control de Cambios"/>
      <sheetName val="No Eliminar"/>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31E92-71D2-4B31-A0E1-C49C86AC0865}">
  <sheetPr>
    <tabColor rgb="FF002060"/>
  </sheetPr>
  <dimension ref="A1:BQ154"/>
  <sheetViews>
    <sheetView showGridLines="0" topLeftCell="A7" zoomScale="70" zoomScaleNormal="70" zoomScalePageLayoutView="70" workbookViewId="0">
      <selection activeCell="G8" sqref="G8:G10"/>
    </sheetView>
  </sheetViews>
  <sheetFormatPr baseColWidth="10" defaultColWidth="11.42578125" defaultRowHeight="16.5" x14ac:dyDescent="0.3"/>
  <cols>
    <col min="1" max="1" width="11.42578125" style="26"/>
    <col min="2" max="4" width="16.28515625" style="26" customWidth="1"/>
    <col min="5" max="5" width="25.28515625" style="26" customWidth="1"/>
    <col min="6" max="6" width="9" style="34" customWidth="1"/>
    <col min="7" max="7" width="42.5703125" style="32" customWidth="1"/>
    <col min="8" max="8" width="29.42578125" style="32" customWidth="1"/>
    <col min="9" max="9" width="42.85546875" style="26" customWidth="1"/>
    <col min="10" max="10" width="36" style="26" customWidth="1"/>
    <col min="11" max="11" width="36" style="34" customWidth="1"/>
    <col min="12" max="12" width="20.140625" style="32" bestFit="1" customWidth="1"/>
    <col min="13" max="13" width="6.42578125" style="32" customWidth="1"/>
    <col min="14" max="14" width="7.7109375" style="32" customWidth="1"/>
    <col min="15" max="15" width="16.140625" style="26" hidden="1" customWidth="1"/>
    <col min="16" max="16" width="17" style="26" hidden="1" customWidth="1"/>
    <col min="17" max="17" width="15.5703125" style="26" hidden="1" customWidth="1"/>
    <col min="18" max="18" width="17.28515625" style="26" hidden="1" customWidth="1"/>
    <col min="19" max="19" width="14.42578125" style="26" hidden="1" customWidth="1"/>
    <col min="20" max="20" width="13.28515625" style="26" hidden="1" customWidth="1"/>
    <col min="21" max="21" width="15" style="26" hidden="1" customWidth="1"/>
    <col min="22" max="22" width="18.42578125" style="26" hidden="1" customWidth="1"/>
    <col min="23" max="23" width="13.7109375" style="26" hidden="1" customWidth="1"/>
    <col min="24" max="24" width="15.140625" style="26" hidden="1" customWidth="1"/>
    <col min="25" max="25" width="14.85546875" style="26" hidden="1" customWidth="1"/>
    <col min="26" max="26" width="11.5703125" style="26" hidden="1" customWidth="1"/>
    <col min="27" max="27" width="13" style="26" hidden="1" customWidth="1"/>
    <col min="28" max="28" width="13.28515625" style="26" hidden="1" customWidth="1"/>
    <col min="29" max="29" width="16" style="26" hidden="1" customWidth="1"/>
    <col min="30" max="30" width="14.42578125" style="26" hidden="1" customWidth="1"/>
    <col min="31" max="31" width="10.42578125" style="26" hidden="1" customWidth="1"/>
    <col min="32" max="32" width="8.85546875" style="26" hidden="1" customWidth="1"/>
    <col min="33" max="33" width="10.85546875" style="26" hidden="1" customWidth="1"/>
    <col min="34" max="34" width="12.28515625" style="26" hidden="1" customWidth="1"/>
    <col min="35" max="35" width="12.28515625" style="26" customWidth="1"/>
    <col min="36" max="36" width="12.28515625" style="26" hidden="1" customWidth="1"/>
    <col min="37" max="37" width="7.140625" style="33" customWidth="1"/>
    <col min="38" max="38" width="10.42578125" style="33" customWidth="1"/>
    <col min="39" max="39" width="18.42578125" style="33" customWidth="1"/>
    <col min="40" max="40" width="7.42578125" style="33" bestFit="1" customWidth="1"/>
    <col min="41" max="41" width="72.85546875" style="26" customWidth="1"/>
    <col min="42" max="42" width="18.42578125" style="266" customWidth="1"/>
    <col min="43" max="43" width="12" style="26" customWidth="1"/>
    <col min="44" max="44" width="7" style="34" customWidth="1"/>
    <col min="45" max="45" width="7.85546875" style="26" customWidth="1"/>
    <col min="46" max="46" width="8.28515625" style="26" customWidth="1"/>
    <col min="47" max="47" width="7.140625" style="26" customWidth="1"/>
    <col min="48" max="48" width="15.5703125" style="26" customWidth="1"/>
    <col min="49" max="51" width="3.5703125" style="26" bestFit="1" customWidth="1"/>
    <col min="52" max="53" width="7.140625" style="26" customWidth="1"/>
    <col min="54" max="54" width="10.7109375" style="26" customWidth="1"/>
    <col min="55" max="55" width="7.140625" style="35" customWidth="1"/>
    <col min="56" max="57" width="7.140625" style="26" customWidth="1"/>
    <col min="58" max="58" width="67.42578125" style="26" customWidth="1"/>
    <col min="59" max="60" width="20.42578125" style="26" customWidth="1"/>
    <col min="61" max="61" width="12.28515625" style="26" customWidth="1"/>
    <col min="62" max="62" width="13" style="26" customWidth="1"/>
    <col min="63" max="63" width="22.42578125" style="36" hidden="1" customWidth="1"/>
    <col min="64" max="64" width="46.140625" style="26" customWidth="1"/>
    <col min="65" max="16384" width="11.42578125" style="26"/>
  </cols>
  <sheetData>
    <row r="1" spans="1:69" ht="41.25" customHeight="1" thickTop="1" thickBot="1" x14ac:dyDescent="0.35">
      <c r="B1" s="762" t="s">
        <v>78</v>
      </c>
      <c r="C1" s="763"/>
      <c r="D1" s="763"/>
      <c r="E1" s="763"/>
      <c r="F1" s="763"/>
      <c r="G1" s="763"/>
      <c r="H1" s="763"/>
      <c r="I1" s="763"/>
      <c r="J1" s="763"/>
      <c r="K1" s="763"/>
      <c r="L1" s="763"/>
      <c r="M1" s="763"/>
      <c r="N1" s="763"/>
      <c r="O1" s="763"/>
      <c r="P1" s="763"/>
      <c r="Q1" s="763"/>
      <c r="R1" s="763"/>
      <c r="S1" s="763"/>
      <c r="T1" s="763"/>
      <c r="U1" s="763"/>
      <c r="V1" s="763"/>
      <c r="W1" s="763"/>
      <c r="X1" s="763"/>
      <c r="Y1" s="763"/>
      <c r="Z1" s="763"/>
      <c r="AA1" s="763"/>
      <c r="AB1" s="763"/>
      <c r="AC1" s="763"/>
      <c r="AD1" s="763"/>
      <c r="AE1" s="763"/>
      <c r="AF1" s="763"/>
      <c r="AG1" s="763"/>
      <c r="AH1" s="763"/>
      <c r="AI1" s="763"/>
      <c r="AJ1" s="763"/>
      <c r="AK1" s="763"/>
      <c r="AL1" s="763"/>
      <c r="AM1" s="763"/>
      <c r="AN1" s="763"/>
      <c r="AO1" s="763"/>
      <c r="AP1" s="763"/>
      <c r="AQ1" s="763"/>
      <c r="AR1" s="763"/>
      <c r="AS1" s="763"/>
      <c r="AT1" s="763"/>
      <c r="AU1" s="763"/>
      <c r="AV1" s="763"/>
      <c r="AW1" s="763"/>
      <c r="AX1" s="763"/>
      <c r="AY1" s="763"/>
      <c r="AZ1" s="763"/>
      <c r="BA1" s="763"/>
      <c r="BB1" s="763"/>
      <c r="BC1" s="763"/>
      <c r="BD1" s="763"/>
      <c r="BE1" s="763"/>
      <c r="BF1" s="763"/>
      <c r="BG1" s="763"/>
      <c r="BH1" s="763"/>
      <c r="BI1" s="763"/>
      <c r="BJ1" s="763"/>
      <c r="BK1" s="763"/>
      <c r="BL1" s="764"/>
    </row>
    <row r="2" spans="1:69" ht="41.25" customHeight="1" thickTop="1" thickBot="1" x14ac:dyDescent="0.35">
      <c r="B2" s="762" t="s">
        <v>79</v>
      </c>
      <c r="C2" s="763"/>
      <c r="D2" s="763"/>
      <c r="E2" s="763"/>
      <c r="F2" s="763"/>
      <c r="G2" s="763"/>
      <c r="H2" s="763"/>
      <c r="I2" s="763"/>
      <c r="J2" s="763"/>
      <c r="K2" s="763"/>
      <c r="L2" s="763"/>
      <c r="M2" s="763"/>
      <c r="N2" s="763"/>
      <c r="O2" s="763"/>
      <c r="P2" s="763"/>
      <c r="Q2" s="763"/>
      <c r="R2" s="763"/>
      <c r="S2" s="763"/>
      <c r="T2" s="763"/>
      <c r="U2" s="763"/>
      <c r="V2" s="763"/>
      <c r="W2" s="763"/>
      <c r="X2" s="763"/>
      <c r="Y2" s="763"/>
      <c r="Z2" s="763"/>
      <c r="AA2" s="763"/>
      <c r="AB2" s="763"/>
      <c r="AC2" s="763"/>
      <c r="AD2" s="763"/>
      <c r="AE2" s="763"/>
      <c r="AF2" s="763"/>
      <c r="AG2" s="763"/>
      <c r="AH2" s="763"/>
      <c r="AI2" s="763"/>
      <c r="AJ2" s="763"/>
      <c r="AK2" s="763"/>
      <c r="AL2" s="763"/>
      <c r="AM2" s="763"/>
      <c r="AN2" s="763"/>
      <c r="AO2" s="763"/>
      <c r="AP2" s="763"/>
      <c r="AQ2" s="763"/>
      <c r="AR2" s="763"/>
      <c r="AS2" s="763"/>
      <c r="AT2" s="763"/>
      <c r="AU2" s="763"/>
      <c r="AV2" s="763"/>
      <c r="AW2" s="763"/>
      <c r="AX2" s="763"/>
      <c r="AY2" s="763"/>
      <c r="AZ2" s="763"/>
      <c r="BA2" s="763"/>
      <c r="BB2" s="763"/>
      <c r="BC2" s="763"/>
      <c r="BD2" s="763"/>
      <c r="BE2" s="763"/>
      <c r="BF2" s="763"/>
      <c r="BG2" s="763"/>
      <c r="BH2" s="763"/>
      <c r="BI2" s="763"/>
      <c r="BJ2" s="763"/>
      <c r="BK2" s="763"/>
      <c r="BL2" s="764"/>
    </row>
    <row r="3" spans="1:69" ht="65.25" customHeight="1" thickTop="1" thickBot="1" x14ac:dyDescent="0.35">
      <c r="B3" s="762" t="s">
        <v>355</v>
      </c>
      <c r="C3" s="763"/>
      <c r="D3" s="763"/>
      <c r="E3" s="763"/>
      <c r="F3" s="763"/>
      <c r="G3" s="763"/>
      <c r="H3" s="763"/>
      <c r="I3" s="763"/>
      <c r="J3" s="763"/>
      <c r="K3" s="763"/>
      <c r="L3" s="763"/>
      <c r="M3" s="763"/>
      <c r="N3" s="763"/>
      <c r="O3" s="763"/>
      <c r="P3" s="763"/>
      <c r="Q3" s="763"/>
      <c r="R3" s="763"/>
      <c r="S3" s="763"/>
      <c r="T3" s="763"/>
      <c r="U3" s="763"/>
      <c r="V3" s="763"/>
      <c r="W3" s="763"/>
      <c r="X3" s="763"/>
      <c r="Y3" s="763"/>
      <c r="Z3" s="763"/>
      <c r="AA3" s="763"/>
      <c r="AB3" s="763"/>
      <c r="AC3" s="763"/>
      <c r="AD3" s="763"/>
      <c r="AE3" s="763"/>
      <c r="AF3" s="763"/>
      <c r="AG3" s="763"/>
      <c r="AH3" s="763"/>
      <c r="AI3" s="763"/>
      <c r="AJ3" s="763"/>
      <c r="AK3" s="763"/>
      <c r="AL3" s="763"/>
      <c r="AM3" s="763"/>
      <c r="AN3" s="763"/>
      <c r="AO3" s="763"/>
      <c r="AP3" s="763"/>
      <c r="AQ3" s="763"/>
      <c r="AR3" s="763"/>
      <c r="AS3" s="763"/>
      <c r="AT3" s="763"/>
      <c r="AU3" s="763"/>
      <c r="AV3" s="763"/>
      <c r="AW3" s="763"/>
      <c r="AX3" s="763"/>
      <c r="AY3" s="763"/>
      <c r="AZ3" s="763"/>
      <c r="BA3" s="763"/>
      <c r="BB3" s="763"/>
      <c r="BC3" s="763"/>
      <c r="BD3" s="763"/>
      <c r="BE3" s="763"/>
      <c r="BF3" s="763"/>
      <c r="BG3" s="763"/>
      <c r="BH3" s="763"/>
      <c r="BI3" s="763"/>
      <c r="BJ3" s="763"/>
      <c r="BK3" s="763"/>
      <c r="BL3" s="764"/>
    </row>
    <row r="4" spans="1:69" ht="36.75" customHeight="1" thickTop="1" x14ac:dyDescent="0.3">
      <c r="B4" s="765"/>
      <c r="C4" s="765"/>
      <c r="D4" s="765"/>
      <c r="E4" s="765"/>
      <c r="F4" s="765"/>
      <c r="G4" s="765"/>
      <c r="H4" s="765"/>
      <c r="I4" s="765"/>
      <c r="J4" s="765"/>
      <c r="K4" s="765"/>
      <c r="L4" s="765"/>
      <c r="M4" s="765"/>
      <c r="N4" s="765"/>
      <c r="O4" s="765"/>
      <c r="P4" s="765"/>
      <c r="Q4" s="765"/>
      <c r="R4" s="765"/>
      <c r="S4" s="765"/>
      <c r="T4" s="765"/>
      <c r="U4" s="765"/>
      <c r="V4" s="765"/>
      <c r="W4" s="765"/>
      <c r="X4" s="765"/>
      <c r="Y4" s="765"/>
      <c r="Z4" s="765"/>
      <c r="AA4" s="765"/>
      <c r="AB4" s="765"/>
      <c r="AC4" s="765"/>
      <c r="AD4" s="765"/>
      <c r="AE4" s="765"/>
      <c r="AF4" s="765"/>
      <c r="AG4" s="765"/>
      <c r="AH4" s="765"/>
      <c r="AI4" s="765"/>
      <c r="AJ4" s="765"/>
      <c r="AK4" s="765"/>
      <c r="AL4" s="765"/>
      <c r="AM4" s="765"/>
      <c r="AN4" s="765"/>
      <c r="AO4" s="765"/>
      <c r="AP4" s="765"/>
      <c r="AQ4" s="765"/>
      <c r="AR4" s="765"/>
      <c r="AS4" s="765"/>
      <c r="AT4" s="765"/>
      <c r="AU4" s="765"/>
      <c r="AV4" s="765"/>
      <c r="AW4" s="765"/>
      <c r="AX4" s="765"/>
      <c r="AY4" s="765"/>
      <c r="AZ4" s="765"/>
      <c r="BA4" s="765"/>
      <c r="BB4" s="765"/>
      <c r="BC4" s="765"/>
      <c r="BD4" s="765"/>
      <c r="BE4" s="765"/>
      <c r="BF4" s="765"/>
      <c r="BG4" s="765"/>
      <c r="BH4" s="765"/>
      <c r="BI4" s="765"/>
      <c r="BJ4" s="765"/>
      <c r="BK4" s="765"/>
      <c r="BL4" s="765"/>
      <c r="BM4" s="27"/>
      <c r="BN4" s="27"/>
      <c r="BO4" s="27"/>
    </row>
    <row r="5" spans="1:69" ht="55.5" customHeight="1" x14ac:dyDescent="0.3">
      <c r="B5" s="766"/>
      <c r="C5" s="766"/>
      <c r="D5" s="766"/>
      <c r="E5" s="766"/>
      <c r="F5" s="766"/>
      <c r="G5" s="766"/>
      <c r="H5" s="766"/>
      <c r="I5" s="766"/>
      <c r="J5" s="766"/>
      <c r="K5" s="766"/>
      <c r="L5" s="767"/>
      <c r="M5" s="770" t="s">
        <v>0</v>
      </c>
      <c r="N5" s="771"/>
      <c r="O5" s="771"/>
      <c r="P5" s="771"/>
      <c r="Q5" s="771"/>
      <c r="R5" s="771"/>
      <c r="S5" s="771"/>
      <c r="T5" s="771"/>
      <c r="U5" s="771"/>
      <c r="V5" s="771"/>
      <c r="W5" s="771"/>
      <c r="X5" s="771"/>
      <c r="Y5" s="771"/>
      <c r="Z5" s="771"/>
      <c r="AA5" s="771"/>
      <c r="AB5" s="771"/>
      <c r="AC5" s="771"/>
      <c r="AD5" s="771"/>
      <c r="AE5" s="771"/>
      <c r="AF5" s="771"/>
      <c r="AG5" s="771"/>
      <c r="AH5" s="771"/>
      <c r="AI5" s="771"/>
      <c r="AJ5" s="771"/>
      <c r="AK5" s="771"/>
      <c r="AL5" s="771"/>
      <c r="AM5" s="772"/>
      <c r="AN5" s="776" t="s">
        <v>1</v>
      </c>
      <c r="AO5" s="777"/>
      <c r="AP5" s="777"/>
      <c r="AQ5" s="777"/>
      <c r="AR5" s="777"/>
      <c r="AS5" s="777"/>
      <c r="AT5" s="777"/>
      <c r="AU5" s="777"/>
      <c r="AV5" s="777"/>
      <c r="AW5" s="777"/>
      <c r="AX5" s="777"/>
      <c r="AY5" s="778"/>
      <c r="AZ5" s="776" t="s">
        <v>2</v>
      </c>
      <c r="BA5" s="777"/>
      <c r="BB5" s="777"/>
      <c r="BC5" s="777"/>
      <c r="BD5" s="777"/>
      <c r="BE5" s="778"/>
      <c r="BF5" s="779" t="s">
        <v>3</v>
      </c>
      <c r="BG5" s="780"/>
      <c r="BH5" s="780"/>
      <c r="BI5" s="780"/>
      <c r="BJ5" s="780"/>
      <c r="BK5" s="781"/>
      <c r="BL5" s="384" t="s">
        <v>87</v>
      </c>
      <c r="BM5" s="27"/>
      <c r="BN5" s="27"/>
      <c r="BO5" s="27"/>
      <c r="BP5" s="27"/>
      <c r="BQ5" s="27"/>
    </row>
    <row r="6" spans="1:69" ht="30.75" customHeight="1" x14ac:dyDescent="0.3">
      <c r="B6" s="768"/>
      <c r="C6" s="768"/>
      <c r="D6" s="768"/>
      <c r="E6" s="768"/>
      <c r="F6" s="768"/>
      <c r="G6" s="768"/>
      <c r="H6" s="768"/>
      <c r="I6" s="768"/>
      <c r="J6" s="768"/>
      <c r="K6" s="768"/>
      <c r="L6" s="769"/>
      <c r="M6" s="773"/>
      <c r="N6" s="774"/>
      <c r="O6" s="774"/>
      <c r="P6" s="774"/>
      <c r="Q6" s="774"/>
      <c r="R6" s="774"/>
      <c r="S6" s="774"/>
      <c r="T6" s="774"/>
      <c r="U6" s="774"/>
      <c r="V6" s="774"/>
      <c r="W6" s="774"/>
      <c r="X6" s="774"/>
      <c r="Y6" s="774"/>
      <c r="Z6" s="774"/>
      <c r="AA6" s="774"/>
      <c r="AB6" s="774"/>
      <c r="AC6" s="774"/>
      <c r="AD6" s="774"/>
      <c r="AE6" s="774"/>
      <c r="AF6" s="774"/>
      <c r="AG6" s="774"/>
      <c r="AH6" s="774"/>
      <c r="AI6" s="774"/>
      <c r="AJ6" s="774"/>
      <c r="AK6" s="774"/>
      <c r="AL6" s="774"/>
      <c r="AM6" s="775"/>
      <c r="AN6" s="782" t="s">
        <v>85</v>
      </c>
      <c r="AO6" s="784" t="s">
        <v>86</v>
      </c>
      <c r="AP6" s="803" t="s">
        <v>89</v>
      </c>
      <c r="AQ6" s="805" t="s">
        <v>4</v>
      </c>
      <c r="AR6" s="807" t="s">
        <v>5</v>
      </c>
      <c r="AS6" s="808"/>
      <c r="AT6" s="808"/>
      <c r="AU6" s="808"/>
      <c r="AV6" s="808"/>
      <c r="AW6" s="808"/>
      <c r="AX6" s="808"/>
      <c r="AY6" s="809"/>
      <c r="AZ6" s="810" t="s">
        <v>6</v>
      </c>
      <c r="BA6" s="810" t="s">
        <v>7</v>
      </c>
      <c r="BB6" s="801" t="s">
        <v>8</v>
      </c>
      <c r="BC6" s="801" t="s">
        <v>9</v>
      </c>
      <c r="BD6" s="801" t="s">
        <v>10</v>
      </c>
      <c r="BE6" s="782" t="s">
        <v>11</v>
      </c>
      <c r="BF6" s="784" t="s">
        <v>3</v>
      </c>
      <c r="BG6" s="784" t="s">
        <v>12</v>
      </c>
      <c r="BH6" s="784" t="s">
        <v>13</v>
      </c>
      <c r="BI6" s="784" t="s">
        <v>14</v>
      </c>
      <c r="BJ6" s="784" t="s">
        <v>15</v>
      </c>
      <c r="BK6" s="784" t="s">
        <v>16</v>
      </c>
      <c r="BL6" s="784" t="s">
        <v>88</v>
      </c>
      <c r="BM6" s="27"/>
      <c r="BN6" s="27"/>
      <c r="BO6" s="27"/>
    </row>
    <row r="7" spans="1:69" s="27" customFormat="1" ht="144" customHeight="1" thickBot="1" x14ac:dyDescent="0.3">
      <c r="B7" s="46" t="s">
        <v>17</v>
      </c>
      <c r="C7" s="48" t="s">
        <v>75</v>
      </c>
      <c r="D7" s="48" t="s">
        <v>76</v>
      </c>
      <c r="E7" s="58" t="s">
        <v>18</v>
      </c>
      <c r="F7" s="46" t="s">
        <v>77</v>
      </c>
      <c r="G7" s="59" t="s">
        <v>80</v>
      </c>
      <c r="H7" s="45" t="s">
        <v>361</v>
      </c>
      <c r="I7" s="45" t="s">
        <v>19</v>
      </c>
      <c r="J7" s="45" t="s">
        <v>20</v>
      </c>
      <c r="K7" s="45" t="s">
        <v>346</v>
      </c>
      <c r="L7" s="45" t="s">
        <v>22</v>
      </c>
      <c r="M7" s="92" t="s">
        <v>81</v>
      </c>
      <c r="N7" s="47" t="s">
        <v>23</v>
      </c>
      <c r="O7" s="60" t="s">
        <v>24</v>
      </c>
      <c r="P7" s="60" t="s">
        <v>25</v>
      </c>
      <c r="Q7" s="60" t="s">
        <v>26</v>
      </c>
      <c r="R7" s="60" t="s">
        <v>27</v>
      </c>
      <c r="S7" s="60" t="s">
        <v>28</v>
      </c>
      <c r="T7" s="60" t="s">
        <v>29</v>
      </c>
      <c r="U7" s="60" t="s">
        <v>30</v>
      </c>
      <c r="V7" s="60" t="s">
        <v>31</v>
      </c>
      <c r="W7" s="60" t="s">
        <v>32</v>
      </c>
      <c r="X7" s="60" t="s">
        <v>33</v>
      </c>
      <c r="Y7" s="60" t="s">
        <v>34</v>
      </c>
      <c r="Z7" s="60" t="s">
        <v>35</v>
      </c>
      <c r="AA7" s="60" t="s">
        <v>36</v>
      </c>
      <c r="AB7" s="60" t="s">
        <v>37</v>
      </c>
      <c r="AC7" s="60" t="s">
        <v>38</v>
      </c>
      <c r="AD7" s="60" t="s">
        <v>39</v>
      </c>
      <c r="AE7" s="60" t="s">
        <v>40</v>
      </c>
      <c r="AF7" s="60" t="s">
        <v>41</v>
      </c>
      <c r="AG7" s="60" t="s">
        <v>42</v>
      </c>
      <c r="AH7" s="60" t="s">
        <v>43</v>
      </c>
      <c r="AI7" s="60" t="s">
        <v>92</v>
      </c>
      <c r="AJ7" s="60"/>
      <c r="AK7" s="92" t="s">
        <v>82</v>
      </c>
      <c r="AL7" s="47" t="s">
        <v>23</v>
      </c>
      <c r="AM7" s="47" t="s">
        <v>83</v>
      </c>
      <c r="AN7" s="783"/>
      <c r="AO7" s="785"/>
      <c r="AP7" s="804"/>
      <c r="AQ7" s="806"/>
      <c r="AR7" s="46" t="s">
        <v>44</v>
      </c>
      <c r="AS7" s="61" t="s">
        <v>45</v>
      </c>
      <c r="AT7" s="46" t="s">
        <v>46</v>
      </c>
      <c r="AU7" s="61" t="s">
        <v>45</v>
      </c>
      <c r="AV7" s="48" t="s">
        <v>45</v>
      </c>
      <c r="AW7" s="46" t="s">
        <v>47</v>
      </c>
      <c r="AX7" s="46" t="s">
        <v>48</v>
      </c>
      <c r="AY7" s="46" t="s">
        <v>49</v>
      </c>
      <c r="AZ7" s="811"/>
      <c r="BA7" s="811"/>
      <c r="BB7" s="802"/>
      <c r="BC7" s="802"/>
      <c r="BD7" s="802"/>
      <c r="BE7" s="783"/>
      <c r="BF7" s="785"/>
      <c r="BG7" s="785"/>
      <c r="BH7" s="785"/>
      <c r="BI7" s="785"/>
      <c r="BJ7" s="785"/>
      <c r="BK7" s="785"/>
      <c r="BL7" s="785"/>
    </row>
    <row r="8" spans="1:69" ht="134.25" customHeight="1" thickBot="1" x14ac:dyDescent="0.35">
      <c r="A8" s="27"/>
      <c r="B8" s="786" t="s">
        <v>183</v>
      </c>
      <c r="C8" s="789" t="s">
        <v>207</v>
      </c>
      <c r="D8" s="792" t="s">
        <v>213</v>
      </c>
      <c r="E8" s="795" t="s">
        <v>74</v>
      </c>
      <c r="F8" s="798" t="s">
        <v>223</v>
      </c>
      <c r="G8" s="844" t="s">
        <v>1035</v>
      </c>
      <c r="H8" s="820" t="s">
        <v>68</v>
      </c>
      <c r="I8" s="847" t="s">
        <v>369</v>
      </c>
      <c r="J8" s="847" t="s">
        <v>370</v>
      </c>
      <c r="K8" s="833" t="s">
        <v>350</v>
      </c>
      <c r="L8" s="820" t="s">
        <v>72</v>
      </c>
      <c r="M8" s="827" t="s">
        <v>90</v>
      </c>
      <c r="N8" s="830">
        <v>0.4</v>
      </c>
      <c r="O8" s="72" t="s">
        <v>53</v>
      </c>
      <c r="P8" s="72" t="s">
        <v>53</v>
      </c>
      <c r="Q8" s="72" t="s">
        <v>53</v>
      </c>
      <c r="R8" s="72" t="s">
        <v>53</v>
      </c>
      <c r="S8" s="72" t="s">
        <v>53</v>
      </c>
      <c r="T8" s="72" t="s">
        <v>53</v>
      </c>
      <c r="U8" s="72" t="s">
        <v>53</v>
      </c>
      <c r="V8" s="72" t="s">
        <v>54</v>
      </c>
      <c r="W8" s="72" t="s">
        <v>54</v>
      </c>
      <c r="X8" s="72" t="s">
        <v>53</v>
      </c>
      <c r="Y8" s="72" t="s">
        <v>53</v>
      </c>
      <c r="Z8" s="72" t="s">
        <v>53</v>
      </c>
      <c r="AA8" s="72" t="s">
        <v>53</v>
      </c>
      <c r="AB8" s="72" t="s">
        <v>53</v>
      </c>
      <c r="AC8" s="72" t="s">
        <v>53</v>
      </c>
      <c r="AD8" s="72" t="s">
        <v>54</v>
      </c>
      <c r="AE8" s="72" t="s">
        <v>53</v>
      </c>
      <c r="AF8" s="72" t="s">
        <v>53</v>
      </c>
      <c r="AG8" s="72" t="s">
        <v>54</v>
      </c>
      <c r="AH8" s="73"/>
      <c r="AI8" s="820" t="s">
        <v>353</v>
      </c>
      <c r="AJ8" s="73"/>
      <c r="AK8" s="837" t="s">
        <v>115</v>
      </c>
      <c r="AL8" s="838">
        <v>0.6</v>
      </c>
      <c r="AM8" s="841" t="s">
        <v>118</v>
      </c>
      <c r="AN8" s="147" t="s">
        <v>84</v>
      </c>
      <c r="AO8" s="438" t="s">
        <v>531</v>
      </c>
      <c r="AP8" s="255" t="s">
        <v>371</v>
      </c>
      <c r="AQ8" s="75" t="s">
        <v>95</v>
      </c>
      <c r="AR8" s="89" t="s">
        <v>61</v>
      </c>
      <c r="AS8" s="76">
        <v>0.25</v>
      </c>
      <c r="AT8" s="89" t="s">
        <v>56</v>
      </c>
      <c r="AU8" s="76">
        <v>0.15</v>
      </c>
      <c r="AV8" s="77">
        <v>0.4</v>
      </c>
      <c r="AW8" s="89" t="s">
        <v>57</v>
      </c>
      <c r="AX8" s="89" t="s">
        <v>58</v>
      </c>
      <c r="AY8" s="89" t="s">
        <v>59</v>
      </c>
      <c r="AZ8" s="77">
        <v>0.24</v>
      </c>
      <c r="BA8" s="78" t="s">
        <v>90</v>
      </c>
      <c r="BB8" s="77">
        <v>0.6</v>
      </c>
      <c r="BC8" s="78" t="s">
        <v>115</v>
      </c>
      <c r="BD8" s="79" t="s">
        <v>118</v>
      </c>
      <c r="BE8" s="822" t="s">
        <v>60</v>
      </c>
      <c r="BF8" s="820" t="s">
        <v>372</v>
      </c>
      <c r="BG8" s="820" t="s">
        <v>371</v>
      </c>
      <c r="BH8" s="820" t="s">
        <v>373</v>
      </c>
      <c r="BI8" s="812">
        <v>44564</v>
      </c>
      <c r="BJ8" s="812">
        <v>44926</v>
      </c>
      <c r="BK8" s="80"/>
      <c r="BL8" s="814" t="s">
        <v>374</v>
      </c>
    </row>
    <row r="9" spans="1:69" ht="135.75" customHeight="1" thickBot="1" x14ac:dyDescent="0.35">
      <c r="A9" s="27"/>
      <c r="B9" s="787"/>
      <c r="C9" s="790"/>
      <c r="D9" s="793"/>
      <c r="E9" s="796"/>
      <c r="F9" s="799"/>
      <c r="G9" s="845"/>
      <c r="H9" s="825"/>
      <c r="I9" s="848"/>
      <c r="J9" s="848"/>
      <c r="K9" s="850"/>
      <c r="L9" s="825"/>
      <c r="M9" s="828"/>
      <c r="N9" s="831"/>
      <c r="O9" s="53"/>
      <c r="P9" s="53"/>
      <c r="Q9" s="53"/>
      <c r="R9" s="53"/>
      <c r="S9" s="53"/>
      <c r="T9" s="53"/>
      <c r="U9" s="53"/>
      <c r="V9" s="53"/>
      <c r="W9" s="53"/>
      <c r="X9" s="53"/>
      <c r="Y9" s="53"/>
      <c r="Z9" s="53"/>
      <c r="AA9" s="53"/>
      <c r="AB9" s="53"/>
      <c r="AC9" s="53"/>
      <c r="AD9" s="53"/>
      <c r="AE9" s="53"/>
      <c r="AF9" s="53"/>
      <c r="AG9" s="53"/>
      <c r="AH9" s="30"/>
      <c r="AI9" s="825"/>
      <c r="AJ9" s="30"/>
      <c r="AK9" s="837"/>
      <c r="AL9" s="839"/>
      <c r="AM9" s="842"/>
      <c r="AN9" s="147" t="s">
        <v>339</v>
      </c>
      <c r="AO9" s="439" t="s">
        <v>900</v>
      </c>
      <c r="AP9" s="256" t="s">
        <v>371</v>
      </c>
      <c r="AQ9" s="38" t="s">
        <v>95</v>
      </c>
      <c r="AR9" s="90" t="s">
        <v>61</v>
      </c>
      <c r="AS9" s="37">
        <v>0.25</v>
      </c>
      <c r="AT9" s="90" t="s">
        <v>56</v>
      </c>
      <c r="AU9" s="37">
        <v>0.15</v>
      </c>
      <c r="AV9" s="40">
        <v>0.4</v>
      </c>
      <c r="AW9" s="90" t="s">
        <v>57</v>
      </c>
      <c r="AX9" s="90" t="s">
        <v>58</v>
      </c>
      <c r="AY9" s="90" t="s">
        <v>59</v>
      </c>
      <c r="AZ9" s="40">
        <v>0.14399999999999999</v>
      </c>
      <c r="BA9" s="41" t="s">
        <v>104</v>
      </c>
      <c r="BB9" s="40">
        <v>0.6</v>
      </c>
      <c r="BC9" s="41" t="s">
        <v>115</v>
      </c>
      <c r="BD9" s="42" t="s">
        <v>118</v>
      </c>
      <c r="BE9" s="823"/>
      <c r="BF9" s="825"/>
      <c r="BG9" s="825"/>
      <c r="BH9" s="825"/>
      <c r="BI9" s="826"/>
      <c r="BJ9" s="826"/>
      <c r="BK9" s="398"/>
      <c r="BL9" s="816"/>
    </row>
    <row r="10" spans="1:69" ht="82.5" customHeight="1" thickBot="1" x14ac:dyDescent="0.35">
      <c r="B10" s="788"/>
      <c r="C10" s="791"/>
      <c r="D10" s="794"/>
      <c r="E10" s="797"/>
      <c r="F10" s="800"/>
      <c r="G10" s="846"/>
      <c r="H10" s="821"/>
      <c r="I10" s="849"/>
      <c r="J10" s="849"/>
      <c r="K10" s="834"/>
      <c r="L10" s="821"/>
      <c r="M10" s="829"/>
      <c r="N10" s="832"/>
      <c r="O10" s="93"/>
      <c r="P10" s="93"/>
      <c r="Q10" s="93"/>
      <c r="R10" s="93"/>
      <c r="S10" s="93"/>
      <c r="T10" s="93"/>
      <c r="U10" s="93"/>
      <c r="V10" s="93"/>
      <c r="W10" s="93"/>
      <c r="X10" s="93"/>
      <c r="Y10" s="93"/>
      <c r="Z10" s="93"/>
      <c r="AA10" s="93"/>
      <c r="AB10" s="93"/>
      <c r="AC10" s="93"/>
      <c r="AD10" s="93"/>
      <c r="AE10" s="93"/>
      <c r="AF10" s="93"/>
      <c r="AG10" s="93"/>
      <c r="AH10" s="94"/>
      <c r="AI10" s="821"/>
      <c r="AJ10" s="94"/>
      <c r="AK10" s="836"/>
      <c r="AL10" s="840"/>
      <c r="AM10" s="843"/>
      <c r="AN10" s="340" t="s">
        <v>340</v>
      </c>
      <c r="AO10" s="440" t="s">
        <v>532</v>
      </c>
      <c r="AP10" s="257" t="s">
        <v>371</v>
      </c>
      <c r="AQ10" s="95" t="s">
        <v>95</v>
      </c>
      <c r="AR10" s="96" t="s">
        <v>62</v>
      </c>
      <c r="AS10" s="43">
        <v>0.15</v>
      </c>
      <c r="AT10" s="96" t="s">
        <v>56</v>
      </c>
      <c r="AU10" s="43">
        <v>0.15</v>
      </c>
      <c r="AV10" s="97">
        <v>0.3</v>
      </c>
      <c r="AW10" s="96" t="s">
        <v>73</v>
      </c>
      <c r="AX10" s="96" t="s">
        <v>58</v>
      </c>
      <c r="AY10" s="96" t="s">
        <v>59</v>
      </c>
      <c r="AZ10" s="97">
        <v>0.1008</v>
      </c>
      <c r="BA10" s="98" t="s">
        <v>104</v>
      </c>
      <c r="BB10" s="97">
        <v>0.6</v>
      </c>
      <c r="BC10" s="98" t="s">
        <v>115</v>
      </c>
      <c r="BD10" s="54" t="s">
        <v>118</v>
      </c>
      <c r="BE10" s="824"/>
      <c r="BF10" s="821"/>
      <c r="BG10" s="821"/>
      <c r="BH10" s="821"/>
      <c r="BI10" s="813"/>
      <c r="BJ10" s="813"/>
      <c r="BK10" s="99"/>
      <c r="BL10" s="815"/>
    </row>
    <row r="11" spans="1:69" ht="121.5" customHeight="1" thickBot="1" x14ac:dyDescent="0.35">
      <c r="B11" s="786" t="s">
        <v>182</v>
      </c>
      <c r="C11" s="789" t="s">
        <v>196</v>
      </c>
      <c r="D11" s="792" t="s">
        <v>214</v>
      </c>
      <c r="E11" s="795" t="s">
        <v>74</v>
      </c>
      <c r="F11" s="798" t="s">
        <v>224</v>
      </c>
      <c r="G11" s="818" t="s">
        <v>375</v>
      </c>
      <c r="H11" s="820" t="s">
        <v>68</v>
      </c>
      <c r="I11" s="820" t="s">
        <v>377</v>
      </c>
      <c r="J11" s="820" t="s">
        <v>376</v>
      </c>
      <c r="K11" s="833" t="s">
        <v>93</v>
      </c>
      <c r="L11" s="820" t="s">
        <v>72</v>
      </c>
      <c r="M11" s="827" t="s">
        <v>90</v>
      </c>
      <c r="N11" s="830">
        <v>0.4</v>
      </c>
      <c r="O11" s="72" t="s">
        <v>53</v>
      </c>
      <c r="P11" s="72" t="s">
        <v>53</v>
      </c>
      <c r="Q11" s="72" t="s">
        <v>53</v>
      </c>
      <c r="R11" s="72" t="s">
        <v>53</v>
      </c>
      <c r="S11" s="72" t="s">
        <v>53</v>
      </c>
      <c r="T11" s="72" t="s">
        <v>53</v>
      </c>
      <c r="U11" s="72" t="s">
        <v>53</v>
      </c>
      <c r="V11" s="72" t="s">
        <v>54</v>
      </c>
      <c r="W11" s="72" t="s">
        <v>54</v>
      </c>
      <c r="X11" s="72" t="s">
        <v>53</v>
      </c>
      <c r="Y11" s="72" t="s">
        <v>53</v>
      </c>
      <c r="Z11" s="72" t="s">
        <v>53</v>
      </c>
      <c r="AA11" s="72" t="s">
        <v>53</v>
      </c>
      <c r="AB11" s="72" t="s">
        <v>53</v>
      </c>
      <c r="AC11" s="72" t="s">
        <v>53</v>
      </c>
      <c r="AD11" s="72" t="s">
        <v>54</v>
      </c>
      <c r="AE11" s="72" t="s">
        <v>53</v>
      </c>
      <c r="AF11" s="72" t="s">
        <v>53</v>
      </c>
      <c r="AG11" s="72" t="s">
        <v>54</v>
      </c>
      <c r="AH11" s="73"/>
      <c r="AI11" s="820" t="s">
        <v>351</v>
      </c>
      <c r="AJ11" s="73"/>
      <c r="AK11" s="835" t="s">
        <v>1069</v>
      </c>
      <c r="AL11" s="838">
        <v>0.2</v>
      </c>
      <c r="AM11" s="841" t="s">
        <v>90</v>
      </c>
      <c r="AN11" s="145" t="s">
        <v>84</v>
      </c>
      <c r="AO11" s="438" t="s">
        <v>533</v>
      </c>
      <c r="AP11" s="258" t="s">
        <v>378</v>
      </c>
      <c r="AQ11" s="103" t="s">
        <v>95</v>
      </c>
      <c r="AR11" s="89" t="s">
        <v>61</v>
      </c>
      <c r="AS11" s="76">
        <v>0.25</v>
      </c>
      <c r="AT11" s="89" t="s">
        <v>56</v>
      </c>
      <c r="AU11" s="76">
        <v>0.15</v>
      </c>
      <c r="AV11" s="77">
        <v>0.4</v>
      </c>
      <c r="AW11" s="89" t="s">
        <v>57</v>
      </c>
      <c r="AX11" s="89" t="s">
        <v>58</v>
      </c>
      <c r="AY11" s="89" t="s">
        <v>59</v>
      </c>
      <c r="AZ11" s="77">
        <v>0.24</v>
      </c>
      <c r="BA11" s="78" t="s">
        <v>90</v>
      </c>
      <c r="BB11" s="77">
        <v>0.2</v>
      </c>
      <c r="BC11" s="78" t="s">
        <v>1069</v>
      </c>
      <c r="BD11" s="79" t="s">
        <v>90</v>
      </c>
      <c r="BE11" s="822" t="s">
        <v>106</v>
      </c>
      <c r="BF11" s="100" t="s">
        <v>380</v>
      </c>
      <c r="BG11" s="100" t="s">
        <v>380</v>
      </c>
      <c r="BH11" s="100" t="s">
        <v>380</v>
      </c>
      <c r="BI11" s="100" t="s">
        <v>380</v>
      </c>
      <c r="BJ11" s="100" t="s">
        <v>380</v>
      </c>
      <c r="BK11" s="403"/>
      <c r="BL11" s="814" t="s">
        <v>381</v>
      </c>
    </row>
    <row r="12" spans="1:69" ht="118.5" customHeight="1" thickTop="1" thickBot="1" x14ac:dyDescent="0.35">
      <c r="B12" s="787"/>
      <c r="C12" s="790"/>
      <c r="D12" s="793"/>
      <c r="E12" s="817"/>
      <c r="F12" s="800"/>
      <c r="G12" s="819"/>
      <c r="H12" s="821"/>
      <c r="I12" s="821"/>
      <c r="J12" s="821"/>
      <c r="K12" s="834"/>
      <c r="L12" s="821"/>
      <c r="M12" s="829"/>
      <c r="N12" s="832"/>
      <c r="O12" s="81"/>
      <c r="P12" s="81"/>
      <c r="Q12" s="81"/>
      <c r="R12" s="81"/>
      <c r="S12" s="81"/>
      <c r="T12" s="81"/>
      <c r="U12" s="81"/>
      <c r="V12" s="81"/>
      <c r="W12" s="81"/>
      <c r="X12" s="81"/>
      <c r="Y12" s="81"/>
      <c r="Z12" s="81"/>
      <c r="AA12" s="81"/>
      <c r="AB12" s="81"/>
      <c r="AC12" s="81"/>
      <c r="AD12" s="81"/>
      <c r="AE12" s="81"/>
      <c r="AF12" s="81"/>
      <c r="AG12" s="81"/>
      <c r="AH12" s="82"/>
      <c r="AI12" s="821"/>
      <c r="AJ12" s="82"/>
      <c r="AK12" s="836"/>
      <c r="AL12" s="840"/>
      <c r="AM12" s="843"/>
      <c r="AN12" s="147" t="s">
        <v>339</v>
      </c>
      <c r="AO12" s="209" t="s">
        <v>534</v>
      </c>
      <c r="AP12" s="259" t="s">
        <v>379</v>
      </c>
      <c r="AQ12" s="104" t="s">
        <v>95</v>
      </c>
      <c r="AR12" s="91" t="s">
        <v>61</v>
      </c>
      <c r="AS12" s="85">
        <v>0.25</v>
      </c>
      <c r="AT12" s="91" t="s">
        <v>56</v>
      </c>
      <c r="AU12" s="85">
        <v>0.15</v>
      </c>
      <c r="AV12" s="86">
        <v>0.4</v>
      </c>
      <c r="AW12" s="91" t="s">
        <v>57</v>
      </c>
      <c r="AX12" s="91" t="s">
        <v>58</v>
      </c>
      <c r="AY12" s="91" t="s">
        <v>59</v>
      </c>
      <c r="AZ12" s="40">
        <v>0.14399999999999999</v>
      </c>
      <c r="BA12" s="87" t="s">
        <v>104</v>
      </c>
      <c r="BB12" s="40">
        <v>0.2</v>
      </c>
      <c r="BC12" s="87" t="s">
        <v>1069</v>
      </c>
      <c r="BD12" s="88" t="s">
        <v>90</v>
      </c>
      <c r="BE12" s="824"/>
      <c r="BF12" s="367" t="s">
        <v>380</v>
      </c>
      <c r="BG12" s="367" t="s">
        <v>380</v>
      </c>
      <c r="BH12" s="367" t="s">
        <v>380</v>
      </c>
      <c r="BI12" s="367" t="s">
        <v>380</v>
      </c>
      <c r="BJ12" s="367" t="s">
        <v>380</v>
      </c>
      <c r="BK12" s="402"/>
      <c r="BL12" s="815"/>
    </row>
    <row r="13" spans="1:69" ht="135.75" customHeight="1" thickBot="1" x14ac:dyDescent="0.35">
      <c r="B13" s="787"/>
      <c r="C13" s="790"/>
      <c r="D13" s="793"/>
      <c r="E13" s="851" t="s">
        <v>74</v>
      </c>
      <c r="F13" s="798" t="s">
        <v>226</v>
      </c>
      <c r="G13" s="844" t="s">
        <v>383</v>
      </c>
      <c r="H13" s="820" t="s">
        <v>68</v>
      </c>
      <c r="I13" s="833" t="s">
        <v>384</v>
      </c>
      <c r="J13" s="833" t="s">
        <v>385</v>
      </c>
      <c r="K13" s="833" t="s">
        <v>93</v>
      </c>
      <c r="L13" s="820" t="s">
        <v>72</v>
      </c>
      <c r="M13" s="827" t="s">
        <v>90</v>
      </c>
      <c r="N13" s="830">
        <v>0.4</v>
      </c>
      <c r="O13" s="72" t="s">
        <v>53</v>
      </c>
      <c r="P13" s="72" t="s">
        <v>53</v>
      </c>
      <c r="Q13" s="72" t="s">
        <v>53</v>
      </c>
      <c r="R13" s="72" t="s">
        <v>53</v>
      </c>
      <c r="S13" s="72" t="s">
        <v>53</v>
      </c>
      <c r="T13" s="72" t="s">
        <v>53</v>
      </c>
      <c r="U13" s="72" t="s">
        <v>53</v>
      </c>
      <c r="V13" s="72" t="s">
        <v>54</v>
      </c>
      <c r="W13" s="72" t="s">
        <v>54</v>
      </c>
      <c r="X13" s="72" t="s">
        <v>53</v>
      </c>
      <c r="Y13" s="72" t="s">
        <v>53</v>
      </c>
      <c r="Z13" s="72" t="s">
        <v>53</v>
      </c>
      <c r="AA13" s="72" t="s">
        <v>53</v>
      </c>
      <c r="AB13" s="72" t="s">
        <v>53</v>
      </c>
      <c r="AC13" s="72" t="s">
        <v>53</v>
      </c>
      <c r="AD13" s="72" t="s">
        <v>54</v>
      </c>
      <c r="AE13" s="72" t="s">
        <v>53</v>
      </c>
      <c r="AF13" s="72" t="s">
        <v>53</v>
      </c>
      <c r="AG13" s="72" t="s">
        <v>54</v>
      </c>
      <c r="AH13" s="73"/>
      <c r="AI13" s="820" t="s">
        <v>353</v>
      </c>
      <c r="AJ13" s="73"/>
      <c r="AK13" s="835" t="s">
        <v>115</v>
      </c>
      <c r="AL13" s="838">
        <v>0.6</v>
      </c>
      <c r="AM13" s="841" t="s">
        <v>118</v>
      </c>
      <c r="AN13" s="145" t="s">
        <v>84</v>
      </c>
      <c r="AO13" s="416" t="s">
        <v>901</v>
      </c>
      <c r="AP13" s="260" t="s">
        <v>386</v>
      </c>
      <c r="AQ13" s="121" t="s">
        <v>95</v>
      </c>
      <c r="AR13" s="89" t="s">
        <v>61</v>
      </c>
      <c r="AS13" s="76">
        <v>0.25</v>
      </c>
      <c r="AT13" s="89" t="s">
        <v>56</v>
      </c>
      <c r="AU13" s="76">
        <v>0.15</v>
      </c>
      <c r="AV13" s="77">
        <v>0.4</v>
      </c>
      <c r="AW13" s="89" t="s">
        <v>57</v>
      </c>
      <c r="AX13" s="89" t="s">
        <v>58</v>
      </c>
      <c r="AY13" s="89" t="s">
        <v>59</v>
      </c>
      <c r="AZ13" s="77">
        <v>0.24</v>
      </c>
      <c r="BA13" s="78" t="s">
        <v>90</v>
      </c>
      <c r="BB13" s="77">
        <v>0.6</v>
      </c>
      <c r="BC13" s="78" t="s">
        <v>115</v>
      </c>
      <c r="BD13" s="79" t="s">
        <v>118</v>
      </c>
      <c r="BE13" s="822" t="s">
        <v>60</v>
      </c>
      <c r="BF13" s="820" t="s">
        <v>902</v>
      </c>
      <c r="BG13" s="820" t="s">
        <v>388</v>
      </c>
      <c r="BH13" s="820" t="s">
        <v>387</v>
      </c>
      <c r="BI13" s="812">
        <v>44564</v>
      </c>
      <c r="BJ13" s="812">
        <v>44926</v>
      </c>
      <c r="BK13" s="106"/>
      <c r="BL13" s="814" t="s">
        <v>389</v>
      </c>
    </row>
    <row r="14" spans="1:69" ht="91.5" customHeight="1" thickTop="1" thickBot="1" x14ac:dyDescent="0.35">
      <c r="B14" s="787"/>
      <c r="C14" s="790"/>
      <c r="D14" s="793"/>
      <c r="E14" s="817"/>
      <c r="F14" s="800"/>
      <c r="G14" s="846"/>
      <c r="H14" s="821"/>
      <c r="I14" s="834"/>
      <c r="J14" s="834"/>
      <c r="K14" s="834"/>
      <c r="L14" s="821"/>
      <c r="M14" s="829"/>
      <c r="N14" s="832"/>
      <c r="O14" s="81" t="s">
        <v>53</v>
      </c>
      <c r="P14" s="81" t="s">
        <v>53</v>
      </c>
      <c r="Q14" s="81" t="s">
        <v>53</v>
      </c>
      <c r="R14" s="81" t="s">
        <v>53</v>
      </c>
      <c r="S14" s="81" t="s">
        <v>53</v>
      </c>
      <c r="T14" s="81" t="s">
        <v>53</v>
      </c>
      <c r="U14" s="81" t="s">
        <v>53</v>
      </c>
      <c r="V14" s="81" t="s">
        <v>54</v>
      </c>
      <c r="W14" s="81" t="s">
        <v>54</v>
      </c>
      <c r="X14" s="81" t="s">
        <v>53</v>
      </c>
      <c r="Y14" s="81" t="s">
        <v>53</v>
      </c>
      <c r="Z14" s="81" t="s">
        <v>53</v>
      </c>
      <c r="AA14" s="81" t="s">
        <v>53</v>
      </c>
      <c r="AB14" s="81" t="s">
        <v>53</v>
      </c>
      <c r="AC14" s="81" t="s">
        <v>53</v>
      </c>
      <c r="AD14" s="81" t="s">
        <v>54</v>
      </c>
      <c r="AE14" s="81" t="s">
        <v>53</v>
      </c>
      <c r="AF14" s="81" t="s">
        <v>53</v>
      </c>
      <c r="AG14" s="81" t="s">
        <v>54</v>
      </c>
      <c r="AH14" s="82"/>
      <c r="AI14" s="821"/>
      <c r="AJ14" s="82"/>
      <c r="AK14" s="836"/>
      <c r="AL14" s="840"/>
      <c r="AM14" s="843"/>
      <c r="AN14" s="147" t="s">
        <v>339</v>
      </c>
      <c r="AO14" s="417" t="s">
        <v>535</v>
      </c>
      <c r="AP14" s="330" t="s">
        <v>386</v>
      </c>
      <c r="AQ14" s="134" t="s">
        <v>95</v>
      </c>
      <c r="AR14" s="91" t="s">
        <v>61</v>
      </c>
      <c r="AS14" s="85">
        <v>0.25</v>
      </c>
      <c r="AT14" s="91" t="s">
        <v>56</v>
      </c>
      <c r="AU14" s="85">
        <v>0.15</v>
      </c>
      <c r="AV14" s="86">
        <v>0.4</v>
      </c>
      <c r="AW14" s="102" t="s">
        <v>57</v>
      </c>
      <c r="AX14" s="102" t="s">
        <v>58</v>
      </c>
      <c r="AY14" s="102" t="s">
        <v>59</v>
      </c>
      <c r="AZ14" s="86">
        <v>0.14399999999999999</v>
      </c>
      <c r="BA14" s="87" t="s">
        <v>104</v>
      </c>
      <c r="BB14" s="86">
        <v>0.6</v>
      </c>
      <c r="BC14" s="87" t="s">
        <v>115</v>
      </c>
      <c r="BD14" s="88" t="s">
        <v>118</v>
      </c>
      <c r="BE14" s="824"/>
      <c r="BF14" s="821"/>
      <c r="BG14" s="821"/>
      <c r="BH14" s="821"/>
      <c r="BI14" s="813"/>
      <c r="BJ14" s="813"/>
      <c r="BK14" s="402"/>
      <c r="BL14" s="815"/>
    </row>
    <row r="15" spans="1:69" ht="126" customHeight="1" thickBot="1" x14ac:dyDescent="0.35">
      <c r="B15" s="787"/>
      <c r="C15" s="790"/>
      <c r="D15" s="793"/>
      <c r="E15" s="851" t="s">
        <v>74</v>
      </c>
      <c r="F15" s="798" t="s">
        <v>227</v>
      </c>
      <c r="G15" s="818" t="s">
        <v>393</v>
      </c>
      <c r="H15" s="820" t="s">
        <v>68</v>
      </c>
      <c r="I15" s="833" t="s">
        <v>390</v>
      </c>
      <c r="J15" s="833" t="s">
        <v>391</v>
      </c>
      <c r="K15" s="833" t="s">
        <v>93</v>
      </c>
      <c r="L15" s="820" t="s">
        <v>72</v>
      </c>
      <c r="M15" s="827" t="s">
        <v>90</v>
      </c>
      <c r="N15" s="830">
        <v>0.4</v>
      </c>
      <c r="O15" s="72" t="s">
        <v>53</v>
      </c>
      <c r="P15" s="72" t="s">
        <v>53</v>
      </c>
      <c r="Q15" s="72" t="s">
        <v>53</v>
      </c>
      <c r="R15" s="72" t="s">
        <v>53</v>
      </c>
      <c r="S15" s="72" t="s">
        <v>53</v>
      </c>
      <c r="T15" s="72" t="s">
        <v>53</v>
      </c>
      <c r="U15" s="72" t="s">
        <v>53</v>
      </c>
      <c r="V15" s="72" t="s">
        <v>54</v>
      </c>
      <c r="W15" s="72" t="s">
        <v>54</v>
      </c>
      <c r="X15" s="72" t="s">
        <v>53</v>
      </c>
      <c r="Y15" s="72" t="s">
        <v>53</v>
      </c>
      <c r="Z15" s="72" t="s">
        <v>53</v>
      </c>
      <c r="AA15" s="72" t="s">
        <v>53</v>
      </c>
      <c r="AB15" s="72" t="s">
        <v>53</v>
      </c>
      <c r="AC15" s="72" t="s">
        <v>53</v>
      </c>
      <c r="AD15" s="72" t="s">
        <v>54</v>
      </c>
      <c r="AE15" s="72" t="s">
        <v>53</v>
      </c>
      <c r="AF15" s="72" t="s">
        <v>53</v>
      </c>
      <c r="AG15" s="72" t="s">
        <v>54</v>
      </c>
      <c r="AH15" s="73"/>
      <c r="AI15" s="820" t="s">
        <v>351</v>
      </c>
      <c r="AJ15" s="73"/>
      <c r="AK15" s="835" t="s">
        <v>1069</v>
      </c>
      <c r="AL15" s="838">
        <v>0.2</v>
      </c>
      <c r="AM15" s="841" t="s">
        <v>90</v>
      </c>
      <c r="AN15" s="145" t="s">
        <v>84</v>
      </c>
      <c r="AO15" s="416" t="s">
        <v>903</v>
      </c>
      <c r="AP15" s="330" t="s">
        <v>378</v>
      </c>
      <c r="AQ15" s="121" t="s">
        <v>95</v>
      </c>
      <c r="AR15" s="89" t="s">
        <v>61</v>
      </c>
      <c r="AS15" s="76">
        <v>0.25</v>
      </c>
      <c r="AT15" s="89" t="s">
        <v>56</v>
      </c>
      <c r="AU15" s="76">
        <v>0.15</v>
      </c>
      <c r="AV15" s="77">
        <v>0.4</v>
      </c>
      <c r="AW15" s="89" t="s">
        <v>57</v>
      </c>
      <c r="AX15" s="89" t="s">
        <v>58</v>
      </c>
      <c r="AY15" s="89" t="s">
        <v>59</v>
      </c>
      <c r="AZ15" s="77">
        <v>0.24</v>
      </c>
      <c r="BA15" s="78" t="s">
        <v>90</v>
      </c>
      <c r="BB15" s="77">
        <v>0.2</v>
      </c>
      <c r="BC15" s="78" t="s">
        <v>1069</v>
      </c>
      <c r="BD15" s="79" t="s">
        <v>90</v>
      </c>
      <c r="BE15" s="822" t="s">
        <v>106</v>
      </c>
      <c r="BF15" s="100" t="s">
        <v>380</v>
      </c>
      <c r="BG15" s="100" t="s">
        <v>380</v>
      </c>
      <c r="BH15" s="100" t="s">
        <v>380</v>
      </c>
      <c r="BI15" s="100" t="s">
        <v>380</v>
      </c>
      <c r="BJ15" s="100" t="s">
        <v>380</v>
      </c>
      <c r="BK15" s="403"/>
      <c r="BL15" s="814" t="s">
        <v>389</v>
      </c>
    </row>
    <row r="16" spans="1:69" ht="133.5" customHeight="1" thickTop="1" thickBot="1" x14ac:dyDescent="0.35">
      <c r="B16" s="788"/>
      <c r="C16" s="791"/>
      <c r="D16" s="794"/>
      <c r="E16" s="797"/>
      <c r="F16" s="800"/>
      <c r="G16" s="819"/>
      <c r="H16" s="821"/>
      <c r="I16" s="834"/>
      <c r="J16" s="834"/>
      <c r="K16" s="834"/>
      <c r="L16" s="821"/>
      <c r="M16" s="829"/>
      <c r="N16" s="832"/>
      <c r="O16" s="81" t="s">
        <v>53</v>
      </c>
      <c r="P16" s="81" t="s">
        <v>53</v>
      </c>
      <c r="Q16" s="81" t="s">
        <v>53</v>
      </c>
      <c r="R16" s="81" t="s">
        <v>53</v>
      </c>
      <c r="S16" s="81" t="s">
        <v>53</v>
      </c>
      <c r="T16" s="81" t="s">
        <v>53</v>
      </c>
      <c r="U16" s="81" t="s">
        <v>53</v>
      </c>
      <c r="V16" s="81" t="s">
        <v>54</v>
      </c>
      <c r="W16" s="81" t="s">
        <v>54</v>
      </c>
      <c r="X16" s="81" t="s">
        <v>53</v>
      </c>
      <c r="Y16" s="81" t="s">
        <v>53</v>
      </c>
      <c r="Z16" s="81" t="s">
        <v>53</v>
      </c>
      <c r="AA16" s="81" t="s">
        <v>53</v>
      </c>
      <c r="AB16" s="81" t="s">
        <v>53</v>
      </c>
      <c r="AC16" s="81" t="s">
        <v>53</v>
      </c>
      <c r="AD16" s="81" t="s">
        <v>54</v>
      </c>
      <c r="AE16" s="81" t="s">
        <v>53</v>
      </c>
      <c r="AF16" s="81" t="s">
        <v>53</v>
      </c>
      <c r="AG16" s="81" t="s">
        <v>54</v>
      </c>
      <c r="AH16" s="82"/>
      <c r="AI16" s="821"/>
      <c r="AJ16" s="82"/>
      <c r="AK16" s="836"/>
      <c r="AL16" s="840"/>
      <c r="AM16" s="843"/>
      <c r="AN16" s="147" t="s">
        <v>339</v>
      </c>
      <c r="AO16" s="417" t="s">
        <v>536</v>
      </c>
      <c r="AP16" s="260" t="s">
        <v>392</v>
      </c>
      <c r="AQ16" s="134" t="s">
        <v>95</v>
      </c>
      <c r="AR16" s="91" t="s">
        <v>61</v>
      </c>
      <c r="AS16" s="85">
        <v>0.25</v>
      </c>
      <c r="AT16" s="91" t="s">
        <v>56</v>
      </c>
      <c r="AU16" s="85">
        <v>0.15</v>
      </c>
      <c r="AV16" s="86">
        <v>0.4</v>
      </c>
      <c r="AW16" s="102" t="s">
        <v>57</v>
      </c>
      <c r="AX16" s="102" t="s">
        <v>58</v>
      </c>
      <c r="AY16" s="102" t="s">
        <v>59</v>
      </c>
      <c r="AZ16" s="86">
        <v>0.14399999999999999</v>
      </c>
      <c r="BA16" s="87" t="s">
        <v>104</v>
      </c>
      <c r="BB16" s="86">
        <v>0.2</v>
      </c>
      <c r="BC16" s="87" t="s">
        <v>1069</v>
      </c>
      <c r="BD16" s="88" t="s">
        <v>90</v>
      </c>
      <c r="BE16" s="824"/>
      <c r="BF16" s="367" t="s">
        <v>380</v>
      </c>
      <c r="BG16" s="367" t="s">
        <v>380</v>
      </c>
      <c r="BH16" s="367" t="s">
        <v>380</v>
      </c>
      <c r="BI16" s="367" t="s">
        <v>380</v>
      </c>
      <c r="BJ16" s="367" t="s">
        <v>380</v>
      </c>
      <c r="BK16" s="402"/>
      <c r="BL16" s="815"/>
    </row>
    <row r="17" spans="2:64" ht="131.25" customHeight="1" thickBot="1" x14ac:dyDescent="0.35">
      <c r="B17" s="786" t="s">
        <v>195</v>
      </c>
      <c r="C17" s="789" t="s">
        <v>197</v>
      </c>
      <c r="D17" s="792" t="s">
        <v>215</v>
      </c>
      <c r="E17" s="795" t="s">
        <v>74</v>
      </c>
      <c r="F17" s="798" t="s">
        <v>228</v>
      </c>
      <c r="G17" s="858" t="s">
        <v>904</v>
      </c>
      <c r="H17" s="860" t="s">
        <v>68</v>
      </c>
      <c r="I17" s="852" t="s">
        <v>394</v>
      </c>
      <c r="J17" s="852" t="s">
        <v>395</v>
      </c>
      <c r="K17" s="854" t="s">
        <v>93</v>
      </c>
      <c r="L17" s="856" t="s">
        <v>72</v>
      </c>
      <c r="M17" s="827" t="s">
        <v>90</v>
      </c>
      <c r="N17" s="830">
        <v>0.4</v>
      </c>
      <c r="O17" s="72" t="s">
        <v>53</v>
      </c>
      <c r="P17" s="72" t="s">
        <v>53</v>
      </c>
      <c r="Q17" s="72" t="s">
        <v>53</v>
      </c>
      <c r="R17" s="72" t="s">
        <v>53</v>
      </c>
      <c r="S17" s="72" t="s">
        <v>53</v>
      </c>
      <c r="T17" s="72" t="s">
        <v>53</v>
      </c>
      <c r="U17" s="72" t="s">
        <v>53</v>
      </c>
      <c r="V17" s="72" t="s">
        <v>54</v>
      </c>
      <c r="W17" s="72" t="s">
        <v>54</v>
      </c>
      <c r="X17" s="72" t="s">
        <v>53</v>
      </c>
      <c r="Y17" s="72" t="s">
        <v>53</v>
      </c>
      <c r="Z17" s="72" t="s">
        <v>53</v>
      </c>
      <c r="AA17" s="72" t="s">
        <v>53</v>
      </c>
      <c r="AB17" s="72" t="s">
        <v>53</v>
      </c>
      <c r="AC17" s="72" t="s">
        <v>53</v>
      </c>
      <c r="AD17" s="72" t="s">
        <v>54</v>
      </c>
      <c r="AE17" s="72" t="s">
        <v>53</v>
      </c>
      <c r="AF17" s="72" t="s">
        <v>53</v>
      </c>
      <c r="AG17" s="72" t="s">
        <v>54</v>
      </c>
      <c r="AH17" s="73"/>
      <c r="AI17" s="820" t="s">
        <v>352</v>
      </c>
      <c r="AJ17" s="73"/>
      <c r="AK17" s="835" t="s">
        <v>109</v>
      </c>
      <c r="AL17" s="838">
        <v>0.4</v>
      </c>
      <c r="AM17" s="841" t="s">
        <v>118</v>
      </c>
      <c r="AN17" s="145" t="s">
        <v>84</v>
      </c>
      <c r="AO17" s="416" t="s">
        <v>1037</v>
      </c>
      <c r="AP17" s="262" t="s">
        <v>1188</v>
      </c>
      <c r="AQ17" s="121" t="s">
        <v>95</v>
      </c>
      <c r="AR17" s="89" t="s">
        <v>61</v>
      </c>
      <c r="AS17" s="76">
        <v>0.25</v>
      </c>
      <c r="AT17" s="89" t="s">
        <v>56</v>
      </c>
      <c r="AU17" s="76">
        <v>0.15</v>
      </c>
      <c r="AV17" s="77">
        <v>0.4</v>
      </c>
      <c r="AW17" s="89" t="s">
        <v>57</v>
      </c>
      <c r="AX17" s="89" t="s">
        <v>58</v>
      </c>
      <c r="AY17" s="89" t="s">
        <v>59</v>
      </c>
      <c r="AZ17" s="77">
        <v>0.24</v>
      </c>
      <c r="BA17" s="78" t="s">
        <v>90</v>
      </c>
      <c r="BB17" s="77">
        <v>0.4</v>
      </c>
      <c r="BC17" s="78" t="s">
        <v>109</v>
      </c>
      <c r="BD17" s="79" t="s">
        <v>118</v>
      </c>
      <c r="BE17" s="822" t="s">
        <v>106</v>
      </c>
      <c r="BF17" s="100" t="s">
        <v>380</v>
      </c>
      <c r="BG17" s="100" t="s">
        <v>380</v>
      </c>
      <c r="BH17" s="100" t="s">
        <v>380</v>
      </c>
      <c r="BI17" s="100" t="s">
        <v>380</v>
      </c>
      <c r="BJ17" s="100" t="s">
        <v>380</v>
      </c>
      <c r="BK17" s="403"/>
      <c r="BL17" s="814" t="s">
        <v>1189</v>
      </c>
    </row>
    <row r="18" spans="2:64" ht="121.5" customHeight="1" thickTop="1" thickBot="1" x14ac:dyDescent="0.35">
      <c r="B18" s="787"/>
      <c r="C18" s="790"/>
      <c r="D18" s="793"/>
      <c r="E18" s="817"/>
      <c r="F18" s="800"/>
      <c r="G18" s="859"/>
      <c r="H18" s="861"/>
      <c r="I18" s="853"/>
      <c r="J18" s="853"/>
      <c r="K18" s="855"/>
      <c r="L18" s="857"/>
      <c r="M18" s="829"/>
      <c r="N18" s="832"/>
      <c r="O18" s="81" t="s">
        <v>53</v>
      </c>
      <c r="P18" s="81" t="s">
        <v>53</v>
      </c>
      <c r="Q18" s="81" t="s">
        <v>53</v>
      </c>
      <c r="R18" s="81" t="s">
        <v>53</v>
      </c>
      <c r="S18" s="81" t="s">
        <v>53</v>
      </c>
      <c r="T18" s="81" t="s">
        <v>53</v>
      </c>
      <c r="U18" s="81" t="s">
        <v>53</v>
      </c>
      <c r="V18" s="81" t="s">
        <v>54</v>
      </c>
      <c r="W18" s="81" t="s">
        <v>54</v>
      </c>
      <c r="X18" s="81" t="s">
        <v>53</v>
      </c>
      <c r="Y18" s="81" t="s">
        <v>53</v>
      </c>
      <c r="Z18" s="81" t="s">
        <v>53</v>
      </c>
      <c r="AA18" s="81" t="s">
        <v>53</v>
      </c>
      <c r="AB18" s="81" t="s">
        <v>53</v>
      </c>
      <c r="AC18" s="81" t="s">
        <v>53</v>
      </c>
      <c r="AD18" s="81" t="s">
        <v>54</v>
      </c>
      <c r="AE18" s="81" t="s">
        <v>53</v>
      </c>
      <c r="AF18" s="81" t="s">
        <v>53</v>
      </c>
      <c r="AG18" s="81" t="s">
        <v>54</v>
      </c>
      <c r="AH18" s="82"/>
      <c r="AI18" s="821"/>
      <c r="AJ18" s="82"/>
      <c r="AK18" s="836"/>
      <c r="AL18" s="840"/>
      <c r="AM18" s="843"/>
      <c r="AN18" s="147" t="s">
        <v>339</v>
      </c>
      <c r="AO18" s="417" t="s">
        <v>1038</v>
      </c>
      <c r="AP18" s="262" t="s">
        <v>1188</v>
      </c>
      <c r="AQ18" s="134" t="s">
        <v>95</v>
      </c>
      <c r="AR18" s="91" t="s">
        <v>61</v>
      </c>
      <c r="AS18" s="85">
        <v>0.25</v>
      </c>
      <c r="AT18" s="91" t="s">
        <v>56</v>
      </c>
      <c r="AU18" s="85">
        <v>0.15</v>
      </c>
      <c r="AV18" s="86">
        <v>0.4</v>
      </c>
      <c r="AW18" s="102" t="s">
        <v>57</v>
      </c>
      <c r="AX18" s="102" t="s">
        <v>58</v>
      </c>
      <c r="AY18" s="102" t="s">
        <v>59</v>
      </c>
      <c r="AZ18" s="86">
        <v>0.14399999999999999</v>
      </c>
      <c r="BA18" s="87" t="s">
        <v>104</v>
      </c>
      <c r="BB18" s="86">
        <v>0.4</v>
      </c>
      <c r="BC18" s="87" t="s">
        <v>109</v>
      </c>
      <c r="BD18" s="88" t="s">
        <v>90</v>
      </c>
      <c r="BE18" s="824"/>
      <c r="BF18" s="367" t="s">
        <v>380</v>
      </c>
      <c r="BG18" s="367" t="s">
        <v>380</v>
      </c>
      <c r="BH18" s="367" t="s">
        <v>380</v>
      </c>
      <c r="BI18" s="367" t="s">
        <v>380</v>
      </c>
      <c r="BJ18" s="367" t="s">
        <v>380</v>
      </c>
      <c r="BK18" s="402"/>
      <c r="BL18" s="815"/>
    </row>
    <row r="19" spans="2:64" ht="83.25" customHeight="1" thickBot="1" x14ac:dyDescent="0.35">
      <c r="B19" s="787"/>
      <c r="C19" s="790"/>
      <c r="D19" s="793"/>
      <c r="E19" s="851" t="s">
        <v>74</v>
      </c>
      <c r="F19" s="798" t="s">
        <v>230</v>
      </c>
      <c r="G19" s="818" t="s">
        <v>1036</v>
      </c>
      <c r="H19" s="820" t="s">
        <v>68</v>
      </c>
      <c r="I19" s="820" t="s">
        <v>398</v>
      </c>
      <c r="J19" s="820" t="s">
        <v>399</v>
      </c>
      <c r="K19" s="833" t="s">
        <v>93</v>
      </c>
      <c r="L19" s="820" t="s">
        <v>72</v>
      </c>
      <c r="M19" s="827" t="s">
        <v>90</v>
      </c>
      <c r="N19" s="830">
        <v>0.4</v>
      </c>
      <c r="O19" s="64" t="s">
        <v>53</v>
      </c>
      <c r="P19" s="64" t="s">
        <v>53</v>
      </c>
      <c r="Q19" s="64" t="s">
        <v>53</v>
      </c>
      <c r="R19" s="64" t="s">
        <v>53</v>
      </c>
      <c r="S19" s="64" t="s">
        <v>53</v>
      </c>
      <c r="T19" s="64" t="s">
        <v>53</v>
      </c>
      <c r="U19" s="64" t="s">
        <v>53</v>
      </c>
      <c r="V19" s="64" t="s">
        <v>54</v>
      </c>
      <c r="W19" s="64" t="s">
        <v>54</v>
      </c>
      <c r="X19" s="64" t="s">
        <v>53</v>
      </c>
      <c r="Y19" s="64" t="s">
        <v>53</v>
      </c>
      <c r="Z19" s="64" t="s">
        <v>53</v>
      </c>
      <c r="AA19" s="64" t="s">
        <v>53</v>
      </c>
      <c r="AB19" s="64" t="s">
        <v>53</v>
      </c>
      <c r="AC19" s="64" t="s">
        <v>53</v>
      </c>
      <c r="AD19" s="64" t="s">
        <v>54</v>
      </c>
      <c r="AE19" s="64" t="s">
        <v>53</v>
      </c>
      <c r="AF19" s="64" t="s">
        <v>53</v>
      </c>
      <c r="AG19" s="64" t="s">
        <v>54</v>
      </c>
      <c r="AH19" s="65"/>
      <c r="AI19" s="820" t="s">
        <v>352</v>
      </c>
      <c r="AJ19" s="65"/>
      <c r="AK19" s="835" t="s">
        <v>109</v>
      </c>
      <c r="AL19" s="838">
        <v>0.4</v>
      </c>
      <c r="AM19" s="841" t="s">
        <v>118</v>
      </c>
      <c r="AN19" s="145" t="s">
        <v>84</v>
      </c>
      <c r="AO19" s="435" t="s">
        <v>537</v>
      </c>
      <c r="AP19" s="262" t="s">
        <v>1188</v>
      </c>
      <c r="AQ19" s="323" t="s">
        <v>95</v>
      </c>
      <c r="AR19" s="249" t="s">
        <v>61</v>
      </c>
      <c r="AS19" s="67">
        <v>0.25</v>
      </c>
      <c r="AT19" s="249" t="s">
        <v>56</v>
      </c>
      <c r="AU19" s="67">
        <v>0.15</v>
      </c>
      <c r="AV19" s="70">
        <v>0.4</v>
      </c>
      <c r="AW19" s="89" t="s">
        <v>73</v>
      </c>
      <c r="AX19" s="89" t="s">
        <v>58</v>
      </c>
      <c r="AY19" s="89" t="s">
        <v>59</v>
      </c>
      <c r="AZ19" s="70">
        <v>0.24</v>
      </c>
      <c r="BA19" s="71" t="s">
        <v>90</v>
      </c>
      <c r="BB19" s="70">
        <v>0.4</v>
      </c>
      <c r="BC19" s="71" t="s">
        <v>109</v>
      </c>
      <c r="BD19" s="55" t="s">
        <v>118</v>
      </c>
      <c r="BE19" s="822" t="s">
        <v>106</v>
      </c>
      <c r="BF19" s="100" t="s">
        <v>380</v>
      </c>
      <c r="BG19" s="100" t="s">
        <v>380</v>
      </c>
      <c r="BH19" s="100" t="s">
        <v>380</v>
      </c>
      <c r="BI19" s="100" t="s">
        <v>380</v>
      </c>
      <c r="BJ19" s="100" t="s">
        <v>380</v>
      </c>
      <c r="BK19" s="400"/>
      <c r="BL19" s="814" t="s">
        <v>1040</v>
      </c>
    </row>
    <row r="20" spans="2:64" ht="78.75" customHeight="1" thickTop="1" thickBot="1" x14ac:dyDescent="0.35">
      <c r="B20" s="788"/>
      <c r="C20" s="791"/>
      <c r="D20" s="794"/>
      <c r="E20" s="797"/>
      <c r="F20" s="800"/>
      <c r="G20" s="819"/>
      <c r="H20" s="821"/>
      <c r="I20" s="821"/>
      <c r="J20" s="821"/>
      <c r="K20" s="834"/>
      <c r="L20" s="821"/>
      <c r="M20" s="829"/>
      <c r="N20" s="832"/>
      <c r="O20" s="81" t="s">
        <v>53</v>
      </c>
      <c r="P20" s="81" t="s">
        <v>53</v>
      </c>
      <c r="Q20" s="81" t="s">
        <v>53</v>
      </c>
      <c r="R20" s="81" t="s">
        <v>53</v>
      </c>
      <c r="S20" s="81" t="s">
        <v>53</v>
      </c>
      <c r="T20" s="81" t="s">
        <v>53</v>
      </c>
      <c r="U20" s="81" t="s">
        <v>53</v>
      </c>
      <c r="V20" s="81" t="s">
        <v>54</v>
      </c>
      <c r="W20" s="81" t="s">
        <v>54</v>
      </c>
      <c r="X20" s="81" t="s">
        <v>53</v>
      </c>
      <c r="Y20" s="81" t="s">
        <v>53</v>
      </c>
      <c r="Z20" s="81" t="s">
        <v>53</v>
      </c>
      <c r="AA20" s="81" t="s">
        <v>53</v>
      </c>
      <c r="AB20" s="81" t="s">
        <v>53</v>
      </c>
      <c r="AC20" s="81" t="s">
        <v>53</v>
      </c>
      <c r="AD20" s="81" t="s">
        <v>54</v>
      </c>
      <c r="AE20" s="81" t="s">
        <v>53</v>
      </c>
      <c r="AF20" s="81" t="s">
        <v>53</v>
      </c>
      <c r="AG20" s="81" t="s">
        <v>54</v>
      </c>
      <c r="AH20" s="82"/>
      <c r="AI20" s="821"/>
      <c r="AJ20" s="82"/>
      <c r="AK20" s="836"/>
      <c r="AL20" s="840"/>
      <c r="AM20" s="843"/>
      <c r="AN20" s="147" t="s">
        <v>339</v>
      </c>
      <c r="AO20" s="417" t="s">
        <v>538</v>
      </c>
      <c r="AP20" s="262" t="s">
        <v>1188</v>
      </c>
      <c r="AQ20" s="134" t="s">
        <v>95</v>
      </c>
      <c r="AR20" s="91" t="s">
        <v>61</v>
      </c>
      <c r="AS20" s="85">
        <v>0.25</v>
      </c>
      <c r="AT20" s="91" t="s">
        <v>56</v>
      </c>
      <c r="AU20" s="85">
        <v>0.15</v>
      </c>
      <c r="AV20" s="86">
        <v>0.4</v>
      </c>
      <c r="AW20" s="102" t="s">
        <v>73</v>
      </c>
      <c r="AX20" s="102" t="s">
        <v>58</v>
      </c>
      <c r="AY20" s="102" t="s">
        <v>59</v>
      </c>
      <c r="AZ20" s="86">
        <v>0.14399999999999999</v>
      </c>
      <c r="BA20" s="87" t="s">
        <v>104</v>
      </c>
      <c r="BB20" s="86">
        <v>0.4</v>
      </c>
      <c r="BC20" s="87" t="s">
        <v>109</v>
      </c>
      <c r="BD20" s="88" t="s">
        <v>90</v>
      </c>
      <c r="BE20" s="824"/>
      <c r="BF20" s="367" t="s">
        <v>380</v>
      </c>
      <c r="BG20" s="367" t="s">
        <v>380</v>
      </c>
      <c r="BH20" s="367" t="s">
        <v>380</v>
      </c>
      <c r="BI20" s="367" t="s">
        <v>380</v>
      </c>
      <c r="BJ20" s="367" t="s">
        <v>380</v>
      </c>
      <c r="BK20" s="402"/>
      <c r="BL20" s="815"/>
    </row>
    <row r="21" spans="2:64" ht="89.25" customHeight="1" thickBot="1" x14ac:dyDescent="0.35">
      <c r="B21" s="786" t="s">
        <v>184</v>
      </c>
      <c r="C21" s="789" t="s">
        <v>206</v>
      </c>
      <c r="D21" s="792" t="s">
        <v>216</v>
      </c>
      <c r="E21" s="795" t="s">
        <v>74</v>
      </c>
      <c r="F21" s="798" t="s">
        <v>231</v>
      </c>
      <c r="G21" s="818" t="s">
        <v>415</v>
      </c>
      <c r="H21" s="820" t="s">
        <v>68</v>
      </c>
      <c r="I21" s="820" t="s">
        <v>400</v>
      </c>
      <c r="J21" s="820" t="s">
        <v>405</v>
      </c>
      <c r="K21" s="833" t="s">
        <v>347</v>
      </c>
      <c r="L21" s="820" t="s">
        <v>72</v>
      </c>
      <c r="M21" s="827" t="s">
        <v>90</v>
      </c>
      <c r="N21" s="830">
        <v>0.4</v>
      </c>
      <c r="O21" s="72" t="s">
        <v>53</v>
      </c>
      <c r="P21" s="72" t="s">
        <v>53</v>
      </c>
      <c r="Q21" s="72" t="s">
        <v>53</v>
      </c>
      <c r="R21" s="72" t="s">
        <v>53</v>
      </c>
      <c r="S21" s="72" t="s">
        <v>53</v>
      </c>
      <c r="T21" s="72" t="s">
        <v>53</v>
      </c>
      <c r="U21" s="72" t="s">
        <v>53</v>
      </c>
      <c r="V21" s="72" t="s">
        <v>54</v>
      </c>
      <c r="W21" s="72" t="s">
        <v>54</v>
      </c>
      <c r="X21" s="72" t="s">
        <v>53</v>
      </c>
      <c r="Y21" s="72" t="s">
        <v>53</v>
      </c>
      <c r="Z21" s="72" t="s">
        <v>53</v>
      </c>
      <c r="AA21" s="72" t="s">
        <v>53</v>
      </c>
      <c r="AB21" s="72" t="s">
        <v>53</v>
      </c>
      <c r="AC21" s="72" t="s">
        <v>53</v>
      </c>
      <c r="AD21" s="72" t="s">
        <v>54</v>
      </c>
      <c r="AE21" s="72" t="s">
        <v>53</v>
      </c>
      <c r="AF21" s="72" t="s">
        <v>53</v>
      </c>
      <c r="AG21" s="72" t="s">
        <v>54</v>
      </c>
      <c r="AH21" s="73"/>
      <c r="AI21" s="820" t="s">
        <v>353</v>
      </c>
      <c r="AJ21" s="73"/>
      <c r="AK21" s="835" t="s">
        <v>115</v>
      </c>
      <c r="AL21" s="838">
        <v>0.6</v>
      </c>
      <c r="AM21" s="841" t="s">
        <v>118</v>
      </c>
      <c r="AN21" s="145" t="s">
        <v>84</v>
      </c>
      <c r="AO21" s="416" t="s">
        <v>539</v>
      </c>
      <c r="AP21" s="260" t="s">
        <v>401</v>
      </c>
      <c r="AQ21" s="121" t="s">
        <v>97</v>
      </c>
      <c r="AR21" s="89" t="s">
        <v>55</v>
      </c>
      <c r="AS21" s="76">
        <v>0.1</v>
      </c>
      <c r="AT21" s="89" t="s">
        <v>56</v>
      </c>
      <c r="AU21" s="76">
        <v>0.15</v>
      </c>
      <c r="AV21" s="77">
        <v>0.25</v>
      </c>
      <c r="AW21" s="89" t="s">
        <v>73</v>
      </c>
      <c r="AX21" s="89" t="s">
        <v>65</v>
      </c>
      <c r="AY21" s="89" t="s">
        <v>59</v>
      </c>
      <c r="AZ21" s="77">
        <v>0.4</v>
      </c>
      <c r="BA21" s="78" t="s">
        <v>90</v>
      </c>
      <c r="BB21" s="77">
        <v>0.44999999999999996</v>
      </c>
      <c r="BC21" s="78" t="s">
        <v>115</v>
      </c>
      <c r="BD21" s="79" t="s">
        <v>118</v>
      </c>
      <c r="BE21" s="822" t="s">
        <v>60</v>
      </c>
      <c r="BF21" s="820" t="s">
        <v>403</v>
      </c>
      <c r="BG21" s="820" t="s">
        <v>404</v>
      </c>
      <c r="BH21" s="863" t="s">
        <v>382</v>
      </c>
      <c r="BI21" s="866">
        <v>44564</v>
      </c>
      <c r="BJ21" s="866">
        <v>44926</v>
      </c>
      <c r="BK21" s="404"/>
      <c r="BL21" s="814" t="s">
        <v>416</v>
      </c>
    </row>
    <row r="22" spans="2:64" ht="101.25" customHeight="1" thickTop="1" thickBot="1" x14ac:dyDescent="0.35">
      <c r="B22" s="787"/>
      <c r="C22" s="790"/>
      <c r="D22" s="793"/>
      <c r="E22" s="796"/>
      <c r="F22" s="799"/>
      <c r="G22" s="862"/>
      <c r="H22" s="825"/>
      <c r="I22" s="825"/>
      <c r="J22" s="825"/>
      <c r="K22" s="850"/>
      <c r="L22" s="825"/>
      <c r="M22" s="828"/>
      <c r="N22" s="831"/>
      <c r="O22" s="53" t="s">
        <v>53</v>
      </c>
      <c r="P22" s="53" t="s">
        <v>53</v>
      </c>
      <c r="Q22" s="53" t="s">
        <v>53</v>
      </c>
      <c r="R22" s="53" t="s">
        <v>53</v>
      </c>
      <c r="S22" s="53" t="s">
        <v>53</v>
      </c>
      <c r="T22" s="53" t="s">
        <v>53</v>
      </c>
      <c r="U22" s="53" t="s">
        <v>53</v>
      </c>
      <c r="V22" s="53" t="s">
        <v>54</v>
      </c>
      <c r="W22" s="53" t="s">
        <v>54</v>
      </c>
      <c r="X22" s="53" t="s">
        <v>53</v>
      </c>
      <c r="Y22" s="53" t="s">
        <v>53</v>
      </c>
      <c r="Z22" s="53" t="s">
        <v>53</v>
      </c>
      <c r="AA22" s="53" t="s">
        <v>53</v>
      </c>
      <c r="AB22" s="53" t="s">
        <v>53</v>
      </c>
      <c r="AC22" s="53" t="s">
        <v>53</v>
      </c>
      <c r="AD22" s="53" t="s">
        <v>54</v>
      </c>
      <c r="AE22" s="53" t="s">
        <v>53</v>
      </c>
      <c r="AF22" s="53" t="s">
        <v>53</v>
      </c>
      <c r="AG22" s="53" t="s">
        <v>54</v>
      </c>
      <c r="AH22" s="30"/>
      <c r="AI22" s="825"/>
      <c r="AJ22" s="30"/>
      <c r="AK22" s="837"/>
      <c r="AL22" s="839"/>
      <c r="AM22" s="842"/>
      <c r="AN22" s="145" t="s">
        <v>339</v>
      </c>
      <c r="AO22" s="435" t="s">
        <v>540</v>
      </c>
      <c r="AP22" s="330" t="s">
        <v>401</v>
      </c>
      <c r="AQ22" s="202" t="s">
        <v>97</v>
      </c>
      <c r="AR22" s="90" t="s">
        <v>55</v>
      </c>
      <c r="AS22" s="37">
        <v>0.1</v>
      </c>
      <c r="AT22" s="90" t="s">
        <v>56</v>
      </c>
      <c r="AU22" s="37">
        <v>0.15</v>
      </c>
      <c r="AV22" s="40">
        <v>0.25</v>
      </c>
      <c r="AW22" s="90" t="s">
        <v>57</v>
      </c>
      <c r="AX22" s="90" t="s">
        <v>58</v>
      </c>
      <c r="AY22" s="90" t="s">
        <v>59</v>
      </c>
      <c r="AZ22" s="40">
        <v>0.4</v>
      </c>
      <c r="BA22" s="41" t="s">
        <v>90</v>
      </c>
      <c r="BB22" s="40">
        <v>0.33749999999999997</v>
      </c>
      <c r="BC22" s="41" t="s">
        <v>109</v>
      </c>
      <c r="BD22" s="42" t="s">
        <v>118</v>
      </c>
      <c r="BE22" s="823"/>
      <c r="BF22" s="825"/>
      <c r="BG22" s="825"/>
      <c r="BH22" s="864"/>
      <c r="BI22" s="867"/>
      <c r="BJ22" s="867"/>
      <c r="BK22" s="125"/>
      <c r="BL22" s="816"/>
    </row>
    <row r="23" spans="2:64" ht="96" customHeight="1" thickTop="1" thickBot="1" x14ac:dyDescent="0.35">
      <c r="B23" s="787"/>
      <c r="C23" s="790"/>
      <c r="D23" s="793"/>
      <c r="E23" s="817"/>
      <c r="F23" s="800"/>
      <c r="G23" s="819"/>
      <c r="H23" s="821"/>
      <c r="I23" s="821"/>
      <c r="J23" s="821"/>
      <c r="K23" s="834"/>
      <c r="L23" s="821"/>
      <c r="M23" s="829"/>
      <c r="N23" s="832"/>
      <c r="O23" s="81" t="s">
        <v>53</v>
      </c>
      <c r="P23" s="81" t="s">
        <v>53</v>
      </c>
      <c r="Q23" s="81" t="s">
        <v>53</v>
      </c>
      <c r="R23" s="81" t="s">
        <v>53</v>
      </c>
      <c r="S23" s="81" t="s">
        <v>53</v>
      </c>
      <c r="T23" s="81" t="s">
        <v>53</v>
      </c>
      <c r="U23" s="81" t="s">
        <v>53</v>
      </c>
      <c r="V23" s="81" t="s">
        <v>54</v>
      </c>
      <c r="W23" s="81" t="s">
        <v>54</v>
      </c>
      <c r="X23" s="81" t="s">
        <v>53</v>
      </c>
      <c r="Y23" s="81" t="s">
        <v>53</v>
      </c>
      <c r="Z23" s="81" t="s">
        <v>53</v>
      </c>
      <c r="AA23" s="81" t="s">
        <v>53</v>
      </c>
      <c r="AB23" s="81" t="s">
        <v>53</v>
      </c>
      <c r="AC23" s="81" t="s">
        <v>53</v>
      </c>
      <c r="AD23" s="81" t="s">
        <v>54</v>
      </c>
      <c r="AE23" s="81" t="s">
        <v>53</v>
      </c>
      <c r="AF23" s="81" t="s">
        <v>53</v>
      </c>
      <c r="AG23" s="81" t="s">
        <v>54</v>
      </c>
      <c r="AH23" s="82"/>
      <c r="AI23" s="821"/>
      <c r="AJ23" s="82"/>
      <c r="AK23" s="836"/>
      <c r="AL23" s="840"/>
      <c r="AM23" s="843"/>
      <c r="AN23" s="147" t="s">
        <v>340</v>
      </c>
      <c r="AO23" s="417" t="s">
        <v>541</v>
      </c>
      <c r="AP23" s="330" t="s">
        <v>406</v>
      </c>
      <c r="AQ23" s="134" t="s">
        <v>95</v>
      </c>
      <c r="AR23" s="91" t="s">
        <v>61</v>
      </c>
      <c r="AS23" s="85">
        <v>0.25</v>
      </c>
      <c r="AT23" s="91" t="s">
        <v>56</v>
      </c>
      <c r="AU23" s="85">
        <v>0.15</v>
      </c>
      <c r="AV23" s="86">
        <v>0.4</v>
      </c>
      <c r="AW23" s="91" t="s">
        <v>57</v>
      </c>
      <c r="AX23" s="91" t="s">
        <v>58</v>
      </c>
      <c r="AY23" s="91" t="s">
        <v>59</v>
      </c>
      <c r="AZ23" s="86">
        <v>0.24</v>
      </c>
      <c r="BA23" s="87" t="s">
        <v>90</v>
      </c>
      <c r="BB23" s="86">
        <v>0.33749999999999997</v>
      </c>
      <c r="BC23" s="87" t="s">
        <v>109</v>
      </c>
      <c r="BD23" s="88" t="s">
        <v>118</v>
      </c>
      <c r="BE23" s="824"/>
      <c r="BF23" s="821"/>
      <c r="BG23" s="821"/>
      <c r="BH23" s="865"/>
      <c r="BI23" s="868"/>
      <c r="BJ23" s="868"/>
      <c r="BK23" s="405"/>
      <c r="BL23" s="815"/>
    </row>
    <row r="24" spans="2:64" ht="141" customHeight="1" thickBot="1" x14ac:dyDescent="0.35">
      <c r="B24" s="787"/>
      <c r="C24" s="790"/>
      <c r="D24" s="793"/>
      <c r="E24" s="851" t="s">
        <v>74</v>
      </c>
      <c r="F24" s="798" t="s">
        <v>232</v>
      </c>
      <c r="G24" s="818" t="s">
        <v>417</v>
      </c>
      <c r="H24" s="820" t="s">
        <v>51</v>
      </c>
      <c r="I24" s="820" t="s">
        <v>407</v>
      </c>
      <c r="J24" s="820" t="s">
        <v>418</v>
      </c>
      <c r="K24" s="833" t="s">
        <v>93</v>
      </c>
      <c r="L24" s="820" t="s">
        <v>64</v>
      </c>
      <c r="M24" s="827" t="s">
        <v>114</v>
      </c>
      <c r="N24" s="830">
        <v>0.6</v>
      </c>
      <c r="O24" s="72" t="s">
        <v>53</v>
      </c>
      <c r="P24" s="72" t="s">
        <v>53</v>
      </c>
      <c r="Q24" s="72" t="s">
        <v>53</v>
      </c>
      <c r="R24" s="72" t="s">
        <v>53</v>
      </c>
      <c r="S24" s="72" t="s">
        <v>53</v>
      </c>
      <c r="T24" s="72" t="s">
        <v>53</v>
      </c>
      <c r="U24" s="72" t="s">
        <v>53</v>
      </c>
      <c r="V24" s="72" t="s">
        <v>54</v>
      </c>
      <c r="W24" s="72" t="s">
        <v>54</v>
      </c>
      <c r="X24" s="72" t="s">
        <v>53</v>
      </c>
      <c r="Y24" s="72" t="s">
        <v>53</v>
      </c>
      <c r="Z24" s="72" t="s">
        <v>53</v>
      </c>
      <c r="AA24" s="72" t="s">
        <v>53</v>
      </c>
      <c r="AB24" s="72" t="s">
        <v>53</v>
      </c>
      <c r="AC24" s="72" t="s">
        <v>53</v>
      </c>
      <c r="AD24" s="72" t="s">
        <v>54</v>
      </c>
      <c r="AE24" s="72" t="s">
        <v>53</v>
      </c>
      <c r="AF24" s="72" t="s">
        <v>53</v>
      </c>
      <c r="AG24" s="72" t="s">
        <v>54</v>
      </c>
      <c r="AH24" s="73"/>
      <c r="AI24" s="820" t="s">
        <v>353</v>
      </c>
      <c r="AJ24" s="73"/>
      <c r="AK24" s="835" t="s">
        <v>115</v>
      </c>
      <c r="AL24" s="838">
        <v>0.6</v>
      </c>
      <c r="AM24" s="841" t="s">
        <v>118</v>
      </c>
      <c r="AN24" s="145" t="s">
        <v>84</v>
      </c>
      <c r="AO24" s="416" t="s">
        <v>905</v>
      </c>
      <c r="AP24" s="260" t="s">
        <v>401</v>
      </c>
      <c r="AQ24" s="121" t="s">
        <v>95</v>
      </c>
      <c r="AR24" s="89" t="s">
        <v>62</v>
      </c>
      <c r="AS24" s="76">
        <v>0.15</v>
      </c>
      <c r="AT24" s="89" t="s">
        <v>56</v>
      </c>
      <c r="AU24" s="76">
        <v>0.15</v>
      </c>
      <c r="AV24" s="77">
        <v>0.3</v>
      </c>
      <c r="AW24" s="89" t="s">
        <v>57</v>
      </c>
      <c r="AX24" s="89" t="s">
        <v>58</v>
      </c>
      <c r="AY24" s="89" t="s">
        <v>59</v>
      </c>
      <c r="AZ24" s="77">
        <v>0.42</v>
      </c>
      <c r="BA24" s="78" t="s">
        <v>114</v>
      </c>
      <c r="BB24" s="77">
        <v>0.6</v>
      </c>
      <c r="BC24" s="78" t="s">
        <v>115</v>
      </c>
      <c r="BD24" s="79" t="s">
        <v>118</v>
      </c>
      <c r="BE24" s="822" t="s">
        <v>60</v>
      </c>
      <c r="BF24" s="820" t="s">
        <v>408</v>
      </c>
      <c r="BG24" s="820" t="s">
        <v>404</v>
      </c>
      <c r="BH24" s="820" t="s">
        <v>382</v>
      </c>
      <c r="BI24" s="869">
        <v>44564</v>
      </c>
      <c r="BJ24" s="869">
        <v>44926</v>
      </c>
      <c r="BK24" s="113"/>
      <c r="BL24" s="814" t="s">
        <v>420</v>
      </c>
    </row>
    <row r="25" spans="2:64" ht="144.75" customHeight="1" thickTop="1" thickBot="1" x14ac:dyDescent="0.35">
      <c r="B25" s="787"/>
      <c r="C25" s="790"/>
      <c r="D25" s="793"/>
      <c r="E25" s="817"/>
      <c r="F25" s="800"/>
      <c r="G25" s="819"/>
      <c r="H25" s="821"/>
      <c r="I25" s="821"/>
      <c r="J25" s="821"/>
      <c r="K25" s="834"/>
      <c r="L25" s="821"/>
      <c r="M25" s="829"/>
      <c r="N25" s="832"/>
      <c r="O25" s="115"/>
      <c r="P25" s="115"/>
      <c r="Q25" s="115"/>
      <c r="R25" s="115"/>
      <c r="S25" s="115"/>
      <c r="T25" s="115"/>
      <c r="U25" s="115"/>
      <c r="V25" s="115"/>
      <c r="W25" s="115"/>
      <c r="X25" s="115"/>
      <c r="Y25" s="115"/>
      <c r="Z25" s="115"/>
      <c r="AA25" s="115"/>
      <c r="AB25" s="115"/>
      <c r="AC25" s="115"/>
      <c r="AD25" s="115"/>
      <c r="AE25" s="115"/>
      <c r="AF25" s="115"/>
      <c r="AG25" s="115"/>
      <c r="AH25" s="116"/>
      <c r="AI25" s="821"/>
      <c r="AJ25" s="116"/>
      <c r="AK25" s="836"/>
      <c r="AL25" s="840"/>
      <c r="AM25" s="843"/>
      <c r="AN25" s="148" t="s">
        <v>339</v>
      </c>
      <c r="AO25" s="417" t="s">
        <v>906</v>
      </c>
      <c r="AP25" s="330" t="s">
        <v>419</v>
      </c>
      <c r="AQ25" s="137" t="s">
        <v>95</v>
      </c>
      <c r="AR25" s="102" t="s">
        <v>61</v>
      </c>
      <c r="AS25" s="83">
        <v>0.25</v>
      </c>
      <c r="AT25" s="102" t="s">
        <v>56</v>
      </c>
      <c r="AU25" s="83">
        <v>0.15</v>
      </c>
      <c r="AV25" s="118">
        <v>0.4</v>
      </c>
      <c r="AW25" s="91" t="s">
        <v>57</v>
      </c>
      <c r="AX25" s="91" t="s">
        <v>58</v>
      </c>
      <c r="AY25" s="91" t="s">
        <v>59</v>
      </c>
      <c r="AZ25" s="86">
        <v>0.252</v>
      </c>
      <c r="BA25" s="119" t="s">
        <v>90</v>
      </c>
      <c r="BB25" s="86">
        <v>0.6</v>
      </c>
      <c r="BC25" s="119" t="s">
        <v>115</v>
      </c>
      <c r="BD25" s="112" t="s">
        <v>118</v>
      </c>
      <c r="BE25" s="824"/>
      <c r="BF25" s="821"/>
      <c r="BG25" s="821"/>
      <c r="BH25" s="821"/>
      <c r="BI25" s="870"/>
      <c r="BJ25" s="870"/>
      <c r="BK25" s="120"/>
      <c r="BL25" s="815"/>
    </row>
    <row r="26" spans="2:64" ht="172.5" customHeight="1" thickBot="1" x14ac:dyDescent="0.35">
      <c r="B26" s="787"/>
      <c r="C26" s="790"/>
      <c r="D26" s="793"/>
      <c r="E26" s="851" t="s">
        <v>74</v>
      </c>
      <c r="F26" s="798" t="s">
        <v>234</v>
      </c>
      <c r="G26" s="818" t="s">
        <v>411</v>
      </c>
      <c r="H26" s="820" t="s">
        <v>68</v>
      </c>
      <c r="I26" s="820" t="s">
        <v>412</v>
      </c>
      <c r="J26" s="820" t="s">
        <v>413</v>
      </c>
      <c r="K26" s="833" t="s">
        <v>93</v>
      </c>
      <c r="L26" s="820" t="s">
        <v>72</v>
      </c>
      <c r="M26" s="827" t="s">
        <v>90</v>
      </c>
      <c r="N26" s="830">
        <v>0.4</v>
      </c>
      <c r="O26" s="72" t="s">
        <v>53</v>
      </c>
      <c r="P26" s="72" t="s">
        <v>53</v>
      </c>
      <c r="Q26" s="72" t="s">
        <v>53</v>
      </c>
      <c r="R26" s="72" t="s">
        <v>53</v>
      </c>
      <c r="S26" s="72" t="s">
        <v>53</v>
      </c>
      <c r="T26" s="72" t="s">
        <v>53</v>
      </c>
      <c r="U26" s="72" t="s">
        <v>53</v>
      </c>
      <c r="V26" s="72" t="s">
        <v>54</v>
      </c>
      <c r="W26" s="72" t="s">
        <v>54</v>
      </c>
      <c r="X26" s="72" t="s">
        <v>53</v>
      </c>
      <c r="Y26" s="72" t="s">
        <v>53</v>
      </c>
      <c r="Z26" s="72" t="s">
        <v>53</v>
      </c>
      <c r="AA26" s="72" t="s">
        <v>53</v>
      </c>
      <c r="AB26" s="72" t="s">
        <v>53</v>
      </c>
      <c r="AC26" s="72" t="s">
        <v>53</v>
      </c>
      <c r="AD26" s="72" t="s">
        <v>54</v>
      </c>
      <c r="AE26" s="72" t="s">
        <v>53</v>
      </c>
      <c r="AF26" s="72" t="s">
        <v>53</v>
      </c>
      <c r="AG26" s="72" t="s">
        <v>54</v>
      </c>
      <c r="AH26" s="73"/>
      <c r="AI26" s="820" t="s">
        <v>351</v>
      </c>
      <c r="AJ26" s="73"/>
      <c r="AK26" s="835" t="s">
        <v>1069</v>
      </c>
      <c r="AL26" s="838">
        <v>0.2</v>
      </c>
      <c r="AM26" s="841" t="s">
        <v>90</v>
      </c>
      <c r="AN26" s="147" t="s">
        <v>84</v>
      </c>
      <c r="AO26" s="441" t="s">
        <v>907</v>
      </c>
      <c r="AP26" s="260" t="s">
        <v>414</v>
      </c>
      <c r="AQ26" s="121" t="s">
        <v>95</v>
      </c>
      <c r="AR26" s="89" t="s">
        <v>61</v>
      </c>
      <c r="AS26" s="76">
        <v>0.25</v>
      </c>
      <c r="AT26" s="89" t="s">
        <v>56</v>
      </c>
      <c r="AU26" s="76">
        <v>0.15</v>
      </c>
      <c r="AV26" s="77">
        <v>0.4</v>
      </c>
      <c r="AW26" s="89" t="s">
        <v>57</v>
      </c>
      <c r="AX26" s="89" t="s">
        <v>65</v>
      </c>
      <c r="AY26" s="89" t="s">
        <v>59</v>
      </c>
      <c r="AZ26" s="77">
        <v>0.24</v>
      </c>
      <c r="BA26" s="78" t="s">
        <v>90</v>
      </c>
      <c r="BB26" s="77">
        <v>0.2</v>
      </c>
      <c r="BC26" s="78" t="s">
        <v>1069</v>
      </c>
      <c r="BD26" s="79" t="s">
        <v>90</v>
      </c>
      <c r="BE26" s="822" t="s">
        <v>106</v>
      </c>
      <c r="BF26" s="100" t="s">
        <v>380</v>
      </c>
      <c r="BG26" s="100" t="s">
        <v>380</v>
      </c>
      <c r="BH26" s="100" t="s">
        <v>380</v>
      </c>
      <c r="BI26" s="100" t="s">
        <v>380</v>
      </c>
      <c r="BJ26" s="100" t="s">
        <v>380</v>
      </c>
      <c r="BK26" s="403"/>
      <c r="BL26" s="871" t="s">
        <v>428</v>
      </c>
    </row>
    <row r="27" spans="2:64" ht="209.25" customHeight="1" thickBot="1" x14ac:dyDescent="0.35">
      <c r="B27" s="787"/>
      <c r="C27" s="790"/>
      <c r="D27" s="793"/>
      <c r="E27" s="796"/>
      <c r="F27" s="799"/>
      <c r="G27" s="862"/>
      <c r="H27" s="825"/>
      <c r="I27" s="825"/>
      <c r="J27" s="825"/>
      <c r="K27" s="850"/>
      <c r="L27" s="825"/>
      <c r="M27" s="828"/>
      <c r="N27" s="831"/>
      <c r="O27" s="53" t="s">
        <v>53</v>
      </c>
      <c r="P27" s="53" t="s">
        <v>53</v>
      </c>
      <c r="Q27" s="53" t="s">
        <v>53</v>
      </c>
      <c r="R27" s="53" t="s">
        <v>53</v>
      </c>
      <c r="S27" s="53" t="s">
        <v>53</v>
      </c>
      <c r="T27" s="53" t="s">
        <v>53</v>
      </c>
      <c r="U27" s="53" t="s">
        <v>53</v>
      </c>
      <c r="V27" s="53" t="s">
        <v>54</v>
      </c>
      <c r="W27" s="53" t="s">
        <v>54</v>
      </c>
      <c r="X27" s="53" t="s">
        <v>53</v>
      </c>
      <c r="Y27" s="53" t="s">
        <v>53</v>
      </c>
      <c r="Z27" s="53" t="s">
        <v>53</v>
      </c>
      <c r="AA27" s="53" t="s">
        <v>53</v>
      </c>
      <c r="AB27" s="53" t="s">
        <v>53</v>
      </c>
      <c r="AC27" s="53" t="s">
        <v>53</v>
      </c>
      <c r="AD27" s="53" t="s">
        <v>54</v>
      </c>
      <c r="AE27" s="53" t="s">
        <v>53</v>
      </c>
      <c r="AF27" s="53" t="s">
        <v>53</v>
      </c>
      <c r="AG27" s="53" t="s">
        <v>54</v>
      </c>
      <c r="AH27" s="30"/>
      <c r="AI27" s="825"/>
      <c r="AJ27" s="30"/>
      <c r="AK27" s="837"/>
      <c r="AL27" s="839"/>
      <c r="AM27" s="842"/>
      <c r="AN27" s="148" t="s">
        <v>339</v>
      </c>
      <c r="AO27" s="209" t="s">
        <v>542</v>
      </c>
      <c r="AP27" s="260" t="s">
        <v>414</v>
      </c>
      <c r="AQ27" s="38" t="s">
        <v>95</v>
      </c>
      <c r="AR27" s="90" t="s">
        <v>62</v>
      </c>
      <c r="AS27" s="37">
        <v>0.15</v>
      </c>
      <c r="AT27" s="90" t="s">
        <v>56</v>
      </c>
      <c r="AU27" s="37">
        <v>0.15</v>
      </c>
      <c r="AV27" s="40">
        <v>0.3</v>
      </c>
      <c r="AW27" s="90" t="s">
        <v>73</v>
      </c>
      <c r="AX27" s="90" t="s">
        <v>58</v>
      </c>
      <c r="AY27" s="90" t="s">
        <v>59</v>
      </c>
      <c r="AZ27" s="40">
        <v>0.16799999999999998</v>
      </c>
      <c r="BA27" s="41" t="s">
        <v>104</v>
      </c>
      <c r="BB27" s="40">
        <v>0.2</v>
      </c>
      <c r="BC27" s="41" t="s">
        <v>1069</v>
      </c>
      <c r="BD27" s="42" t="s">
        <v>90</v>
      </c>
      <c r="BE27" s="823"/>
      <c r="BF27" s="407" t="s">
        <v>380</v>
      </c>
      <c r="BG27" s="407" t="s">
        <v>380</v>
      </c>
      <c r="BH27" s="407" t="s">
        <v>380</v>
      </c>
      <c r="BI27" s="407" t="s">
        <v>380</v>
      </c>
      <c r="BJ27" s="407" t="s">
        <v>380</v>
      </c>
      <c r="BK27" s="398"/>
      <c r="BL27" s="873"/>
    </row>
    <row r="28" spans="2:64" ht="221.25" customHeight="1" thickBot="1" x14ac:dyDescent="0.35">
      <c r="B28" s="787"/>
      <c r="C28" s="790"/>
      <c r="D28" s="793"/>
      <c r="E28" s="817"/>
      <c r="F28" s="800"/>
      <c r="G28" s="819"/>
      <c r="H28" s="821"/>
      <c r="I28" s="821"/>
      <c r="J28" s="821"/>
      <c r="K28" s="834"/>
      <c r="L28" s="821"/>
      <c r="M28" s="829"/>
      <c r="N28" s="832"/>
      <c r="O28" s="81" t="s">
        <v>53</v>
      </c>
      <c r="P28" s="81" t="s">
        <v>53</v>
      </c>
      <c r="Q28" s="81" t="s">
        <v>53</v>
      </c>
      <c r="R28" s="81" t="s">
        <v>53</v>
      </c>
      <c r="S28" s="81" t="s">
        <v>53</v>
      </c>
      <c r="T28" s="81" t="s">
        <v>53</v>
      </c>
      <c r="U28" s="81" t="s">
        <v>53</v>
      </c>
      <c r="V28" s="81" t="s">
        <v>54</v>
      </c>
      <c r="W28" s="81" t="s">
        <v>54</v>
      </c>
      <c r="X28" s="81" t="s">
        <v>53</v>
      </c>
      <c r="Y28" s="81" t="s">
        <v>53</v>
      </c>
      <c r="Z28" s="81" t="s">
        <v>53</v>
      </c>
      <c r="AA28" s="81" t="s">
        <v>53</v>
      </c>
      <c r="AB28" s="81" t="s">
        <v>53</v>
      </c>
      <c r="AC28" s="81" t="s">
        <v>53</v>
      </c>
      <c r="AD28" s="81" t="s">
        <v>54</v>
      </c>
      <c r="AE28" s="81" t="s">
        <v>53</v>
      </c>
      <c r="AF28" s="81" t="s">
        <v>53</v>
      </c>
      <c r="AG28" s="81" t="s">
        <v>54</v>
      </c>
      <c r="AH28" s="82"/>
      <c r="AI28" s="821"/>
      <c r="AJ28" s="82"/>
      <c r="AK28" s="836"/>
      <c r="AL28" s="840"/>
      <c r="AM28" s="843"/>
      <c r="AN28" s="148" t="s">
        <v>340</v>
      </c>
      <c r="AO28" s="209" t="s">
        <v>908</v>
      </c>
      <c r="AP28" s="260" t="s">
        <v>414</v>
      </c>
      <c r="AQ28" s="84" t="s">
        <v>95</v>
      </c>
      <c r="AR28" s="91" t="s">
        <v>62</v>
      </c>
      <c r="AS28" s="85">
        <v>0.15</v>
      </c>
      <c r="AT28" s="91" t="s">
        <v>56</v>
      </c>
      <c r="AU28" s="85">
        <v>0.15</v>
      </c>
      <c r="AV28" s="86">
        <v>0.3</v>
      </c>
      <c r="AW28" s="91" t="s">
        <v>73</v>
      </c>
      <c r="AX28" s="91" t="s">
        <v>58</v>
      </c>
      <c r="AY28" s="91" t="s">
        <v>59</v>
      </c>
      <c r="AZ28" s="118">
        <v>0.11759999999999998</v>
      </c>
      <c r="BA28" s="87" t="s">
        <v>104</v>
      </c>
      <c r="BB28" s="86">
        <v>0.2</v>
      </c>
      <c r="BC28" s="87" t="s">
        <v>1069</v>
      </c>
      <c r="BD28" s="88" t="s">
        <v>90</v>
      </c>
      <c r="BE28" s="824"/>
      <c r="BF28" s="367" t="s">
        <v>380</v>
      </c>
      <c r="BG28" s="367" t="s">
        <v>380</v>
      </c>
      <c r="BH28" s="367" t="s">
        <v>380</v>
      </c>
      <c r="BI28" s="367" t="s">
        <v>380</v>
      </c>
      <c r="BJ28" s="367" t="s">
        <v>380</v>
      </c>
      <c r="BK28" s="402"/>
      <c r="BL28" s="872"/>
    </row>
    <row r="29" spans="2:64" ht="154.5" customHeight="1" thickBot="1" x14ac:dyDescent="0.35">
      <c r="B29" s="787"/>
      <c r="C29" s="790"/>
      <c r="D29" s="793"/>
      <c r="E29" s="851" t="s">
        <v>74</v>
      </c>
      <c r="F29" s="798" t="s">
        <v>320</v>
      </c>
      <c r="G29" s="818" t="s">
        <v>429</v>
      </c>
      <c r="H29" s="820" t="s">
        <v>68</v>
      </c>
      <c r="I29" s="820" t="s">
        <v>430</v>
      </c>
      <c r="J29" s="820" t="s">
        <v>431</v>
      </c>
      <c r="K29" s="833" t="s">
        <v>93</v>
      </c>
      <c r="L29" s="820" t="s">
        <v>72</v>
      </c>
      <c r="M29" s="827" t="s">
        <v>90</v>
      </c>
      <c r="N29" s="830">
        <v>0.4</v>
      </c>
      <c r="O29" s="72" t="s">
        <v>53</v>
      </c>
      <c r="P29" s="72" t="s">
        <v>53</v>
      </c>
      <c r="Q29" s="72" t="s">
        <v>53</v>
      </c>
      <c r="R29" s="72" t="s">
        <v>53</v>
      </c>
      <c r="S29" s="72" t="s">
        <v>53</v>
      </c>
      <c r="T29" s="72" t="s">
        <v>53</v>
      </c>
      <c r="U29" s="72" t="s">
        <v>53</v>
      </c>
      <c r="V29" s="72" t="s">
        <v>54</v>
      </c>
      <c r="W29" s="72" t="s">
        <v>54</v>
      </c>
      <c r="X29" s="72" t="s">
        <v>53</v>
      </c>
      <c r="Y29" s="72" t="s">
        <v>53</v>
      </c>
      <c r="Z29" s="72" t="s">
        <v>53</v>
      </c>
      <c r="AA29" s="72" t="s">
        <v>53</v>
      </c>
      <c r="AB29" s="72" t="s">
        <v>53</v>
      </c>
      <c r="AC29" s="72" t="s">
        <v>53</v>
      </c>
      <c r="AD29" s="72" t="s">
        <v>54</v>
      </c>
      <c r="AE29" s="72" t="s">
        <v>53</v>
      </c>
      <c r="AF29" s="72" t="s">
        <v>53</v>
      </c>
      <c r="AG29" s="72" t="s">
        <v>54</v>
      </c>
      <c r="AH29" s="73"/>
      <c r="AI29" s="820" t="s">
        <v>351</v>
      </c>
      <c r="AJ29" s="73"/>
      <c r="AK29" s="835" t="s">
        <v>1069</v>
      </c>
      <c r="AL29" s="838">
        <v>0.2</v>
      </c>
      <c r="AM29" s="841" t="s">
        <v>90</v>
      </c>
      <c r="AN29" s="147" t="s">
        <v>84</v>
      </c>
      <c r="AO29" s="206" t="s">
        <v>909</v>
      </c>
      <c r="AP29" s="260" t="s">
        <v>414</v>
      </c>
      <c r="AQ29" s="103" t="s">
        <v>95</v>
      </c>
      <c r="AR29" s="89" t="s">
        <v>62</v>
      </c>
      <c r="AS29" s="76">
        <v>0.15</v>
      </c>
      <c r="AT29" s="89" t="s">
        <v>56</v>
      </c>
      <c r="AU29" s="76">
        <v>0.15</v>
      </c>
      <c r="AV29" s="77">
        <v>0.3</v>
      </c>
      <c r="AW29" s="89" t="s">
        <v>73</v>
      </c>
      <c r="AX29" s="89" t="s">
        <v>58</v>
      </c>
      <c r="AY29" s="89" t="s">
        <v>59</v>
      </c>
      <c r="AZ29" s="77">
        <v>0.28000000000000003</v>
      </c>
      <c r="BA29" s="78" t="s">
        <v>90</v>
      </c>
      <c r="BB29" s="77">
        <v>0.2</v>
      </c>
      <c r="BC29" s="78" t="s">
        <v>1069</v>
      </c>
      <c r="BD29" s="79" t="s">
        <v>90</v>
      </c>
      <c r="BE29" s="822" t="s">
        <v>106</v>
      </c>
      <c r="BF29" s="100" t="s">
        <v>380</v>
      </c>
      <c r="BG29" s="100" t="s">
        <v>380</v>
      </c>
      <c r="BH29" s="100" t="s">
        <v>380</v>
      </c>
      <c r="BI29" s="100" t="s">
        <v>380</v>
      </c>
      <c r="BJ29" s="100" t="s">
        <v>380</v>
      </c>
      <c r="BK29" s="403"/>
      <c r="BL29" s="871" t="s">
        <v>432</v>
      </c>
    </row>
    <row r="30" spans="2:64" ht="283.5" customHeight="1" thickBot="1" x14ac:dyDescent="0.35">
      <c r="B30" s="788"/>
      <c r="C30" s="791"/>
      <c r="D30" s="794"/>
      <c r="E30" s="797"/>
      <c r="F30" s="800"/>
      <c r="G30" s="819"/>
      <c r="H30" s="821"/>
      <c r="I30" s="821"/>
      <c r="J30" s="821"/>
      <c r="K30" s="834"/>
      <c r="L30" s="821"/>
      <c r="M30" s="829"/>
      <c r="N30" s="832"/>
      <c r="O30" s="81" t="s">
        <v>53</v>
      </c>
      <c r="P30" s="81" t="s">
        <v>53</v>
      </c>
      <c r="Q30" s="81" t="s">
        <v>53</v>
      </c>
      <c r="R30" s="81" t="s">
        <v>53</v>
      </c>
      <c r="S30" s="81" t="s">
        <v>53</v>
      </c>
      <c r="T30" s="81" t="s">
        <v>53</v>
      </c>
      <c r="U30" s="81" t="s">
        <v>53</v>
      </c>
      <c r="V30" s="81" t="s">
        <v>54</v>
      </c>
      <c r="W30" s="81" t="s">
        <v>54</v>
      </c>
      <c r="X30" s="81" t="s">
        <v>53</v>
      </c>
      <c r="Y30" s="81" t="s">
        <v>53</v>
      </c>
      <c r="Z30" s="81" t="s">
        <v>53</v>
      </c>
      <c r="AA30" s="81" t="s">
        <v>53</v>
      </c>
      <c r="AB30" s="81" t="s">
        <v>53</v>
      </c>
      <c r="AC30" s="81" t="s">
        <v>53</v>
      </c>
      <c r="AD30" s="81" t="s">
        <v>54</v>
      </c>
      <c r="AE30" s="81" t="s">
        <v>53</v>
      </c>
      <c r="AF30" s="81" t="s">
        <v>53</v>
      </c>
      <c r="AG30" s="81" t="s">
        <v>54</v>
      </c>
      <c r="AH30" s="82"/>
      <c r="AI30" s="821"/>
      <c r="AJ30" s="82"/>
      <c r="AK30" s="836"/>
      <c r="AL30" s="840"/>
      <c r="AM30" s="843"/>
      <c r="AN30" s="148" t="s">
        <v>339</v>
      </c>
      <c r="AO30" s="209" t="s">
        <v>910</v>
      </c>
      <c r="AP30" s="260" t="s">
        <v>414</v>
      </c>
      <c r="AQ30" s="104" t="s">
        <v>95</v>
      </c>
      <c r="AR30" s="91" t="s">
        <v>61</v>
      </c>
      <c r="AS30" s="85">
        <v>0.25</v>
      </c>
      <c r="AT30" s="91" t="s">
        <v>56</v>
      </c>
      <c r="AU30" s="85">
        <v>0.15</v>
      </c>
      <c r="AV30" s="86">
        <v>0.4</v>
      </c>
      <c r="AW30" s="91" t="s">
        <v>57</v>
      </c>
      <c r="AX30" s="91" t="s">
        <v>65</v>
      </c>
      <c r="AY30" s="91" t="s">
        <v>59</v>
      </c>
      <c r="AZ30" s="86">
        <v>0.16800000000000001</v>
      </c>
      <c r="BA30" s="87" t="s">
        <v>104</v>
      </c>
      <c r="BB30" s="86">
        <v>0.2</v>
      </c>
      <c r="BC30" s="87" t="s">
        <v>1069</v>
      </c>
      <c r="BD30" s="88" t="s">
        <v>90</v>
      </c>
      <c r="BE30" s="824"/>
      <c r="BF30" s="367" t="s">
        <v>380</v>
      </c>
      <c r="BG30" s="367" t="s">
        <v>380</v>
      </c>
      <c r="BH30" s="367" t="s">
        <v>380</v>
      </c>
      <c r="BI30" s="367" t="s">
        <v>380</v>
      </c>
      <c r="BJ30" s="367" t="s">
        <v>380</v>
      </c>
      <c r="BK30" s="402"/>
      <c r="BL30" s="872"/>
    </row>
    <row r="31" spans="2:64" ht="165" customHeight="1" thickBot="1" x14ac:dyDescent="0.35">
      <c r="B31" s="786" t="s">
        <v>193</v>
      </c>
      <c r="C31" s="789" t="s">
        <v>210</v>
      </c>
      <c r="D31" s="792" t="s">
        <v>217</v>
      </c>
      <c r="E31" s="795" t="s">
        <v>74</v>
      </c>
      <c r="F31" s="798" t="s">
        <v>235</v>
      </c>
      <c r="G31" s="818" t="s">
        <v>434</v>
      </c>
      <c r="H31" s="820" t="s">
        <v>68</v>
      </c>
      <c r="I31" s="820" t="s">
        <v>433</v>
      </c>
      <c r="J31" s="72" t="s">
        <v>435</v>
      </c>
      <c r="K31" s="833" t="s">
        <v>93</v>
      </c>
      <c r="L31" s="820" t="s">
        <v>70</v>
      </c>
      <c r="M31" s="827" t="s">
        <v>121</v>
      </c>
      <c r="N31" s="830">
        <v>0.8</v>
      </c>
      <c r="O31" s="72" t="s">
        <v>53</v>
      </c>
      <c r="P31" s="72" t="s">
        <v>53</v>
      </c>
      <c r="Q31" s="72" t="s">
        <v>53</v>
      </c>
      <c r="R31" s="72" t="s">
        <v>53</v>
      </c>
      <c r="S31" s="72" t="s">
        <v>53</v>
      </c>
      <c r="T31" s="72" t="s">
        <v>53</v>
      </c>
      <c r="U31" s="72" t="s">
        <v>53</v>
      </c>
      <c r="V31" s="72" t="s">
        <v>54</v>
      </c>
      <c r="W31" s="72" t="s">
        <v>54</v>
      </c>
      <c r="X31" s="72" t="s">
        <v>53</v>
      </c>
      <c r="Y31" s="72" t="s">
        <v>53</v>
      </c>
      <c r="Z31" s="72" t="s">
        <v>53</v>
      </c>
      <c r="AA31" s="72" t="s">
        <v>53</v>
      </c>
      <c r="AB31" s="72" t="s">
        <v>53</v>
      </c>
      <c r="AC31" s="72" t="s">
        <v>53</v>
      </c>
      <c r="AD31" s="72" t="s">
        <v>54</v>
      </c>
      <c r="AE31" s="72" t="s">
        <v>53</v>
      </c>
      <c r="AF31" s="72" t="s">
        <v>53</v>
      </c>
      <c r="AG31" s="72" t="s">
        <v>54</v>
      </c>
      <c r="AH31" s="73"/>
      <c r="AI31" s="820" t="s">
        <v>353</v>
      </c>
      <c r="AJ31" s="73"/>
      <c r="AK31" s="835" t="s">
        <v>115</v>
      </c>
      <c r="AL31" s="838">
        <v>0.6</v>
      </c>
      <c r="AM31" s="841" t="s">
        <v>121</v>
      </c>
      <c r="AN31" s="147" t="s">
        <v>84</v>
      </c>
      <c r="AO31" s="206" t="s">
        <v>543</v>
      </c>
      <c r="AP31" s="260" t="s">
        <v>437</v>
      </c>
      <c r="AQ31" s="68" t="s">
        <v>95</v>
      </c>
      <c r="AR31" s="249" t="s">
        <v>61</v>
      </c>
      <c r="AS31" s="67">
        <v>0.25</v>
      </c>
      <c r="AT31" s="249" t="s">
        <v>56</v>
      </c>
      <c r="AU31" s="67">
        <v>0.15</v>
      </c>
      <c r="AV31" s="70">
        <v>0.4</v>
      </c>
      <c r="AW31" s="249" t="s">
        <v>73</v>
      </c>
      <c r="AX31" s="249" t="s">
        <v>58</v>
      </c>
      <c r="AY31" s="249" t="s">
        <v>59</v>
      </c>
      <c r="AZ31" s="70">
        <v>0.48</v>
      </c>
      <c r="BA31" s="71" t="s">
        <v>114</v>
      </c>
      <c r="BB31" s="70">
        <v>0.6</v>
      </c>
      <c r="BC31" s="71" t="s">
        <v>115</v>
      </c>
      <c r="BD31" s="55" t="s">
        <v>118</v>
      </c>
      <c r="BE31" s="822" t="s">
        <v>60</v>
      </c>
      <c r="BF31" s="454" t="s">
        <v>454</v>
      </c>
      <c r="BG31" s="301" t="s">
        <v>455</v>
      </c>
      <c r="BH31" s="64" t="s">
        <v>422</v>
      </c>
      <c r="BI31" s="455">
        <v>44564</v>
      </c>
      <c r="BJ31" s="455">
        <v>44925</v>
      </c>
      <c r="BK31" s="400"/>
      <c r="BL31" s="871" t="s">
        <v>439</v>
      </c>
    </row>
    <row r="32" spans="2:64" ht="141" customHeight="1" thickBot="1" x14ac:dyDescent="0.35">
      <c r="B32" s="787"/>
      <c r="C32" s="790"/>
      <c r="D32" s="793"/>
      <c r="E32" s="817"/>
      <c r="F32" s="800"/>
      <c r="G32" s="819"/>
      <c r="H32" s="821"/>
      <c r="I32" s="821"/>
      <c r="J32" s="81" t="s">
        <v>436</v>
      </c>
      <c r="K32" s="834"/>
      <c r="L32" s="821"/>
      <c r="M32" s="829"/>
      <c r="N32" s="832"/>
      <c r="O32" s="81" t="s">
        <v>53</v>
      </c>
      <c r="P32" s="81" t="s">
        <v>53</v>
      </c>
      <c r="Q32" s="81" t="s">
        <v>53</v>
      </c>
      <c r="R32" s="81" t="s">
        <v>53</v>
      </c>
      <c r="S32" s="81" t="s">
        <v>53</v>
      </c>
      <c r="T32" s="81" t="s">
        <v>53</v>
      </c>
      <c r="U32" s="81" t="s">
        <v>53</v>
      </c>
      <c r="V32" s="81" t="s">
        <v>54</v>
      </c>
      <c r="W32" s="81" t="s">
        <v>54</v>
      </c>
      <c r="X32" s="81" t="s">
        <v>53</v>
      </c>
      <c r="Y32" s="81" t="s">
        <v>53</v>
      </c>
      <c r="Z32" s="81" t="s">
        <v>53</v>
      </c>
      <c r="AA32" s="81" t="s">
        <v>53</v>
      </c>
      <c r="AB32" s="81" t="s">
        <v>53</v>
      </c>
      <c r="AC32" s="81" t="s">
        <v>53</v>
      </c>
      <c r="AD32" s="81" t="s">
        <v>54</v>
      </c>
      <c r="AE32" s="81" t="s">
        <v>53</v>
      </c>
      <c r="AF32" s="81" t="s">
        <v>53</v>
      </c>
      <c r="AG32" s="81" t="s">
        <v>54</v>
      </c>
      <c r="AH32" s="82"/>
      <c r="AI32" s="821"/>
      <c r="AJ32" s="82"/>
      <c r="AK32" s="836"/>
      <c r="AL32" s="840"/>
      <c r="AM32" s="843"/>
      <c r="AN32" s="340" t="s">
        <v>339</v>
      </c>
      <c r="AO32" s="275" t="s">
        <v>544</v>
      </c>
      <c r="AP32" s="261" t="s">
        <v>438</v>
      </c>
      <c r="AQ32" s="95" t="s">
        <v>95</v>
      </c>
      <c r="AR32" s="96" t="s">
        <v>61</v>
      </c>
      <c r="AS32" s="43">
        <v>0.25</v>
      </c>
      <c r="AT32" s="96" t="s">
        <v>56</v>
      </c>
      <c r="AU32" s="43">
        <v>0.15</v>
      </c>
      <c r="AV32" s="97">
        <v>0.4</v>
      </c>
      <c r="AW32" s="96" t="s">
        <v>73</v>
      </c>
      <c r="AX32" s="96" t="s">
        <v>58</v>
      </c>
      <c r="AY32" s="96" t="s">
        <v>59</v>
      </c>
      <c r="AZ32" s="97">
        <v>0.28799999999999998</v>
      </c>
      <c r="BA32" s="98" t="s">
        <v>90</v>
      </c>
      <c r="BB32" s="97">
        <v>0.6</v>
      </c>
      <c r="BC32" s="98" t="s">
        <v>115</v>
      </c>
      <c r="BD32" s="54" t="s">
        <v>118</v>
      </c>
      <c r="BE32" s="824"/>
      <c r="BF32" s="151" t="s">
        <v>456</v>
      </c>
      <c r="BG32" s="301" t="s">
        <v>457</v>
      </c>
      <c r="BH32" s="93" t="s">
        <v>422</v>
      </c>
      <c r="BI32" s="154">
        <v>44564</v>
      </c>
      <c r="BJ32" s="154">
        <v>44925</v>
      </c>
      <c r="BK32" s="99"/>
      <c r="BL32" s="872"/>
    </row>
    <row r="33" spans="2:64" ht="225.75" customHeight="1" thickBot="1" x14ac:dyDescent="0.35">
      <c r="B33" s="787"/>
      <c r="C33" s="790"/>
      <c r="D33" s="793"/>
      <c r="E33" s="851" t="s">
        <v>74</v>
      </c>
      <c r="F33" s="798" t="s">
        <v>236</v>
      </c>
      <c r="G33" s="818" t="s">
        <v>440</v>
      </c>
      <c r="H33" s="820" t="s">
        <v>68</v>
      </c>
      <c r="I33" s="820" t="s">
        <v>441</v>
      </c>
      <c r="J33" s="100" t="s">
        <v>442</v>
      </c>
      <c r="K33" s="833" t="s">
        <v>93</v>
      </c>
      <c r="L33" s="820" t="s">
        <v>70</v>
      </c>
      <c r="M33" s="827" t="s">
        <v>121</v>
      </c>
      <c r="N33" s="830">
        <v>0.8</v>
      </c>
      <c r="O33" s="72" t="s">
        <v>53</v>
      </c>
      <c r="P33" s="72" t="s">
        <v>53</v>
      </c>
      <c r="Q33" s="72" t="s">
        <v>53</v>
      </c>
      <c r="R33" s="72" t="s">
        <v>53</v>
      </c>
      <c r="S33" s="72" t="s">
        <v>53</v>
      </c>
      <c r="T33" s="72" t="s">
        <v>53</v>
      </c>
      <c r="U33" s="72" t="s">
        <v>53</v>
      </c>
      <c r="V33" s="72" t="s">
        <v>54</v>
      </c>
      <c r="W33" s="72" t="s">
        <v>54</v>
      </c>
      <c r="X33" s="72" t="s">
        <v>53</v>
      </c>
      <c r="Y33" s="72" t="s">
        <v>53</v>
      </c>
      <c r="Z33" s="72" t="s">
        <v>53</v>
      </c>
      <c r="AA33" s="72" t="s">
        <v>53</v>
      </c>
      <c r="AB33" s="72" t="s">
        <v>53</v>
      </c>
      <c r="AC33" s="72" t="s">
        <v>53</v>
      </c>
      <c r="AD33" s="72" t="s">
        <v>54</v>
      </c>
      <c r="AE33" s="72" t="s">
        <v>53</v>
      </c>
      <c r="AF33" s="72" t="s">
        <v>53</v>
      </c>
      <c r="AG33" s="72" t="s">
        <v>54</v>
      </c>
      <c r="AH33" s="73"/>
      <c r="AI33" s="820" t="s">
        <v>353</v>
      </c>
      <c r="AJ33" s="73"/>
      <c r="AK33" s="835" t="s">
        <v>115</v>
      </c>
      <c r="AL33" s="838">
        <v>0.6</v>
      </c>
      <c r="AM33" s="841" t="s">
        <v>121</v>
      </c>
      <c r="AN33" s="147" t="s">
        <v>84</v>
      </c>
      <c r="AO33" s="208" t="s">
        <v>545</v>
      </c>
      <c r="AP33" s="260" t="s">
        <v>438</v>
      </c>
      <c r="AQ33" s="75" t="s">
        <v>95</v>
      </c>
      <c r="AR33" s="89" t="s">
        <v>61</v>
      </c>
      <c r="AS33" s="76">
        <v>0.25</v>
      </c>
      <c r="AT33" s="89" t="s">
        <v>56</v>
      </c>
      <c r="AU33" s="76">
        <v>0.15</v>
      </c>
      <c r="AV33" s="77">
        <v>0.4</v>
      </c>
      <c r="AW33" s="89" t="s">
        <v>73</v>
      </c>
      <c r="AX33" s="89" t="s">
        <v>65</v>
      </c>
      <c r="AY33" s="89" t="s">
        <v>59</v>
      </c>
      <c r="AZ33" s="77">
        <v>0.48</v>
      </c>
      <c r="BA33" s="78" t="s">
        <v>114</v>
      </c>
      <c r="BB33" s="77">
        <v>0.6</v>
      </c>
      <c r="BC33" s="78" t="s">
        <v>115</v>
      </c>
      <c r="BD33" s="79" t="s">
        <v>118</v>
      </c>
      <c r="BE33" s="822" t="s">
        <v>60</v>
      </c>
      <c r="BF33" s="153" t="s">
        <v>458</v>
      </c>
      <c r="BG33" s="72" t="s">
        <v>461</v>
      </c>
      <c r="BH33" s="100" t="s">
        <v>373</v>
      </c>
      <c r="BI33" s="152">
        <v>44564</v>
      </c>
      <c r="BJ33" s="152">
        <v>44925</v>
      </c>
      <c r="BK33" s="403"/>
      <c r="BL33" s="871" t="s">
        <v>446</v>
      </c>
    </row>
    <row r="34" spans="2:64" ht="93" customHeight="1" thickTop="1" x14ac:dyDescent="0.3">
      <c r="B34" s="787"/>
      <c r="C34" s="790"/>
      <c r="D34" s="793"/>
      <c r="E34" s="796"/>
      <c r="F34" s="799"/>
      <c r="G34" s="862"/>
      <c r="H34" s="825"/>
      <c r="I34" s="825"/>
      <c r="J34" s="131" t="s">
        <v>443</v>
      </c>
      <c r="K34" s="850"/>
      <c r="L34" s="825"/>
      <c r="M34" s="828"/>
      <c r="N34" s="831"/>
      <c r="O34" s="53" t="s">
        <v>53</v>
      </c>
      <c r="P34" s="53" t="s">
        <v>53</v>
      </c>
      <c r="Q34" s="53" t="s">
        <v>53</v>
      </c>
      <c r="R34" s="53" t="s">
        <v>53</v>
      </c>
      <c r="S34" s="53" t="s">
        <v>53</v>
      </c>
      <c r="T34" s="53" t="s">
        <v>53</v>
      </c>
      <c r="U34" s="53" t="s">
        <v>53</v>
      </c>
      <c r="V34" s="53" t="s">
        <v>54</v>
      </c>
      <c r="W34" s="53" t="s">
        <v>54</v>
      </c>
      <c r="X34" s="53" t="s">
        <v>53</v>
      </c>
      <c r="Y34" s="53" t="s">
        <v>53</v>
      </c>
      <c r="Z34" s="53" t="s">
        <v>53</v>
      </c>
      <c r="AA34" s="53" t="s">
        <v>53</v>
      </c>
      <c r="AB34" s="53" t="s">
        <v>53</v>
      </c>
      <c r="AC34" s="53" t="s">
        <v>53</v>
      </c>
      <c r="AD34" s="53" t="s">
        <v>54</v>
      </c>
      <c r="AE34" s="53" t="s">
        <v>53</v>
      </c>
      <c r="AF34" s="53" t="s">
        <v>53</v>
      </c>
      <c r="AG34" s="53" t="s">
        <v>54</v>
      </c>
      <c r="AH34" s="30"/>
      <c r="AI34" s="825"/>
      <c r="AJ34" s="30"/>
      <c r="AK34" s="837"/>
      <c r="AL34" s="839"/>
      <c r="AM34" s="842"/>
      <c r="AN34" s="878" t="s">
        <v>339</v>
      </c>
      <c r="AO34" s="880" t="s">
        <v>546</v>
      </c>
      <c r="AP34" s="882" t="s">
        <v>445</v>
      </c>
      <c r="AQ34" s="884" t="s">
        <v>95</v>
      </c>
      <c r="AR34" s="877" t="s">
        <v>61</v>
      </c>
      <c r="AS34" s="874">
        <v>0.25</v>
      </c>
      <c r="AT34" s="877" t="s">
        <v>56</v>
      </c>
      <c r="AU34" s="874">
        <v>0.15</v>
      </c>
      <c r="AV34" s="875">
        <v>0.4</v>
      </c>
      <c r="AW34" s="877" t="s">
        <v>73</v>
      </c>
      <c r="AX34" s="877" t="s">
        <v>65</v>
      </c>
      <c r="AY34" s="877" t="s">
        <v>59</v>
      </c>
      <c r="AZ34" s="875">
        <v>0.28799999999999998</v>
      </c>
      <c r="BA34" s="886" t="s">
        <v>90</v>
      </c>
      <c r="BB34" s="875">
        <v>0.6</v>
      </c>
      <c r="BC34" s="886" t="s">
        <v>115</v>
      </c>
      <c r="BD34" s="888" t="s">
        <v>118</v>
      </c>
      <c r="BE34" s="823"/>
      <c r="BF34" s="890" t="s">
        <v>459</v>
      </c>
      <c r="BG34" s="892" t="s">
        <v>462</v>
      </c>
      <c r="BH34" s="903" t="s">
        <v>460</v>
      </c>
      <c r="BI34" s="904">
        <v>44564</v>
      </c>
      <c r="BJ34" s="904">
        <v>44925</v>
      </c>
      <c r="BK34" s="398"/>
      <c r="BL34" s="873"/>
    </row>
    <row r="35" spans="2:64" ht="159.75" customHeight="1" thickBot="1" x14ac:dyDescent="0.35">
      <c r="B35" s="788"/>
      <c r="C35" s="791"/>
      <c r="D35" s="794"/>
      <c r="E35" s="797"/>
      <c r="F35" s="800"/>
      <c r="G35" s="819"/>
      <c r="H35" s="821"/>
      <c r="I35" s="821"/>
      <c r="J35" s="132" t="s">
        <v>444</v>
      </c>
      <c r="K35" s="834"/>
      <c r="L35" s="821"/>
      <c r="M35" s="829"/>
      <c r="N35" s="832"/>
      <c r="O35" s="81" t="s">
        <v>53</v>
      </c>
      <c r="P35" s="81" t="s">
        <v>53</v>
      </c>
      <c r="Q35" s="81" t="s">
        <v>53</v>
      </c>
      <c r="R35" s="81" t="s">
        <v>53</v>
      </c>
      <c r="S35" s="81" t="s">
        <v>53</v>
      </c>
      <c r="T35" s="81" t="s">
        <v>53</v>
      </c>
      <c r="U35" s="81" t="s">
        <v>53</v>
      </c>
      <c r="V35" s="81" t="s">
        <v>54</v>
      </c>
      <c r="W35" s="81" t="s">
        <v>54</v>
      </c>
      <c r="X35" s="81" t="s">
        <v>53</v>
      </c>
      <c r="Y35" s="81" t="s">
        <v>53</v>
      </c>
      <c r="Z35" s="81" t="s">
        <v>53</v>
      </c>
      <c r="AA35" s="81" t="s">
        <v>53</v>
      </c>
      <c r="AB35" s="81" t="s">
        <v>53</v>
      </c>
      <c r="AC35" s="81" t="s">
        <v>53</v>
      </c>
      <c r="AD35" s="81" t="s">
        <v>54</v>
      </c>
      <c r="AE35" s="81" t="s">
        <v>53</v>
      </c>
      <c r="AF35" s="81" t="s">
        <v>53</v>
      </c>
      <c r="AG35" s="81" t="s">
        <v>54</v>
      </c>
      <c r="AH35" s="82"/>
      <c r="AI35" s="821"/>
      <c r="AJ35" s="82"/>
      <c r="AK35" s="836"/>
      <c r="AL35" s="840"/>
      <c r="AM35" s="843"/>
      <c r="AN35" s="879"/>
      <c r="AO35" s="881"/>
      <c r="AP35" s="883"/>
      <c r="AQ35" s="885"/>
      <c r="AR35" s="824"/>
      <c r="AS35" s="840"/>
      <c r="AT35" s="824"/>
      <c r="AU35" s="840"/>
      <c r="AV35" s="876"/>
      <c r="AW35" s="824"/>
      <c r="AX35" s="824"/>
      <c r="AY35" s="824"/>
      <c r="AZ35" s="876"/>
      <c r="BA35" s="887"/>
      <c r="BB35" s="876"/>
      <c r="BC35" s="887"/>
      <c r="BD35" s="889"/>
      <c r="BE35" s="824"/>
      <c r="BF35" s="891"/>
      <c r="BG35" s="821"/>
      <c r="BH35" s="865"/>
      <c r="BI35" s="868"/>
      <c r="BJ35" s="868"/>
      <c r="BK35" s="402"/>
      <c r="BL35" s="872"/>
    </row>
    <row r="36" spans="2:64" ht="116.25" customHeight="1" thickBot="1" x14ac:dyDescent="0.35">
      <c r="B36" s="786" t="s">
        <v>188</v>
      </c>
      <c r="C36" s="789" t="s">
        <v>205</v>
      </c>
      <c r="D36" s="792" t="s">
        <v>217</v>
      </c>
      <c r="E36" s="406" t="s">
        <v>74</v>
      </c>
      <c r="F36" s="364" t="s">
        <v>238</v>
      </c>
      <c r="G36" s="303" t="s">
        <v>1088</v>
      </c>
      <c r="H36" s="157" t="s">
        <v>68</v>
      </c>
      <c r="I36" s="157" t="s">
        <v>1089</v>
      </c>
      <c r="J36" s="157" t="s">
        <v>1090</v>
      </c>
      <c r="K36" s="408" t="s">
        <v>93</v>
      </c>
      <c r="L36" s="157" t="s">
        <v>159</v>
      </c>
      <c r="M36" s="158" t="s">
        <v>104</v>
      </c>
      <c r="N36" s="159">
        <v>0.2</v>
      </c>
      <c r="O36" s="157" t="s">
        <v>53</v>
      </c>
      <c r="P36" s="157" t="s">
        <v>53</v>
      </c>
      <c r="Q36" s="157" t="s">
        <v>53</v>
      </c>
      <c r="R36" s="157" t="s">
        <v>53</v>
      </c>
      <c r="S36" s="157" t="s">
        <v>53</v>
      </c>
      <c r="T36" s="157" t="s">
        <v>53</v>
      </c>
      <c r="U36" s="157" t="s">
        <v>53</v>
      </c>
      <c r="V36" s="157" t="s">
        <v>54</v>
      </c>
      <c r="W36" s="157" t="s">
        <v>54</v>
      </c>
      <c r="X36" s="157" t="s">
        <v>53</v>
      </c>
      <c r="Y36" s="157" t="s">
        <v>53</v>
      </c>
      <c r="Z36" s="157" t="s">
        <v>53</v>
      </c>
      <c r="AA36" s="157" t="s">
        <v>53</v>
      </c>
      <c r="AB36" s="157" t="s">
        <v>53</v>
      </c>
      <c r="AC36" s="157" t="s">
        <v>53</v>
      </c>
      <c r="AD36" s="157" t="s">
        <v>54</v>
      </c>
      <c r="AE36" s="157" t="s">
        <v>53</v>
      </c>
      <c r="AF36" s="157" t="s">
        <v>53</v>
      </c>
      <c r="AG36" s="157" t="s">
        <v>54</v>
      </c>
      <c r="AH36" s="160"/>
      <c r="AI36" s="157" t="s">
        <v>351</v>
      </c>
      <c r="AJ36" s="160"/>
      <c r="AK36" s="161" t="s">
        <v>1069</v>
      </c>
      <c r="AL36" s="162">
        <v>0.2</v>
      </c>
      <c r="AM36" s="184" t="s">
        <v>90</v>
      </c>
      <c r="AN36" s="147" t="s">
        <v>84</v>
      </c>
      <c r="AO36" s="274" t="s">
        <v>1190</v>
      </c>
      <c r="AP36" s="425" t="s">
        <v>1191</v>
      </c>
      <c r="AQ36" s="163" t="s">
        <v>95</v>
      </c>
      <c r="AR36" s="164" t="s">
        <v>62</v>
      </c>
      <c r="AS36" s="162">
        <v>0.15</v>
      </c>
      <c r="AT36" s="164" t="s">
        <v>56</v>
      </c>
      <c r="AU36" s="162">
        <v>0.15</v>
      </c>
      <c r="AV36" s="165">
        <v>0.3</v>
      </c>
      <c r="AW36" s="164" t="s">
        <v>73</v>
      </c>
      <c r="AX36" s="164" t="s">
        <v>58</v>
      </c>
      <c r="AY36" s="164" t="s">
        <v>59</v>
      </c>
      <c r="AZ36" s="165">
        <v>0.14000000000000001</v>
      </c>
      <c r="BA36" s="166" t="s">
        <v>104</v>
      </c>
      <c r="BB36" s="165">
        <v>0.2</v>
      </c>
      <c r="BC36" s="166" t="s">
        <v>1069</v>
      </c>
      <c r="BD36" s="167" t="s">
        <v>90</v>
      </c>
      <c r="BE36" s="164" t="s">
        <v>106</v>
      </c>
      <c r="BF36" s="296" t="s">
        <v>380</v>
      </c>
      <c r="BG36" s="296" t="s">
        <v>380</v>
      </c>
      <c r="BH36" s="296" t="s">
        <v>380</v>
      </c>
      <c r="BI36" s="296" t="s">
        <v>380</v>
      </c>
      <c r="BJ36" s="296" t="s">
        <v>380</v>
      </c>
      <c r="BK36" s="411"/>
      <c r="BL36" s="297" t="s">
        <v>1104</v>
      </c>
    </row>
    <row r="37" spans="2:64" ht="173.25" thickBot="1" x14ac:dyDescent="0.35">
      <c r="B37" s="787"/>
      <c r="C37" s="790"/>
      <c r="D37" s="793"/>
      <c r="E37" s="413" t="s">
        <v>74</v>
      </c>
      <c r="F37" s="364" t="s">
        <v>240</v>
      </c>
      <c r="G37" s="303" t="s">
        <v>1107</v>
      </c>
      <c r="H37" s="157" t="s">
        <v>68</v>
      </c>
      <c r="I37" s="157" t="s">
        <v>1108</v>
      </c>
      <c r="J37" s="157" t="s">
        <v>1109</v>
      </c>
      <c r="K37" s="408" t="s">
        <v>93</v>
      </c>
      <c r="L37" s="157" t="s">
        <v>64</v>
      </c>
      <c r="M37" s="158" t="s">
        <v>114</v>
      </c>
      <c r="N37" s="159">
        <v>0.6</v>
      </c>
      <c r="O37" s="157" t="s">
        <v>53</v>
      </c>
      <c r="P37" s="157" t="s">
        <v>53</v>
      </c>
      <c r="Q37" s="157" t="s">
        <v>53</v>
      </c>
      <c r="R37" s="157" t="s">
        <v>53</v>
      </c>
      <c r="S37" s="157" t="s">
        <v>53</v>
      </c>
      <c r="T37" s="157" t="s">
        <v>53</v>
      </c>
      <c r="U37" s="157" t="s">
        <v>53</v>
      </c>
      <c r="V37" s="157" t="s">
        <v>54</v>
      </c>
      <c r="W37" s="157" t="s">
        <v>54</v>
      </c>
      <c r="X37" s="157" t="s">
        <v>53</v>
      </c>
      <c r="Y37" s="157" t="s">
        <v>53</v>
      </c>
      <c r="Z37" s="157" t="s">
        <v>53</v>
      </c>
      <c r="AA37" s="157" t="s">
        <v>53</v>
      </c>
      <c r="AB37" s="157" t="s">
        <v>53</v>
      </c>
      <c r="AC37" s="157" t="s">
        <v>53</v>
      </c>
      <c r="AD37" s="157" t="s">
        <v>54</v>
      </c>
      <c r="AE37" s="157" t="s">
        <v>53</v>
      </c>
      <c r="AF37" s="157" t="s">
        <v>53</v>
      </c>
      <c r="AG37" s="157" t="s">
        <v>54</v>
      </c>
      <c r="AH37" s="160"/>
      <c r="AI37" s="157" t="s">
        <v>351</v>
      </c>
      <c r="AJ37" s="160"/>
      <c r="AK37" s="161" t="s">
        <v>1069</v>
      </c>
      <c r="AL37" s="162">
        <v>0.2</v>
      </c>
      <c r="AM37" s="184" t="s">
        <v>118</v>
      </c>
      <c r="AN37" s="147" t="s">
        <v>84</v>
      </c>
      <c r="AO37" s="429" t="s">
        <v>1110</v>
      </c>
      <c r="AP37" s="425" t="s">
        <v>1111</v>
      </c>
      <c r="AQ37" s="163" t="s">
        <v>95</v>
      </c>
      <c r="AR37" s="164" t="s">
        <v>62</v>
      </c>
      <c r="AS37" s="162">
        <v>0.15</v>
      </c>
      <c r="AT37" s="164" t="s">
        <v>56</v>
      </c>
      <c r="AU37" s="162">
        <v>0.15</v>
      </c>
      <c r="AV37" s="165">
        <v>0.3</v>
      </c>
      <c r="AW37" s="164" t="s">
        <v>57</v>
      </c>
      <c r="AX37" s="164" t="s">
        <v>58</v>
      </c>
      <c r="AY37" s="164" t="s">
        <v>59</v>
      </c>
      <c r="AZ37" s="165">
        <v>0.42</v>
      </c>
      <c r="BA37" s="166" t="s">
        <v>114</v>
      </c>
      <c r="BB37" s="165">
        <v>0.2</v>
      </c>
      <c r="BC37" s="166" t="s">
        <v>1069</v>
      </c>
      <c r="BD37" s="167" t="s">
        <v>118</v>
      </c>
      <c r="BE37" s="164" t="s">
        <v>60</v>
      </c>
      <c r="BF37" s="157" t="s">
        <v>1112</v>
      </c>
      <c r="BG37" s="157" t="s">
        <v>379</v>
      </c>
      <c r="BH37" s="296" t="s">
        <v>422</v>
      </c>
      <c r="BI37" s="291">
        <v>44593</v>
      </c>
      <c r="BJ37" s="291">
        <v>44926</v>
      </c>
      <c r="BK37" s="411"/>
      <c r="BL37" s="297" t="s">
        <v>1113</v>
      </c>
    </row>
    <row r="38" spans="2:64" ht="116.25" thickBot="1" x14ac:dyDescent="0.35">
      <c r="B38" s="787"/>
      <c r="C38" s="790"/>
      <c r="D38" s="793"/>
      <c r="E38" s="413" t="s">
        <v>74</v>
      </c>
      <c r="F38" s="414" t="s">
        <v>241</v>
      </c>
      <c r="G38" s="422" t="s">
        <v>1116</v>
      </c>
      <c r="H38" s="301" t="s">
        <v>68</v>
      </c>
      <c r="I38" s="301" t="s">
        <v>1114</v>
      </c>
      <c r="J38" s="301" t="s">
        <v>1115</v>
      </c>
      <c r="K38" s="420" t="s">
        <v>93</v>
      </c>
      <c r="L38" s="301" t="s">
        <v>159</v>
      </c>
      <c r="M38" s="328" t="s">
        <v>104</v>
      </c>
      <c r="N38" s="329">
        <v>0.2</v>
      </c>
      <c r="O38" s="301" t="s">
        <v>53</v>
      </c>
      <c r="P38" s="301" t="s">
        <v>53</v>
      </c>
      <c r="Q38" s="301" t="s">
        <v>53</v>
      </c>
      <c r="R38" s="301" t="s">
        <v>53</v>
      </c>
      <c r="S38" s="301" t="s">
        <v>53</v>
      </c>
      <c r="T38" s="301" t="s">
        <v>53</v>
      </c>
      <c r="U38" s="301" t="s">
        <v>53</v>
      </c>
      <c r="V38" s="301" t="s">
        <v>54</v>
      </c>
      <c r="W38" s="301" t="s">
        <v>54</v>
      </c>
      <c r="X38" s="301" t="s">
        <v>53</v>
      </c>
      <c r="Y38" s="301" t="s">
        <v>53</v>
      </c>
      <c r="Z38" s="301" t="s">
        <v>53</v>
      </c>
      <c r="AA38" s="301" t="s">
        <v>53</v>
      </c>
      <c r="AB38" s="301" t="s">
        <v>53</v>
      </c>
      <c r="AC38" s="301" t="s">
        <v>53</v>
      </c>
      <c r="AD38" s="301" t="s">
        <v>54</v>
      </c>
      <c r="AE38" s="301" t="s">
        <v>53</v>
      </c>
      <c r="AF38" s="301" t="s">
        <v>53</v>
      </c>
      <c r="AG38" s="301" t="s">
        <v>54</v>
      </c>
      <c r="AH38" s="197"/>
      <c r="AI38" s="301" t="s">
        <v>351</v>
      </c>
      <c r="AJ38" s="197"/>
      <c r="AK38" s="57" t="s">
        <v>1069</v>
      </c>
      <c r="AL38" s="56">
        <v>0.2</v>
      </c>
      <c r="AM38" s="423" t="s">
        <v>90</v>
      </c>
      <c r="AN38" s="148" t="s">
        <v>84</v>
      </c>
      <c r="AO38" s="462" t="s">
        <v>1170</v>
      </c>
      <c r="AP38" s="425" t="s">
        <v>1117</v>
      </c>
      <c r="AQ38" s="163" t="s">
        <v>95</v>
      </c>
      <c r="AR38" s="164" t="s">
        <v>61</v>
      </c>
      <c r="AS38" s="162">
        <v>0.25</v>
      </c>
      <c r="AT38" s="164" t="s">
        <v>56</v>
      </c>
      <c r="AU38" s="162">
        <v>0.15</v>
      </c>
      <c r="AV38" s="165">
        <v>0.4</v>
      </c>
      <c r="AW38" s="164" t="s">
        <v>57</v>
      </c>
      <c r="AX38" s="164" t="s">
        <v>58</v>
      </c>
      <c r="AY38" s="164" t="s">
        <v>59</v>
      </c>
      <c r="AZ38" s="165">
        <v>0.12</v>
      </c>
      <c r="BA38" s="166" t="s">
        <v>104</v>
      </c>
      <c r="BB38" s="165">
        <v>0.2</v>
      </c>
      <c r="BC38" s="166" t="s">
        <v>1069</v>
      </c>
      <c r="BD38" s="167" t="s">
        <v>90</v>
      </c>
      <c r="BE38" s="164" t="s">
        <v>106</v>
      </c>
      <c r="BF38" s="157" t="s">
        <v>1118</v>
      </c>
      <c r="BG38" s="157" t="s">
        <v>1117</v>
      </c>
      <c r="BH38" s="296" t="s">
        <v>382</v>
      </c>
      <c r="BI38" s="291">
        <v>44593</v>
      </c>
      <c r="BJ38" s="291">
        <v>44915</v>
      </c>
      <c r="BK38" s="415"/>
      <c r="BL38" s="297" t="s">
        <v>1119</v>
      </c>
    </row>
    <row r="39" spans="2:64" ht="120" customHeight="1" thickBot="1" x14ac:dyDescent="0.35">
      <c r="B39" s="787"/>
      <c r="C39" s="790"/>
      <c r="D39" s="793"/>
      <c r="E39" s="851" t="s">
        <v>74</v>
      </c>
      <c r="F39" s="798" t="s">
        <v>242</v>
      </c>
      <c r="G39" s="818" t="s">
        <v>1121</v>
      </c>
      <c r="H39" s="820" t="s">
        <v>51</v>
      </c>
      <c r="I39" s="820" t="s">
        <v>1120</v>
      </c>
      <c r="J39" s="72" t="s">
        <v>1122</v>
      </c>
      <c r="K39" s="406" t="s">
        <v>347</v>
      </c>
      <c r="L39" s="820" t="s">
        <v>64</v>
      </c>
      <c r="M39" s="827" t="s">
        <v>114</v>
      </c>
      <c r="N39" s="830">
        <v>0.6</v>
      </c>
      <c r="O39" s="72" t="s">
        <v>53</v>
      </c>
      <c r="P39" s="72" t="s">
        <v>53</v>
      </c>
      <c r="Q39" s="72" t="s">
        <v>53</v>
      </c>
      <c r="R39" s="72" t="s">
        <v>53</v>
      </c>
      <c r="S39" s="72" t="s">
        <v>53</v>
      </c>
      <c r="T39" s="72" t="s">
        <v>53</v>
      </c>
      <c r="U39" s="72" t="s">
        <v>53</v>
      </c>
      <c r="V39" s="72" t="s">
        <v>54</v>
      </c>
      <c r="W39" s="72" t="s">
        <v>54</v>
      </c>
      <c r="X39" s="72" t="s">
        <v>53</v>
      </c>
      <c r="Y39" s="72" t="s">
        <v>53</v>
      </c>
      <c r="Z39" s="72" t="s">
        <v>53</v>
      </c>
      <c r="AA39" s="72" t="s">
        <v>53</v>
      </c>
      <c r="AB39" s="72" t="s">
        <v>53</v>
      </c>
      <c r="AC39" s="72" t="s">
        <v>53</v>
      </c>
      <c r="AD39" s="72" t="s">
        <v>54</v>
      </c>
      <c r="AE39" s="72" t="s">
        <v>53</v>
      </c>
      <c r="AF39" s="72" t="s">
        <v>53</v>
      </c>
      <c r="AG39" s="72" t="s">
        <v>54</v>
      </c>
      <c r="AH39" s="73"/>
      <c r="AI39" s="820" t="s">
        <v>351</v>
      </c>
      <c r="AJ39" s="73"/>
      <c r="AK39" s="835" t="s">
        <v>1069</v>
      </c>
      <c r="AL39" s="838">
        <v>0.2</v>
      </c>
      <c r="AM39" s="841" t="s">
        <v>118</v>
      </c>
      <c r="AN39" s="147" t="s">
        <v>84</v>
      </c>
      <c r="AO39" s="142" t="s">
        <v>1126</v>
      </c>
      <c r="AP39" s="427" t="s">
        <v>1124</v>
      </c>
      <c r="AQ39" s="75" t="s">
        <v>95</v>
      </c>
      <c r="AR39" s="89" t="s">
        <v>61</v>
      </c>
      <c r="AS39" s="76">
        <v>0.25</v>
      </c>
      <c r="AT39" s="89" t="s">
        <v>56</v>
      </c>
      <c r="AU39" s="76">
        <v>0.15</v>
      </c>
      <c r="AV39" s="77">
        <v>0.4</v>
      </c>
      <c r="AW39" s="89" t="s">
        <v>57</v>
      </c>
      <c r="AX39" s="89" t="s">
        <v>58</v>
      </c>
      <c r="AY39" s="89" t="s">
        <v>59</v>
      </c>
      <c r="AZ39" s="77">
        <v>0.36</v>
      </c>
      <c r="BA39" s="78" t="s">
        <v>90</v>
      </c>
      <c r="BB39" s="77">
        <v>0.2</v>
      </c>
      <c r="BC39" s="78" t="s">
        <v>1069</v>
      </c>
      <c r="BD39" s="79" t="s">
        <v>90</v>
      </c>
      <c r="BE39" s="89" t="s">
        <v>106</v>
      </c>
      <c r="BF39" s="72" t="s">
        <v>380</v>
      </c>
      <c r="BG39" s="72" t="s">
        <v>380</v>
      </c>
      <c r="BH39" s="72" t="s">
        <v>380</v>
      </c>
      <c r="BI39" s="72" t="s">
        <v>380</v>
      </c>
      <c r="BJ39" s="72" t="s">
        <v>380</v>
      </c>
      <c r="BK39" s="404"/>
      <c r="BL39" s="871" t="s">
        <v>1127</v>
      </c>
    </row>
    <row r="40" spans="2:64" ht="143.25" customHeight="1" thickBot="1" x14ac:dyDescent="0.35">
      <c r="B40" s="788"/>
      <c r="C40" s="791"/>
      <c r="D40" s="794"/>
      <c r="E40" s="797"/>
      <c r="F40" s="800"/>
      <c r="G40" s="819"/>
      <c r="H40" s="821"/>
      <c r="I40" s="821"/>
      <c r="J40" s="81" t="s">
        <v>1123</v>
      </c>
      <c r="K40" s="401" t="s">
        <v>348</v>
      </c>
      <c r="L40" s="821"/>
      <c r="M40" s="829"/>
      <c r="N40" s="832"/>
      <c r="O40" s="115"/>
      <c r="P40" s="115"/>
      <c r="Q40" s="115"/>
      <c r="R40" s="115"/>
      <c r="S40" s="115"/>
      <c r="T40" s="115"/>
      <c r="U40" s="115"/>
      <c r="V40" s="115"/>
      <c r="W40" s="115"/>
      <c r="X40" s="115"/>
      <c r="Y40" s="115"/>
      <c r="Z40" s="115"/>
      <c r="AA40" s="115"/>
      <c r="AB40" s="115"/>
      <c r="AC40" s="115"/>
      <c r="AD40" s="115"/>
      <c r="AE40" s="115"/>
      <c r="AF40" s="115"/>
      <c r="AG40" s="115"/>
      <c r="AH40" s="116"/>
      <c r="AI40" s="821"/>
      <c r="AJ40" s="116"/>
      <c r="AK40" s="836"/>
      <c r="AL40" s="840"/>
      <c r="AM40" s="843"/>
      <c r="AN40" s="147" t="s">
        <v>339</v>
      </c>
      <c r="AO40" s="442" t="s">
        <v>1125</v>
      </c>
      <c r="AP40" s="427" t="s">
        <v>1124</v>
      </c>
      <c r="AQ40" s="117" t="s">
        <v>95</v>
      </c>
      <c r="AR40" s="102" t="s">
        <v>61</v>
      </c>
      <c r="AS40" s="83">
        <v>0.25</v>
      </c>
      <c r="AT40" s="102" t="s">
        <v>56</v>
      </c>
      <c r="AU40" s="83">
        <v>0.15</v>
      </c>
      <c r="AV40" s="118">
        <v>0.4</v>
      </c>
      <c r="AW40" s="102" t="s">
        <v>57</v>
      </c>
      <c r="AX40" s="102" t="s">
        <v>58</v>
      </c>
      <c r="AY40" s="102" t="s">
        <v>59</v>
      </c>
      <c r="AZ40" s="86">
        <v>0.216</v>
      </c>
      <c r="BA40" s="119" t="s">
        <v>90</v>
      </c>
      <c r="BB40" s="86">
        <v>0.2</v>
      </c>
      <c r="BC40" s="119" t="s">
        <v>1069</v>
      </c>
      <c r="BD40" s="112" t="s">
        <v>90</v>
      </c>
      <c r="BE40" s="102" t="s">
        <v>106</v>
      </c>
      <c r="BF40" s="81" t="s">
        <v>380</v>
      </c>
      <c r="BG40" s="81" t="s">
        <v>380</v>
      </c>
      <c r="BH40" s="81" t="s">
        <v>380</v>
      </c>
      <c r="BI40" s="81" t="s">
        <v>380</v>
      </c>
      <c r="BJ40" s="81" t="s">
        <v>380</v>
      </c>
      <c r="BK40" s="405"/>
      <c r="BL40" s="872"/>
    </row>
    <row r="41" spans="2:64" ht="231.75" thickBot="1" x14ac:dyDescent="0.35">
      <c r="B41" s="288" t="s">
        <v>190</v>
      </c>
      <c r="C41" s="287" t="s">
        <v>209</v>
      </c>
      <c r="D41" s="170" t="s">
        <v>218</v>
      </c>
      <c r="E41" s="171" t="s">
        <v>74</v>
      </c>
      <c r="F41" s="370" t="s">
        <v>243</v>
      </c>
      <c r="G41" s="303" t="s">
        <v>466</v>
      </c>
      <c r="H41" s="157" t="s">
        <v>51</v>
      </c>
      <c r="I41" s="157" t="s">
        <v>467</v>
      </c>
      <c r="J41" s="157" t="s">
        <v>468</v>
      </c>
      <c r="K41" s="408" t="s">
        <v>93</v>
      </c>
      <c r="L41" s="157" t="s">
        <v>72</v>
      </c>
      <c r="M41" s="158" t="s">
        <v>90</v>
      </c>
      <c r="N41" s="159">
        <v>0.4</v>
      </c>
      <c r="O41" s="157" t="s">
        <v>53</v>
      </c>
      <c r="P41" s="157" t="s">
        <v>53</v>
      </c>
      <c r="Q41" s="157" t="s">
        <v>53</v>
      </c>
      <c r="R41" s="157" t="s">
        <v>53</v>
      </c>
      <c r="S41" s="157" t="s">
        <v>53</v>
      </c>
      <c r="T41" s="157" t="s">
        <v>53</v>
      </c>
      <c r="U41" s="157" t="s">
        <v>53</v>
      </c>
      <c r="V41" s="157" t="s">
        <v>54</v>
      </c>
      <c r="W41" s="157" t="s">
        <v>54</v>
      </c>
      <c r="X41" s="157" t="s">
        <v>53</v>
      </c>
      <c r="Y41" s="157" t="s">
        <v>53</v>
      </c>
      <c r="Z41" s="157" t="s">
        <v>53</v>
      </c>
      <c r="AA41" s="157" t="s">
        <v>53</v>
      </c>
      <c r="AB41" s="157" t="s">
        <v>53</v>
      </c>
      <c r="AC41" s="157" t="s">
        <v>53</v>
      </c>
      <c r="AD41" s="157" t="s">
        <v>54</v>
      </c>
      <c r="AE41" s="157" t="s">
        <v>53</v>
      </c>
      <c r="AF41" s="157" t="s">
        <v>53</v>
      </c>
      <c r="AG41" s="157" t="s">
        <v>54</v>
      </c>
      <c r="AH41" s="160"/>
      <c r="AI41" s="157" t="s">
        <v>353</v>
      </c>
      <c r="AJ41" s="160"/>
      <c r="AK41" s="161" t="s">
        <v>115</v>
      </c>
      <c r="AL41" s="162">
        <v>0.6</v>
      </c>
      <c r="AM41" s="184" t="s">
        <v>118</v>
      </c>
      <c r="AN41" s="147" t="s">
        <v>84</v>
      </c>
      <c r="AO41" s="206" t="s">
        <v>547</v>
      </c>
      <c r="AP41" s="260" t="s">
        <v>469</v>
      </c>
      <c r="AQ41" s="163" t="s">
        <v>95</v>
      </c>
      <c r="AR41" s="164" t="s">
        <v>61</v>
      </c>
      <c r="AS41" s="162">
        <v>0.25</v>
      </c>
      <c r="AT41" s="164" t="s">
        <v>56</v>
      </c>
      <c r="AU41" s="162">
        <v>0.15</v>
      </c>
      <c r="AV41" s="165">
        <v>0.4</v>
      </c>
      <c r="AW41" s="164" t="s">
        <v>57</v>
      </c>
      <c r="AX41" s="164" t="s">
        <v>58</v>
      </c>
      <c r="AY41" s="164" t="s">
        <v>59</v>
      </c>
      <c r="AZ41" s="165">
        <v>0.24</v>
      </c>
      <c r="BA41" s="166" t="s">
        <v>90</v>
      </c>
      <c r="BB41" s="165">
        <v>0.6</v>
      </c>
      <c r="BC41" s="166" t="s">
        <v>115</v>
      </c>
      <c r="BD41" s="167" t="s">
        <v>118</v>
      </c>
      <c r="BE41" s="164" t="s">
        <v>60</v>
      </c>
      <c r="BF41" s="168" t="s">
        <v>470</v>
      </c>
      <c r="BG41" s="157" t="s">
        <v>471</v>
      </c>
      <c r="BH41" s="157" t="s">
        <v>472</v>
      </c>
      <c r="BI41" s="321">
        <v>44713</v>
      </c>
      <c r="BJ41" s="321">
        <v>44895</v>
      </c>
      <c r="BK41" s="157"/>
      <c r="BL41" s="297" t="s">
        <v>473</v>
      </c>
    </row>
    <row r="42" spans="2:64" ht="243" customHeight="1" thickBot="1" x14ac:dyDescent="0.35">
      <c r="B42" s="786" t="s">
        <v>185</v>
      </c>
      <c r="C42" s="893" t="s">
        <v>198</v>
      </c>
      <c r="D42" s="896" t="s">
        <v>219</v>
      </c>
      <c r="E42" s="795" t="s">
        <v>74</v>
      </c>
      <c r="F42" s="798" t="s">
        <v>247</v>
      </c>
      <c r="G42" s="899" t="s">
        <v>507</v>
      </c>
      <c r="H42" s="901" t="s">
        <v>68</v>
      </c>
      <c r="I42" s="907" t="s">
        <v>502</v>
      </c>
      <c r="J42" s="907" t="s">
        <v>503</v>
      </c>
      <c r="K42" s="907" t="s">
        <v>347</v>
      </c>
      <c r="L42" s="820" t="s">
        <v>64</v>
      </c>
      <c r="M42" s="827" t="s">
        <v>114</v>
      </c>
      <c r="N42" s="830">
        <v>0.6</v>
      </c>
      <c r="O42" s="72" t="s">
        <v>53</v>
      </c>
      <c r="P42" s="72" t="s">
        <v>53</v>
      </c>
      <c r="Q42" s="72" t="s">
        <v>53</v>
      </c>
      <c r="R42" s="72" t="s">
        <v>53</v>
      </c>
      <c r="S42" s="72" t="s">
        <v>53</v>
      </c>
      <c r="T42" s="72" t="s">
        <v>53</v>
      </c>
      <c r="U42" s="72" t="s">
        <v>53</v>
      </c>
      <c r="V42" s="72" t="s">
        <v>54</v>
      </c>
      <c r="W42" s="72" t="s">
        <v>54</v>
      </c>
      <c r="X42" s="72" t="s">
        <v>53</v>
      </c>
      <c r="Y42" s="72" t="s">
        <v>53</v>
      </c>
      <c r="Z42" s="72" t="s">
        <v>53</v>
      </c>
      <c r="AA42" s="72" t="s">
        <v>53</v>
      </c>
      <c r="AB42" s="72" t="s">
        <v>53</v>
      </c>
      <c r="AC42" s="72" t="s">
        <v>53</v>
      </c>
      <c r="AD42" s="72" t="s">
        <v>54</v>
      </c>
      <c r="AE42" s="72" t="s">
        <v>53</v>
      </c>
      <c r="AF42" s="72" t="s">
        <v>53</v>
      </c>
      <c r="AG42" s="72" t="s">
        <v>54</v>
      </c>
      <c r="AH42" s="73"/>
      <c r="AI42" s="820" t="s">
        <v>352</v>
      </c>
      <c r="AJ42" s="73"/>
      <c r="AK42" s="835" t="s">
        <v>109</v>
      </c>
      <c r="AL42" s="838">
        <v>0.4</v>
      </c>
      <c r="AM42" s="841" t="s">
        <v>118</v>
      </c>
      <c r="AN42" s="147" t="s">
        <v>84</v>
      </c>
      <c r="AO42" s="208" t="s">
        <v>911</v>
      </c>
      <c r="AP42" s="260" t="s">
        <v>504</v>
      </c>
      <c r="AQ42" s="75" t="s">
        <v>95</v>
      </c>
      <c r="AR42" s="89" t="s">
        <v>61</v>
      </c>
      <c r="AS42" s="76">
        <v>0.25</v>
      </c>
      <c r="AT42" s="89" t="s">
        <v>56</v>
      </c>
      <c r="AU42" s="76">
        <v>0.15</v>
      </c>
      <c r="AV42" s="77">
        <v>0.4</v>
      </c>
      <c r="AW42" s="89" t="s">
        <v>57</v>
      </c>
      <c r="AX42" s="89" t="s">
        <v>58</v>
      </c>
      <c r="AY42" s="89" t="s">
        <v>59</v>
      </c>
      <c r="AZ42" s="77">
        <v>0.36</v>
      </c>
      <c r="BA42" s="78" t="s">
        <v>90</v>
      </c>
      <c r="BB42" s="77">
        <v>0.4</v>
      </c>
      <c r="BC42" s="78" t="s">
        <v>109</v>
      </c>
      <c r="BD42" s="79" t="s">
        <v>118</v>
      </c>
      <c r="BE42" s="822" t="s">
        <v>60</v>
      </c>
      <c r="BF42" s="820" t="s">
        <v>505</v>
      </c>
      <c r="BG42" s="905" t="s">
        <v>506</v>
      </c>
      <c r="BH42" s="905" t="s">
        <v>387</v>
      </c>
      <c r="BI42" s="869">
        <v>44562</v>
      </c>
      <c r="BJ42" s="909">
        <v>44926</v>
      </c>
      <c r="BK42" s="905"/>
      <c r="BL42" s="871" t="s">
        <v>912</v>
      </c>
    </row>
    <row r="43" spans="2:64" ht="269.25" customHeight="1" thickBot="1" x14ac:dyDescent="0.35">
      <c r="B43" s="787"/>
      <c r="C43" s="894"/>
      <c r="D43" s="897"/>
      <c r="E43" s="817"/>
      <c r="F43" s="800"/>
      <c r="G43" s="900"/>
      <c r="H43" s="902"/>
      <c r="I43" s="908"/>
      <c r="J43" s="908"/>
      <c r="K43" s="908"/>
      <c r="L43" s="821"/>
      <c r="M43" s="829"/>
      <c r="N43" s="832"/>
      <c r="O43" s="115"/>
      <c r="P43" s="115"/>
      <c r="Q43" s="115"/>
      <c r="R43" s="115"/>
      <c r="S43" s="115"/>
      <c r="T43" s="115"/>
      <c r="U43" s="115"/>
      <c r="V43" s="115"/>
      <c r="W43" s="115"/>
      <c r="X43" s="115"/>
      <c r="Y43" s="115"/>
      <c r="Z43" s="115"/>
      <c r="AA43" s="115"/>
      <c r="AB43" s="115"/>
      <c r="AC43" s="115"/>
      <c r="AD43" s="115"/>
      <c r="AE43" s="115"/>
      <c r="AF43" s="115"/>
      <c r="AG43" s="115"/>
      <c r="AH43" s="116"/>
      <c r="AI43" s="821"/>
      <c r="AJ43" s="116"/>
      <c r="AK43" s="836"/>
      <c r="AL43" s="840"/>
      <c r="AM43" s="843"/>
      <c r="AN43" s="148" t="s">
        <v>339</v>
      </c>
      <c r="AO43" s="209" t="s">
        <v>548</v>
      </c>
      <c r="AP43" s="260" t="s">
        <v>504</v>
      </c>
      <c r="AQ43" s="117" t="s">
        <v>95</v>
      </c>
      <c r="AR43" s="102" t="s">
        <v>61</v>
      </c>
      <c r="AS43" s="83">
        <v>0.25</v>
      </c>
      <c r="AT43" s="102" t="s">
        <v>56</v>
      </c>
      <c r="AU43" s="83">
        <v>0.15</v>
      </c>
      <c r="AV43" s="118">
        <v>0.4</v>
      </c>
      <c r="AW43" s="102" t="s">
        <v>57</v>
      </c>
      <c r="AX43" s="102" t="s">
        <v>58</v>
      </c>
      <c r="AY43" s="91" t="s">
        <v>59</v>
      </c>
      <c r="AZ43" s="86">
        <v>0.216</v>
      </c>
      <c r="BA43" s="87" t="s">
        <v>90</v>
      </c>
      <c r="BB43" s="86">
        <v>0.4</v>
      </c>
      <c r="BC43" s="119" t="s">
        <v>109</v>
      </c>
      <c r="BD43" s="112" t="s">
        <v>118</v>
      </c>
      <c r="BE43" s="824"/>
      <c r="BF43" s="821"/>
      <c r="BG43" s="906"/>
      <c r="BH43" s="906"/>
      <c r="BI43" s="870"/>
      <c r="BJ43" s="910"/>
      <c r="BK43" s="906"/>
      <c r="BL43" s="872"/>
    </row>
    <row r="44" spans="2:64" ht="243.75" customHeight="1" thickBot="1" x14ac:dyDescent="0.35">
      <c r="B44" s="787"/>
      <c r="C44" s="894"/>
      <c r="D44" s="897"/>
      <c r="E44" s="851" t="s">
        <v>74</v>
      </c>
      <c r="F44" s="798" t="s">
        <v>248</v>
      </c>
      <c r="G44" s="899" t="s">
        <v>508</v>
      </c>
      <c r="H44" s="820" t="s">
        <v>68</v>
      </c>
      <c r="I44" s="901" t="s">
        <v>509</v>
      </c>
      <c r="J44" s="907" t="s">
        <v>510</v>
      </c>
      <c r="K44" s="833" t="s">
        <v>347</v>
      </c>
      <c r="L44" s="820" t="s">
        <v>70</v>
      </c>
      <c r="M44" s="827" t="s">
        <v>121</v>
      </c>
      <c r="N44" s="830">
        <v>0.8</v>
      </c>
      <c r="O44" s="72" t="s">
        <v>53</v>
      </c>
      <c r="P44" s="72" t="s">
        <v>53</v>
      </c>
      <c r="Q44" s="72" t="s">
        <v>53</v>
      </c>
      <c r="R44" s="72" t="s">
        <v>53</v>
      </c>
      <c r="S44" s="72" t="s">
        <v>53</v>
      </c>
      <c r="T44" s="72" t="s">
        <v>53</v>
      </c>
      <c r="U44" s="72" t="s">
        <v>53</v>
      </c>
      <c r="V44" s="72" t="s">
        <v>54</v>
      </c>
      <c r="W44" s="72" t="s">
        <v>54</v>
      </c>
      <c r="X44" s="72" t="s">
        <v>53</v>
      </c>
      <c r="Y44" s="72" t="s">
        <v>53</v>
      </c>
      <c r="Z44" s="72" t="s">
        <v>53</v>
      </c>
      <c r="AA44" s="72" t="s">
        <v>53</v>
      </c>
      <c r="AB44" s="72" t="s">
        <v>53</v>
      </c>
      <c r="AC44" s="72" t="s">
        <v>53</v>
      </c>
      <c r="AD44" s="72" t="s">
        <v>54</v>
      </c>
      <c r="AE44" s="72" t="s">
        <v>53</v>
      </c>
      <c r="AF44" s="72" t="s">
        <v>53</v>
      </c>
      <c r="AG44" s="72" t="s">
        <v>54</v>
      </c>
      <c r="AH44" s="73"/>
      <c r="AI44" s="820" t="s">
        <v>354</v>
      </c>
      <c r="AJ44" s="73"/>
      <c r="AK44" s="835" t="s">
        <v>122</v>
      </c>
      <c r="AL44" s="838">
        <v>0.8</v>
      </c>
      <c r="AM44" s="841" t="s">
        <v>121</v>
      </c>
      <c r="AN44" s="146" t="s">
        <v>84</v>
      </c>
      <c r="AO44" s="416" t="s">
        <v>913</v>
      </c>
      <c r="AP44" s="262" t="s">
        <v>504</v>
      </c>
      <c r="AQ44" s="121" t="s">
        <v>95</v>
      </c>
      <c r="AR44" s="89" t="s">
        <v>61</v>
      </c>
      <c r="AS44" s="76">
        <v>0.25</v>
      </c>
      <c r="AT44" s="89" t="s">
        <v>56</v>
      </c>
      <c r="AU44" s="76">
        <v>0.15</v>
      </c>
      <c r="AV44" s="77">
        <v>0.4</v>
      </c>
      <c r="AW44" s="89" t="s">
        <v>57</v>
      </c>
      <c r="AX44" s="89" t="s">
        <v>58</v>
      </c>
      <c r="AY44" s="89" t="s">
        <v>59</v>
      </c>
      <c r="AZ44" s="77">
        <v>0.48</v>
      </c>
      <c r="BA44" s="190" t="s">
        <v>114</v>
      </c>
      <c r="BB44" s="77">
        <v>0.8</v>
      </c>
      <c r="BC44" s="78" t="s">
        <v>122</v>
      </c>
      <c r="BD44" s="79" t="s">
        <v>121</v>
      </c>
      <c r="BE44" s="822" t="s">
        <v>60</v>
      </c>
      <c r="BF44" s="820" t="s">
        <v>505</v>
      </c>
      <c r="BG44" s="905" t="s">
        <v>506</v>
      </c>
      <c r="BH44" s="905" t="s">
        <v>387</v>
      </c>
      <c r="BI44" s="869">
        <v>44564</v>
      </c>
      <c r="BJ44" s="909">
        <v>44926</v>
      </c>
      <c r="BK44" s="905"/>
      <c r="BL44" s="911" t="s">
        <v>914</v>
      </c>
    </row>
    <row r="45" spans="2:64" ht="176.25" customHeight="1" thickTop="1" thickBot="1" x14ac:dyDescent="0.35">
      <c r="B45" s="788"/>
      <c r="C45" s="895"/>
      <c r="D45" s="898"/>
      <c r="E45" s="797"/>
      <c r="F45" s="800"/>
      <c r="G45" s="900"/>
      <c r="H45" s="821"/>
      <c r="I45" s="902"/>
      <c r="J45" s="908"/>
      <c r="K45" s="834"/>
      <c r="L45" s="821"/>
      <c r="M45" s="829"/>
      <c r="N45" s="832"/>
      <c r="O45" s="115"/>
      <c r="P45" s="115"/>
      <c r="Q45" s="115"/>
      <c r="R45" s="115"/>
      <c r="S45" s="115"/>
      <c r="T45" s="115"/>
      <c r="U45" s="115"/>
      <c r="V45" s="115"/>
      <c r="W45" s="115"/>
      <c r="X45" s="115"/>
      <c r="Y45" s="115"/>
      <c r="Z45" s="115"/>
      <c r="AA45" s="115"/>
      <c r="AB45" s="115"/>
      <c r="AC45" s="115"/>
      <c r="AD45" s="115"/>
      <c r="AE45" s="115"/>
      <c r="AF45" s="115"/>
      <c r="AG45" s="115"/>
      <c r="AH45" s="116"/>
      <c r="AI45" s="821"/>
      <c r="AJ45" s="116"/>
      <c r="AK45" s="836"/>
      <c r="AL45" s="840"/>
      <c r="AM45" s="843"/>
      <c r="AN45" s="147" t="s">
        <v>339</v>
      </c>
      <c r="AO45" s="417" t="s">
        <v>549</v>
      </c>
      <c r="AP45" s="263" t="s">
        <v>511</v>
      </c>
      <c r="AQ45" s="137" t="s">
        <v>95</v>
      </c>
      <c r="AR45" s="102" t="s">
        <v>61</v>
      </c>
      <c r="AS45" s="83">
        <v>0.25</v>
      </c>
      <c r="AT45" s="102" t="s">
        <v>56</v>
      </c>
      <c r="AU45" s="83">
        <v>0.15</v>
      </c>
      <c r="AV45" s="118">
        <v>0.4</v>
      </c>
      <c r="AW45" s="102" t="s">
        <v>73</v>
      </c>
      <c r="AX45" s="102" t="s">
        <v>65</v>
      </c>
      <c r="AY45" s="102" t="s">
        <v>59</v>
      </c>
      <c r="AZ45" s="86">
        <v>0.28799999999999998</v>
      </c>
      <c r="BA45" s="191" t="s">
        <v>90</v>
      </c>
      <c r="BB45" s="86">
        <v>0.8</v>
      </c>
      <c r="BC45" s="119" t="s">
        <v>122</v>
      </c>
      <c r="BD45" s="112" t="s">
        <v>121</v>
      </c>
      <c r="BE45" s="824"/>
      <c r="BF45" s="821"/>
      <c r="BG45" s="906"/>
      <c r="BH45" s="906"/>
      <c r="BI45" s="870"/>
      <c r="BJ45" s="910"/>
      <c r="BK45" s="906"/>
      <c r="BL45" s="912"/>
    </row>
    <row r="46" spans="2:64" ht="149.25" customHeight="1" thickBot="1" x14ac:dyDescent="0.35">
      <c r="B46" s="786" t="s">
        <v>186</v>
      </c>
      <c r="C46" s="789" t="s">
        <v>204</v>
      </c>
      <c r="D46" s="792" t="s">
        <v>220</v>
      </c>
      <c r="E46" s="386" t="s">
        <v>74</v>
      </c>
      <c r="F46" s="364" t="s">
        <v>249</v>
      </c>
      <c r="G46" s="422" t="s">
        <v>1093</v>
      </c>
      <c r="H46" s="301" t="s">
        <v>68</v>
      </c>
      <c r="I46" s="279" t="s">
        <v>1094</v>
      </c>
      <c r="J46" s="301" t="s">
        <v>1095</v>
      </c>
      <c r="K46" s="420" t="s">
        <v>93</v>
      </c>
      <c r="L46" s="301" t="s">
        <v>72</v>
      </c>
      <c r="M46" s="328" t="s">
        <v>90</v>
      </c>
      <c r="N46" s="329">
        <v>0.4</v>
      </c>
      <c r="O46" s="301" t="s">
        <v>53</v>
      </c>
      <c r="P46" s="301" t="s">
        <v>53</v>
      </c>
      <c r="Q46" s="301" t="s">
        <v>53</v>
      </c>
      <c r="R46" s="301" t="s">
        <v>53</v>
      </c>
      <c r="S46" s="301" t="s">
        <v>53</v>
      </c>
      <c r="T46" s="301" t="s">
        <v>53</v>
      </c>
      <c r="U46" s="301" t="s">
        <v>53</v>
      </c>
      <c r="V46" s="301" t="s">
        <v>54</v>
      </c>
      <c r="W46" s="301" t="s">
        <v>54</v>
      </c>
      <c r="X46" s="301" t="s">
        <v>53</v>
      </c>
      <c r="Y46" s="301" t="s">
        <v>53</v>
      </c>
      <c r="Z46" s="301" t="s">
        <v>53</v>
      </c>
      <c r="AA46" s="301" t="s">
        <v>53</v>
      </c>
      <c r="AB46" s="301" t="s">
        <v>53</v>
      </c>
      <c r="AC46" s="301" t="s">
        <v>53</v>
      </c>
      <c r="AD46" s="301" t="s">
        <v>54</v>
      </c>
      <c r="AE46" s="301" t="s">
        <v>53</v>
      </c>
      <c r="AF46" s="301" t="s">
        <v>53</v>
      </c>
      <c r="AG46" s="301" t="s">
        <v>54</v>
      </c>
      <c r="AH46" s="197"/>
      <c r="AI46" s="301" t="s">
        <v>351</v>
      </c>
      <c r="AJ46" s="197"/>
      <c r="AK46" s="57" t="s">
        <v>1069</v>
      </c>
      <c r="AL46" s="56">
        <v>0.2</v>
      </c>
      <c r="AM46" s="423" t="s">
        <v>90</v>
      </c>
      <c r="AN46" s="340" t="s">
        <v>84</v>
      </c>
      <c r="AO46" s="142" t="s">
        <v>1097</v>
      </c>
      <c r="AP46" s="282" t="s">
        <v>1096</v>
      </c>
      <c r="AQ46" s="252" t="s">
        <v>95</v>
      </c>
      <c r="AR46" s="306" t="s">
        <v>61</v>
      </c>
      <c r="AS46" s="56">
        <v>0.25</v>
      </c>
      <c r="AT46" s="306" t="s">
        <v>56</v>
      </c>
      <c r="AU46" s="56">
        <v>0.15</v>
      </c>
      <c r="AV46" s="317">
        <v>0.4</v>
      </c>
      <c r="AW46" s="306" t="s">
        <v>57</v>
      </c>
      <c r="AX46" s="306" t="s">
        <v>58</v>
      </c>
      <c r="AY46" s="306" t="s">
        <v>59</v>
      </c>
      <c r="AZ46" s="317">
        <v>0.24</v>
      </c>
      <c r="BA46" s="316" t="s">
        <v>90</v>
      </c>
      <c r="BB46" s="317">
        <v>0.2</v>
      </c>
      <c r="BC46" s="316" t="s">
        <v>1069</v>
      </c>
      <c r="BD46" s="307" t="s">
        <v>90</v>
      </c>
      <c r="BE46" s="306" t="s">
        <v>106</v>
      </c>
      <c r="BF46" s="296" t="s">
        <v>380</v>
      </c>
      <c r="BG46" s="296" t="s">
        <v>380</v>
      </c>
      <c r="BH46" s="296" t="s">
        <v>380</v>
      </c>
      <c r="BI46" s="296" t="s">
        <v>380</v>
      </c>
      <c r="BJ46" s="296" t="s">
        <v>380</v>
      </c>
      <c r="BK46" s="198"/>
      <c r="BL46" s="297" t="s">
        <v>1098</v>
      </c>
    </row>
    <row r="47" spans="2:64" ht="165.75" thickBot="1" x14ac:dyDescent="0.35">
      <c r="B47" s="787"/>
      <c r="C47" s="790"/>
      <c r="D47" s="793"/>
      <c r="E47" s="387" t="s">
        <v>50</v>
      </c>
      <c r="F47" s="364" t="s">
        <v>250</v>
      </c>
      <c r="G47" s="303" t="s">
        <v>1047</v>
      </c>
      <c r="H47" s="157" t="s">
        <v>68</v>
      </c>
      <c r="I47" s="157" t="s">
        <v>1048</v>
      </c>
      <c r="J47" s="157" t="s">
        <v>1049</v>
      </c>
      <c r="K47" s="408" t="s">
        <v>93</v>
      </c>
      <c r="L47" s="157" t="s">
        <v>64</v>
      </c>
      <c r="M47" s="158" t="s">
        <v>114</v>
      </c>
      <c r="N47" s="159">
        <v>0.6</v>
      </c>
      <c r="O47" s="157" t="s">
        <v>53</v>
      </c>
      <c r="P47" s="157" t="s">
        <v>53</v>
      </c>
      <c r="Q47" s="157" t="s">
        <v>53</v>
      </c>
      <c r="R47" s="157" t="s">
        <v>53</v>
      </c>
      <c r="S47" s="157" t="s">
        <v>53</v>
      </c>
      <c r="T47" s="157" t="s">
        <v>53</v>
      </c>
      <c r="U47" s="157" t="s">
        <v>53</v>
      </c>
      <c r="V47" s="157" t="s">
        <v>54</v>
      </c>
      <c r="W47" s="157" t="s">
        <v>54</v>
      </c>
      <c r="X47" s="157" t="s">
        <v>53</v>
      </c>
      <c r="Y47" s="157" t="s">
        <v>53</v>
      </c>
      <c r="Z47" s="157" t="s">
        <v>53</v>
      </c>
      <c r="AA47" s="157" t="s">
        <v>53</v>
      </c>
      <c r="AB47" s="157" t="s">
        <v>53</v>
      </c>
      <c r="AC47" s="157" t="s">
        <v>53</v>
      </c>
      <c r="AD47" s="157" t="s">
        <v>54</v>
      </c>
      <c r="AE47" s="157" t="s">
        <v>53</v>
      </c>
      <c r="AF47" s="157" t="s">
        <v>53</v>
      </c>
      <c r="AG47" s="157" t="s">
        <v>54</v>
      </c>
      <c r="AH47" s="160"/>
      <c r="AI47" s="157" t="s">
        <v>351</v>
      </c>
      <c r="AJ47" s="160"/>
      <c r="AK47" s="161" t="s">
        <v>1069</v>
      </c>
      <c r="AL47" s="162">
        <v>0.2</v>
      </c>
      <c r="AM47" s="184" t="s">
        <v>118</v>
      </c>
      <c r="AN47" s="147" t="s">
        <v>84</v>
      </c>
      <c r="AO47" s="444" t="s">
        <v>1171</v>
      </c>
      <c r="AP47" s="260" t="s">
        <v>1050</v>
      </c>
      <c r="AQ47" s="163" t="s">
        <v>97</v>
      </c>
      <c r="AR47" s="164" t="s">
        <v>55</v>
      </c>
      <c r="AS47" s="162">
        <v>0.1</v>
      </c>
      <c r="AT47" s="164" t="s">
        <v>56</v>
      </c>
      <c r="AU47" s="162">
        <v>0.15</v>
      </c>
      <c r="AV47" s="165">
        <v>0.25</v>
      </c>
      <c r="AW47" s="164" t="s">
        <v>57</v>
      </c>
      <c r="AX47" s="164" t="s">
        <v>58</v>
      </c>
      <c r="AY47" s="164" t="s">
        <v>59</v>
      </c>
      <c r="AZ47" s="165">
        <v>0.6</v>
      </c>
      <c r="BA47" s="166" t="s">
        <v>114</v>
      </c>
      <c r="BB47" s="165">
        <v>0.15000000000000002</v>
      </c>
      <c r="BC47" s="166" t="s">
        <v>1069</v>
      </c>
      <c r="BD47" s="167" t="s">
        <v>118</v>
      </c>
      <c r="BE47" s="164" t="s">
        <v>60</v>
      </c>
      <c r="BF47" s="157" t="s">
        <v>1172</v>
      </c>
      <c r="BG47" s="157" t="s">
        <v>1050</v>
      </c>
      <c r="BH47" s="157" t="s">
        <v>582</v>
      </c>
      <c r="BI47" s="321">
        <v>44562</v>
      </c>
      <c r="BJ47" s="321">
        <v>44895</v>
      </c>
      <c r="BK47" s="411"/>
      <c r="BL47" s="297" t="s">
        <v>1173</v>
      </c>
    </row>
    <row r="48" spans="2:64" ht="99.75" thickBot="1" x14ac:dyDescent="0.35">
      <c r="B48" s="787"/>
      <c r="C48" s="790"/>
      <c r="D48" s="793"/>
      <c r="E48" s="387" t="s">
        <v>74</v>
      </c>
      <c r="F48" s="364" t="s">
        <v>251</v>
      </c>
      <c r="G48" s="422" t="s">
        <v>1099</v>
      </c>
      <c r="H48" s="301" t="s">
        <v>68</v>
      </c>
      <c r="I48" s="385" t="s">
        <v>753</v>
      </c>
      <c r="J48" s="301" t="s">
        <v>1100</v>
      </c>
      <c r="K48" s="420" t="s">
        <v>93</v>
      </c>
      <c r="L48" s="301" t="s">
        <v>72</v>
      </c>
      <c r="M48" s="328" t="s">
        <v>90</v>
      </c>
      <c r="N48" s="329">
        <v>0.4</v>
      </c>
      <c r="O48" s="301" t="s">
        <v>53</v>
      </c>
      <c r="P48" s="301" t="s">
        <v>53</v>
      </c>
      <c r="Q48" s="301" t="s">
        <v>53</v>
      </c>
      <c r="R48" s="301" t="s">
        <v>53</v>
      </c>
      <c r="S48" s="301" t="s">
        <v>53</v>
      </c>
      <c r="T48" s="301" t="s">
        <v>53</v>
      </c>
      <c r="U48" s="301" t="s">
        <v>53</v>
      </c>
      <c r="V48" s="301" t="s">
        <v>54</v>
      </c>
      <c r="W48" s="301" t="s">
        <v>54</v>
      </c>
      <c r="X48" s="301" t="s">
        <v>53</v>
      </c>
      <c r="Y48" s="301" t="s">
        <v>53</v>
      </c>
      <c r="Z48" s="301" t="s">
        <v>53</v>
      </c>
      <c r="AA48" s="301" t="s">
        <v>53</v>
      </c>
      <c r="AB48" s="301" t="s">
        <v>53</v>
      </c>
      <c r="AC48" s="301" t="s">
        <v>53</v>
      </c>
      <c r="AD48" s="301" t="s">
        <v>54</v>
      </c>
      <c r="AE48" s="301" t="s">
        <v>53</v>
      </c>
      <c r="AF48" s="301" t="s">
        <v>53</v>
      </c>
      <c r="AG48" s="301" t="s">
        <v>54</v>
      </c>
      <c r="AH48" s="197"/>
      <c r="AI48" s="301" t="s">
        <v>351</v>
      </c>
      <c r="AJ48" s="197"/>
      <c r="AK48" s="57" t="s">
        <v>1069</v>
      </c>
      <c r="AL48" s="56">
        <v>0.2</v>
      </c>
      <c r="AM48" s="423" t="s">
        <v>90</v>
      </c>
      <c r="AN48" s="340" t="s">
        <v>84</v>
      </c>
      <c r="AO48" s="443" t="s">
        <v>1102</v>
      </c>
      <c r="AP48" s="260" t="s">
        <v>1101</v>
      </c>
      <c r="AQ48" s="252" t="s">
        <v>95</v>
      </c>
      <c r="AR48" s="306" t="s">
        <v>61</v>
      </c>
      <c r="AS48" s="56">
        <v>0.25</v>
      </c>
      <c r="AT48" s="306" t="s">
        <v>56</v>
      </c>
      <c r="AU48" s="56">
        <v>0.15</v>
      </c>
      <c r="AV48" s="317">
        <v>0.4</v>
      </c>
      <c r="AW48" s="306" t="s">
        <v>57</v>
      </c>
      <c r="AX48" s="306" t="s">
        <v>58</v>
      </c>
      <c r="AY48" s="306" t="s">
        <v>59</v>
      </c>
      <c r="AZ48" s="317">
        <v>0.24</v>
      </c>
      <c r="BA48" s="316" t="s">
        <v>90</v>
      </c>
      <c r="BB48" s="317">
        <v>0.2</v>
      </c>
      <c r="BC48" s="316" t="s">
        <v>1069</v>
      </c>
      <c r="BD48" s="307" t="s">
        <v>90</v>
      </c>
      <c r="BE48" s="306" t="s">
        <v>106</v>
      </c>
      <c r="BF48" s="296" t="s">
        <v>380</v>
      </c>
      <c r="BG48" s="296" t="s">
        <v>380</v>
      </c>
      <c r="BH48" s="296" t="s">
        <v>380</v>
      </c>
      <c r="BI48" s="296" t="s">
        <v>380</v>
      </c>
      <c r="BJ48" s="296" t="s">
        <v>380</v>
      </c>
      <c r="BK48" s="198"/>
      <c r="BL48" s="297" t="s">
        <v>1103</v>
      </c>
    </row>
    <row r="49" spans="2:64" ht="132.75" thickBot="1" x14ac:dyDescent="0.35">
      <c r="B49" s="787"/>
      <c r="C49" s="790"/>
      <c r="D49" s="793"/>
      <c r="E49" s="347" t="s">
        <v>50</v>
      </c>
      <c r="F49" s="414" t="s">
        <v>252</v>
      </c>
      <c r="G49" s="303" t="s">
        <v>1054</v>
      </c>
      <c r="H49" s="157" t="s">
        <v>149</v>
      </c>
      <c r="I49" s="157" t="s">
        <v>1052</v>
      </c>
      <c r="J49" s="157" t="s">
        <v>1053</v>
      </c>
      <c r="K49" s="408" t="s">
        <v>348</v>
      </c>
      <c r="L49" s="157" t="s">
        <v>64</v>
      </c>
      <c r="M49" s="158" t="s">
        <v>114</v>
      </c>
      <c r="N49" s="159">
        <v>0.6</v>
      </c>
      <c r="O49" s="157" t="s">
        <v>53</v>
      </c>
      <c r="P49" s="157" t="s">
        <v>53</v>
      </c>
      <c r="Q49" s="157" t="s">
        <v>53</v>
      </c>
      <c r="R49" s="157" t="s">
        <v>53</v>
      </c>
      <c r="S49" s="157" t="s">
        <v>53</v>
      </c>
      <c r="T49" s="157" t="s">
        <v>53</v>
      </c>
      <c r="U49" s="157" t="s">
        <v>53</v>
      </c>
      <c r="V49" s="157" t="s">
        <v>54</v>
      </c>
      <c r="W49" s="157" t="s">
        <v>54</v>
      </c>
      <c r="X49" s="157" t="s">
        <v>53</v>
      </c>
      <c r="Y49" s="157" t="s">
        <v>53</v>
      </c>
      <c r="Z49" s="157" t="s">
        <v>53</v>
      </c>
      <c r="AA49" s="157" t="s">
        <v>53</v>
      </c>
      <c r="AB49" s="157" t="s">
        <v>53</v>
      </c>
      <c r="AC49" s="157" t="s">
        <v>53</v>
      </c>
      <c r="AD49" s="157" t="s">
        <v>54</v>
      </c>
      <c r="AE49" s="157" t="s">
        <v>53</v>
      </c>
      <c r="AF49" s="157" t="s">
        <v>53</v>
      </c>
      <c r="AG49" s="157" t="s">
        <v>54</v>
      </c>
      <c r="AH49" s="160"/>
      <c r="AI49" s="157" t="s">
        <v>353</v>
      </c>
      <c r="AJ49" s="160"/>
      <c r="AK49" s="161" t="s">
        <v>115</v>
      </c>
      <c r="AL49" s="162">
        <v>0.6</v>
      </c>
      <c r="AM49" s="184" t="s">
        <v>118</v>
      </c>
      <c r="AN49" s="147" t="s">
        <v>84</v>
      </c>
      <c r="AO49" s="348" t="s">
        <v>1060</v>
      </c>
      <c r="AP49" s="260" t="s">
        <v>1050</v>
      </c>
      <c r="AQ49" s="163" t="s">
        <v>95</v>
      </c>
      <c r="AR49" s="164" t="s">
        <v>61</v>
      </c>
      <c r="AS49" s="162">
        <v>0.25</v>
      </c>
      <c r="AT49" s="164" t="s">
        <v>56</v>
      </c>
      <c r="AU49" s="162">
        <v>0.15</v>
      </c>
      <c r="AV49" s="165">
        <v>0.4</v>
      </c>
      <c r="AW49" s="164" t="s">
        <v>57</v>
      </c>
      <c r="AX49" s="164" t="s">
        <v>58</v>
      </c>
      <c r="AY49" s="164" t="s">
        <v>59</v>
      </c>
      <c r="AZ49" s="165">
        <v>0.36</v>
      </c>
      <c r="BA49" s="166" t="s">
        <v>90</v>
      </c>
      <c r="BB49" s="165">
        <v>0.6</v>
      </c>
      <c r="BC49" s="166" t="s">
        <v>115</v>
      </c>
      <c r="BD49" s="167" t="s">
        <v>118</v>
      </c>
      <c r="BE49" s="164" t="s">
        <v>60</v>
      </c>
      <c r="BF49" s="157" t="s">
        <v>1055</v>
      </c>
      <c r="BG49" s="157" t="s">
        <v>1050</v>
      </c>
      <c r="BH49" s="157" t="s">
        <v>422</v>
      </c>
      <c r="BI49" s="321">
        <v>44562</v>
      </c>
      <c r="BJ49" s="321">
        <v>44895</v>
      </c>
      <c r="BK49" s="411"/>
      <c r="BL49" s="297" t="s">
        <v>1056</v>
      </c>
    </row>
    <row r="50" spans="2:64" ht="132.75" thickBot="1" x14ac:dyDescent="0.35">
      <c r="B50" s="787"/>
      <c r="C50" s="790"/>
      <c r="D50" s="793"/>
      <c r="E50" s="394" t="s">
        <v>50</v>
      </c>
      <c r="F50" s="414" t="s">
        <v>253</v>
      </c>
      <c r="G50" s="303" t="s">
        <v>1059</v>
      </c>
      <c r="H50" s="157" t="s">
        <v>68</v>
      </c>
      <c r="I50" s="157" t="s">
        <v>1057</v>
      </c>
      <c r="J50" s="157" t="s">
        <v>1058</v>
      </c>
      <c r="K50" s="408" t="s">
        <v>93</v>
      </c>
      <c r="L50" s="157" t="s">
        <v>64</v>
      </c>
      <c r="M50" s="158" t="s">
        <v>114</v>
      </c>
      <c r="N50" s="159">
        <v>0.6</v>
      </c>
      <c r="O50" s="157" t="s">
        <v>53</v>
      </c>
      <c r="P50" s="157" t="s">
        <v>53</v>
      </c>
      <c r="Q50" s="157" t="s">
        <v>53</v>
      </c>
      <c r="R50" s="157" t="s">
        <v>53</v>
      </c>
      <c r="S50" s="157" t="s">
        <v>53</v>
      </c>
      <c r="T50" s="157" t="s">
        <v>53</v>
      </c>
      <c r="U50" s="157" t="s">
        <v>53</v>
      </c>
      <c r="V50" s="157" t="s">
        <v>54</v>
      </c>
      <c r="W50" s="157" t="s">
        <v>54</v>
      </c>
      <c r="X50" s="157" t="s">
        <v>53</v>
      </c>
      <c r="Y50" s="157" t="s">
        <v>53</v>
      </c>
      <c r="Z50" s="157" t="s">
        <v>53</v>
      </c>
      <c r="AA50" s="157" t="s">
        <v>53</v>
      </c>
      <c r="AB50" s="157" t="s">
        <v>53</v>
      </c>
      <c r="AC50" s="157" t="s">
        <v>53</v>
      </c>
      <c r="AD50" s="157" t="s">
        <v>54</v>
      </c>
      <c r="AE50" s="157" t="s">
        <v>53</v>
      </c>
      <c r="AF50" s="157" t="s">
        <v>53</v>
      </c>
      <c r="AG50" s="157" t="s">
        <v>54</v>
      </c>
      <c r="AH50" s="160"/>
      <c r="AI50" s="157" t="s">
        <v>351</v>
      </c>
      <c r="AJ50" s="160"/>
      <c r="AK50" s="161" t="s">
        <v>1069</v>
      </c>
      <c r="AL50" s="162">
        <v>0.2</v>
      </c>
      <c r="AM50" s="184" t="s">
        <v>118</v>
      </c>
      <c r="AN50" s="147" t="s">
        <v>84</v>
      </c>
      <c r="AO50" s="444" t="s">
        <v>1174</v>
      </c>
      <c r="AP50" s="282" t="s">
        <v>1050</v>
      </c>
      <c r="AQ50" s="163" t="s">
        <v>95</v>
      </c>
      <c r="AR50" s="164" t="s">
        <v>61</v>
      </c>
      <c r="AS50" s="162">
        <v>0.25</v>
      </c>
      <c r="AT50" s="164" t="s">
        <v>56</v>
      </c>
      <c r="AU50" s="162">
        <v>0.15</v>
      </c>
      <c r="AV50" s="165">
        <v>0.4</v>
      </c>
      <c r="AW50" s="164" t="s">
        <v>57</v>
      </c>
      <c r="AX50" s="164" t="s">
        <v>58</v>
      </c>
      <c r="AY50" s="164" t="s">
        <v>59</v>
      </c>
      <c r="AZ50" s="165">
        <v>0.36</v>
      </c>
      <c r="BA50" s="166" t="s">
        <v>90</v>
      </c>
      <c r="BB50" s="165">
        <v>0.2</v>
      </c>
      <c r="BC50" s="166" t="s">
        <v>1069</v>
      </c>
      <c r="BD50" s="167" t="s">
        <v>90</v>
      </c>
      <c r="BE50" s="164" t="s">
        <v>106</v>
      </c>
      <c r="BF50" s="296" t="s">
        <v>380</v>
      </c>
      <c r="BG50" s="296" t="s">
        <v>380</v>
      </c>
      <c r="BH50" s="296" t="s">
        <v>380</v>
      </c>
      <c r="BI50" s="296" t="s">
        <v>380</v>
      </c>
      <c r="BJ50" s="296" t="s">
        <v>380</v>
      </c>
      <c r="BK50" s="349"/>
      <c r="BL50" s="297" t="s">
        <v>1175</v>
      </c>
    </row>
    <row r="51" spans="2:64" ht="99.75" thickBot="1" x14ac:dyDescent="0.35">
      <c r="B51" s="787"/>
      <c r="C51" s="790"/>
      <c r="D51" s="793"/>
      <c r="E51" s="387" t="s">
        <v>50</v>
      </c>
      <c r="F51" s="365" t="s">
        <v>254</v>
      </c>
      <c r="G51" s="422" t="s">
        <v>1064</v>
      </c>
      <c r="H51" s="301" t="s">
        <v>68</v>
      </c>
      <c r="I51" s="115" t="s">
        <v>1062</v>
      </c>
      <c r="J51" s="115" t="s">
        <v>1063</v>
      </c>
      <c r="K51" s="401" t="s">
        <v>93</v>
      </c>
      <c r="L51" s="115" t="s">
        <v>70</v>
      </c>
      <c r="M51" s="328" t="s">
        <v>121</v>
      </c>
      <c r="N51" s="329">
        <v>0.8</v>
      </c>
      <c r="O51" s="301" t="s">
        <v>53</v>
      </c>
      <c r="P51" s="301" t="s">
        <v>53</v>
      </c>
      <c r="Q51" s="301" t="s">
        <v>53</v>
      </c>
      <c r="R51" s="301" t="s">
        <v>53</v>
      </c>
      <c r="S51" s="301" t="s">
        <v>53</v>
      </c>
      <c r="T51" s="301" t="s">
        <v>53</v>
      </c>
      <c r="U51" s="301" t="s">
        <v>53</v>
      </c>
      <c r="V51" s="301" t="s">
        <v>54</v>
      </c>
      <c r="W51" s="301" t="s">
        <v>54</v>
      </c>
      <c r="X51" s="301" t="s">
        <v>53</v>
      </c>
      <c r="Y51" s="301" t="s">
        <v>53</v>
      </c>
      <c r="Z51" s="301" t="s">
        <v>53</v>
      </c>
      <c r="AA51" s="301" t="s">
        <v>53</v>
      </c>
      <c r="AB51" s="301" t="s">
        <v>53</v>
      </c>
      <c r="AC51" s="301" t="s">
        <v>53</v>
      </c>
      <c r="AD51" s="301" t="s">
        <v>54</v>
      </c>
      <c r="AE51" s="301" t="s">
        <v>53</v>
      </c>
      <c r="AF51" s="301" t="s">
        <v>53</v>
      </c>
      <c r="AG51" s="301" t="s">
        <v>54</v>
      </c>
      <c r="AH51" s="197"/>
      <c r="AI51" s="301" t="s">
        <v>351</v>
      </c>
      <c r="AJ51" s="197"/>
      <c r="AK51" s="57" t="s">
        <v>1069</v>
      </c>
      <c r="AL51" s="56">
        <v>0.2</v>
      </c>
      <c r="AM51" s="423" t="s">
        <v>118</v>
      </c>
      <c r="AN51" s="340" t="s">
        <v>84</v>
      </c>
      <c r="AO51" s="142" t="s">
        <v>1176</v>
      </c>
      <c r="AP51" s="282" t="s">
        <v>1050</v>
      </c>
      <c r="AQ51" s="252" t="s">
        <v>95</v>
      </c>
      <c r="AR51" s="306" t="s">
        <v>61</v>
      </c>
      <c r="AS51" s="56">
        <v>0.25</v>
      </c>
      <c r="AT51" s="306" t="s">
        <v>56</v>
      </c>
      <c r="AU51" s="56">
        <v>0.15</v>
      </c>
      <c r="AV51" s="317">
        <v>0.4</v>
      </c>
      <c r="AW51" s="306" t="s">
        <v>57</v>
      </c>
      <c r="AX51" s="306" t="s">
        <v>58</v>
      </c>
      <c r="AY51" s="306" t="s">
        <v>59</v>
      </c>
      <c r="AZ51" s="317">
        <v>0.48</v>
      </c>
      <c r="BA51" s="316" t="s">
        <v>114</v>
      </c>
      <c r="BB51" s="317">
        <v>0.2</v>
      </c>
      <c r="BC51" s="316" t="s">
        <v>1069</v>
      </c>
      <c r="BD51" s="307" t="s">
        <v>118</v>
      </c>
      <c r="BE51" s="306" t="s">
        <v>60</v>
      </c>
      <c r="BF51" s="115" t="s">
        <v>1177</v>
      </c>
      <c r="BG51" s="115" t="s">
        <v>1050</v>
      </c>
      <c r="BH51" s="115" t="s">
        <v>422</v>
      </c>
      <c r="BI51" s="383">
        <v>44562</v>
      </c>
      <c r="BJ51" s="383">
        <v>44895</v>
      </c>
      <c r="BK51" s="289"/>
      <c r="BL51" s="421" t="s">
        <v>1178</v>
      </c>
    </row>
    <row r="52" spans="2:64" ht="165.75" thickBot="1" x14ac:dyDescent="0.35">
      <c r="B52" s="787"/>
      <c r="C52" s="790"/>
      <c r="D52" s="793"/>
      <c r="E52" s="851" t="s">
        <v>50</v>
      </c>
      <c r="F52" s="798" t="s">
        <v>255</v>
      </c>
      <c r="G52" s="818" t="s">
        <v>778</v>
      </c>
      <c r="H52" s="820" t="s">
        <v>68</v>
      </c>
      <c r="I52" s="72" t="s">
        <v>954</v>
      </c>
      <c r="J52" s="72" t="s">
        <v>955</v>
      </c>
      <c r="K52" s="833" t="s">
        <v>93</v>
      </c>
      <c r="L52" s="820" t="s">
        <v>64</v>
      </c>
      <c r="M52" s="827" t="s">
        <v>114</v>
      </c>
      <c r="N52" s="830">
        <v>0.6</v>
      </c>
      <c r="O52" s="157" t="s">
        <v>53</v>
      </c>
      <c r="P52" s="157" t="s">
        <v>53</v>
      </c>
      <c r="Q52" s="157" t="s">
        <v>53</v>
      </c>
      <c r="R52" s="157" t="s">
        <v>53</v>
      </c>
      <c r="S52" s="157" t="s">
        <v>53</v>
      </c>
      <c r="T52" s="157" t="s">
        <v>53</v>
      </c>
      <c r="U52" s="157" t="s">
        <v>53</v>
      </c>
      <c r="V52" s="157" t="s">
        <v>54</v>
      </c>
      <c r="W52" s="157" t="s">
        <v>54</v>
      </c>
      <c r="X52" s="157" t="s">
        <v>53</v>
      </c>
      <c r="Y52" s="157" t="s">
        <v>53</v>
      </c>
      <c r="Z52" s="157" t="s">
        <v>53</v>
      </c>
      <c r="AA52" s="157" t="s">
        <v>53</v>
      </c>
      <c r="AB52" s="157" t="s">
        <v>53</v>
      </c>
      <c r="AC52" s="157" t="s">
        <v>53</v>
      </c>
      <c r="AD52" s="157" t="s">
        <v>54</v>
      </c>
      <c r="AE52" s="157" t="s">
        <v>53</v>
      </c>
      <c r="AF52" s="157" t="s">
        <v>53</v>
      </c>
      <c r="AG52" s="157" t="s">
        <v>54</v>
      </c>
      <c r="AH52" s="160"/>
      <c r="AI52" s="820" t="s">
        <v>353</v>
      </c>
      <c r="AJ52" s="160"/>
      <c r="AK52" s="835" t="s">
        <v>115</v>
      </c>
      <c r="AL52" s="838">
        <v>0.6</v>
      </c>
      <c r="AM52" s="841" t="s">
        <v>118</v>
      </c>
      <c r="AN52" s="147" t="s">
        <v>84</v>
      </c>
      <c r="AO52" s="143" t="s">
        <v>956</v>
      </c>
      <c r="AP52" s="260" t="s">
        <v>754</v>
      </c>
      <c r="AQ52" s="121" t="s">
        <v>95</v>
      </c>
      <c r="AR52" s="89" t="s">
        <v>62</v>
      </c>
      <c r="AS52" s="76">
        <v>0.15</v>
      </c>
      <c r="AT52" s="89" t="s">
        <v>56</v>
      </c>
      <c r="AU52" s="76">
        <v>0.15</v>
      </c>
      <c r="AV52" s="77">
        <v>0.3</v>
      </c>
      <c r="AW52" s="89" t="s">
        <v>57</v>
      </c>
      <c r="AX52" s="89" t="s">
        <v>58</v>
      </c>
      <c r="AY52" s="89" t="s">
        <v>59</v>
      </c>
      <c r="AZ52" s="77">
        <v>0.42</v>
      </c>
      <c r="BA52" s="78" t="s">
        <v>114</v>
      </c>
      <c r="BB52" s="77">
        <v>0.6</v>
      </c>
      <c r="BC52" s="78" t="s">
        <v>115</v>
      </c>
      <c r="BD52" s="79" t="s">
        <v>118</v>
      </c>
      <c r="BE52" s="822" t="s">
        <v>60</v>
      </c>
      <c r="BF52" s="72" t="s">
        <v>755</v>
      </c>
      <c r="BG52" s="72" t="s">
        <v>754</v>
      </c>
      <c r="BH52" s="100" t="s">
        <v>387</v>
      </c>
      <c r="BI52" s="152">
        <v>44562</v>
      </c>
      <c r="BJ52" s="100" t="s">
        <v>756</v>
      </c>
      <c r="BK52" s="404"/>
      <c r="BL52" s="379" t="s">
        <v>957</v>
      </c>
    </row>
    <row r="53" spans="2:64" ht="118.5" thickBot="1" x14ac:dyDescent="0.35">
      <c r="B53" s="787"/>
      <c r="C53" s="790"/>
      <c r="D53" s="793"/>
      <c r="E53" s="817"/>
      <c r="F53" s="800"/>
      <c r="G53" s="819"/>
      <c r="H53" s="821"/>
      <c r="I53" s="115" t="s">
        <v>958</v>
      </c>
      <c r="J53" s="115" t="s">
        <v>777</v>
      </c>
      <c r="K53" s="834"/>
      <c r="L53" s="821"/>
      <c r="M53" s="829"/>
      <c r="N53" s="832"/>
      <c r="O53" s="115"/>
      <c r="P53" s="115"/>
      <c r="Q53" s="115"/>
      <c r="R53" s="115"/>
      <c r="S53" s="115"/>
      <c r="T53" s="115"/>
      <c r="U53" s="115"/>
      <c r="V53" s="115"/>
      <c r="W53" s="115"/>
      <c r="X53" s="115"/>
      <c r="Y53" s="115"/>
      <c r="Z53" s="115"/>
      <c r="AA53" s="115"/>
      <c r="AB53" s="115"/>
      <c r="AC53" s="115"/>
      <c r="AD53" s="115"/>
      <c r="AE53" s="115"/>
      <c r="AF53" s="115"/>
      <c r="AG53" s="115"/>
      <c r="AH53" s="116"/>
      <c r="AI53" s="821"/>
      <c r="AJ53" s="116"/>
      <c r="AK53" s="836"/>
      <c r="AL53" s="840"/>
      <c r="AM53" s="843"/>
      <c r="AN53" s="147" t="s">
        <v>339</v>
      </c>
      <c r="AO53" s="143" t="s">
        <v>780</v>
      </c>
      <c r="AP53" s="260" t="s">
        <v>779</v>
      </c>
      <c r="AQ53" s="134" t="s">
        <v>97</v>
      </c>
      <c r="AR53" s="91" t="s">
        <v>55</v>
      </c>
      <c r="AS53" s="85">
        <v>0.1</v>
      </c>
      <c r="AT53" s="91" t="s">
        <v>56</v>
      </c>
      <c r="AU53" s="85">
        <v>0.15</v>
      </c>
      <c r="AV53" s="86">
        <v>0.25</v>
      </c>
      <c r="AW53" s="91" t="s">
        <v>73</v>
      </c>
      <c r="AX53" s="91" t="s">
        <v>58</v>
      </c>
      <c r="AY53" s="91" t="s">
        <v>59</v>
      </c>
      <c r="AZ53" s="86">
        <v>0.42</v>
      </c>
      <c r="BA53" s="87" t="s">
        <v>114</v>
      </c>
      <c r="BB53" s="86">
        <v>0.44999999999999996</v>
      </c>
      <c r="BC53" s="87" t="s">
        <v>115</v>
      </c>
      <c r="BD53" s="88" t="s">
        <v>118</v>
      </c>
      <c r="BE53" s="824"/>
      <c r="BF53" s="81" t="s">
        <v>781</v>
      </c>
      <c r="BG53" s="81" t="s">
        <v>959</v>
      </c>
      <c r="BH53" s="245" t="s">
        <v>422</v>
      </c>
      <c r="BI53" s="246">
        <v>44562</v>
      </c>
      <c r="BJ53" s="246">
        <v>44895</v>
      </c>
      <c r="BK53" s="405"/>
      <c r="BL53" s="295" t="s">
        <v>960</v>
      </c>
    </row>
    <row r="54" spans="2:64" ht="116.25" thickBot="1" x14ac:dyDescent="0.35">
      <c r="B54" s="787"/>
      <c r="C54" s="790"/>
      <c r="D54" s="793"/>
      <c r="E54" s="366" t="s">
        <v>50</v>
      </c>
      <c r="F54" s="370" t="s">
        <v>256</v>
      </c>
      <c r="G54" s="303" t="s">
        <v>783</v>
      </c>
      <c r="H54" s="157" t="s">
        <v>51</v>
      </c>
      <c r="I54" s="157" t="s">
        <v>782</v>
      </c>
      <c r="J54" s="157" t="s">
        <v>961</v>
      </c>
      <c r="K54" s="408" t="s">
        <v>347</v>
      </c>
      <c r="L54" s="157" t="s">
        <v>64</v>
      </c>
      <c r="M54" s="158" t="s">
        <v>114</v>
      </c>
      <c r="N54" s="159">
        <v>0.6</v>
      </c>
      <c r="O54" s="157" t="s">
        <v>53</v>
      </c>
      <c r="P54" s="157" t="s">
        <v>53</v>
      </c>
      <c r="Q54" s="157" t="s">
        <v>53</v>
      </c>
      <c r="R54" s="157" t="s">
        <v>53</v>
      </c>
      <c r="S54" s="157" t="s">
        <v>53</v>
      </c>
      <c r="T54" s="157" t="s">
        <v>53</v>
      </c>
      <c r="U54" s="157" t="s">
        <v>53</v>
      </c>
      <c r="V54" s="157" t="s">
        <v>54</v>
      </c>
      <c r="W54" s="157" t="s">
        <v>54</v>
      </c>
      <c r="X54" s="157" t="s">
        <v>53</v>
      </c>
      <c r="Y54" s="157" t="s">
        <v>53</v>
      </c>
      <c r="Z54" s="157" t="s">
        <v>53</v>
      </c>
      <c r="AA54" s="157" t="s">
        <v>53</v>
      </c>
      <c r="AB54" s="157" t="s">
        <v>53</v>
      </c>
      <c r="AC54" s="157" t="s">
        <v>53</v>
      </c>
      <c r="AD54" s="157" t="s">
        <v>54</v>
      </c>
      <c r="AE54" s="157" t="s">
        <v>53</v>
      </c>
      <c r="AF54" s="157" t="s">
        <v>53</v>
      </c>
      <c r="AG54" s="157" t="s">
        <v>54</v>
      </c>
      <c r="AH54" s="160"/>
      <c r="AI54" s="157" t="s">
        <v>353</v>
      </c>
      <c r="AJ54" s="160"/>
      <c r="AK54" s="161" t="s">
        <v>115</v>
      </c>
      <c r="AL54" s="162">
        <v>0.6</v>
      </c>
      <c r="AM54" s="184" t="s">
        <v>118</v>
      </c>
      <c r="AN54" s="147" t="s">
        <v>84</v>
      </c>
      <c r="AO54" s="300" t="s">
        <v>785</v>
      </c>
      <c r="AP54" s="260" t="s">
        <v>784</v>
      </c>
      <c r="AQ54" s="163" t="s">
        <v>97</v>
      </c>
      <c r="AR54" s="164" t="s">
        <v>55</v>
      </c>
      <c r="AS54" s="162">
        <v>0.1</v>
      </c>
      <c r="AT54" s="164" t="s">
        <v>56</v>
      </c>
      <c r="AU54" s="162">
        <v>0.15</v>
      </c>
      <c r="AV54" s="165">
        <v>0.25</v>
      </c>
      <c r="AW54" s="164" t="s">
        <v>57</v>
      </c>
      <c r="AX54" s="164" t="s">
        <v>58</v>
      </c>
      <c r="AY54" s="164" t="s">
        <v>59</v>
      </c>
      <c r="AZ54" s="165">
        <v>0.6</v>
      </c>
      <c r="BA54" s="166" t="s">
        <v>114</v>
      </c>
      <c r="BB54" s="165">
        <v>0.44999999999999996</v>
      </c>
      <c r="BC54" s="166" t="s">
        <v>115</v>
      </c>
      <c r="BD54" s="167" t="s">
        <v>118</v>
      </c>
      <c r="BE54" s="164" t="s">
        <v>60</v>
      </c>
      <c r="BF54" s="157" t="s">
        <v>962</v>
      </c>
      <c r="BG54" s="157" t="s">
        <v>963</v>
      </c>
      <c r="BH54" s="157" t="s">
        <v>387</v>
      </c>
      <c r="BI54" s="291">
        <v>44635</v>
      </c>
      <c r="BJ54" s="291">
        <v>44910</v>
      </c>
      <c r="BK54" s="411"/>
      <c r="BL54" s="297" t="s">
        <v>964</v>
      </c>
    </row>
    <row r="55" spans="2:64" ht="149.25" thickBot="1" x14ac:dyDescent="0.35">
      <c r="B55" s="787"/>
      <c r="C55" s="790"/>
      <c r="D55" s="793"/>
      <c r="E55" s="285" t="s">
        <v>50</v>
      </c>
      <c r="F55" s="414" t="s">
        <v>258</v>
      </c>
      <c r="G55" s="466" t="s">
        <v>764</v>
      </c>
      <c r="H55" s="115" t="s">
        <v>68</v>
      </c>
      <c r="I55" s="115" t="s">
        <v>765</v>
      </c>
      <c r="J55" s="115" t="s">
        <v>766</v>
      </c>
      <c r="K55" s="401" t="s">
        <v>350</v>
      </c>
      <c r="L55" s="115" t="s">
        <v>70</v>
      </c>
      <c r="M55" s="465" t="s">
        <v>121</v>
      </c>
      <c r="N55" s="463">
        <v>0.8</v>
      </c>
      <c r="O55" s="115" t="s">
        <v>53</v>
      </c>
      <c r="P55" s="115" t="s">
        <v>53</v>
      </c>
      <c r="Q55" s="115" t="s">
        <v>53</v>
      </c>
      <c r="R55" s="115" t="s">
        <v>53</v>
      </c>
      <c r="S55" s="115" t="s">
        <v>53</v>
      </c>
      <c r="T55" s="115" t="s">
        <v>53</v>
      </c>
      <c r="U55" s="115" t="s">
        <v>53</v>
      </c>
      <c r="V55" s="115" t="s">
        <v>54</v>
      </c>
      <c r="W55" s="115" t="s">
        <v>54</v>
      </c>
      <c r="X55" s="115" t="s">
        <v>53</v>
      </c>
      <c r="Y55" s="115" t="s">
        <v>53</v>
      </c>
      <c r="Z55" s="115" t="s">
        <v>53</v>
      </c>
      <c r="AA55" s="115" t="s">
        <v>53</v>
      </c>
      <c r="AB55" s="115" t="s">
        <v>53</v>
      </c>
      <c r="AC55" s="115" t="s">
        <v>53</v>
      </c>
      <c r="AD55" s="115" t="s">
        <v>54</v>
      </c>
      <c r="AE55" s="115" t="s">
        <v>53</v>
      </c>
      <c r="AF55" s="115" t="s">
        <v>53</v>
      </c>
      <c r="AG55" s="115" t="s">
        <v>54</v>
      </c>
      <c r="AH55" s="116"/>
      <c r="AI55" s="115" t="s">
        <v>181</v>
      </c>
      <c r="AJ55" s="116"/>
      <c r="AK55" s="464" t="s">
        <v>147</v>
      </c>
      <c r="AL55" s="83">
        <v>1</v>
      </c>
      <c r="AM55" s="467" t="s">
        <v>91</v>
      </c>
      <c r="AN55" s="148" t="s">
        <v>84</v>
      </c>
      <c r="AO55" s="209" t="s">
        <v>768</v>
      </c>
      <c r="AP55" s="299" t="s">
        <v>767</v>
      </c>
      <c r="AQ55" s="117" t="s">
        <v>95</v>
      </c>
      <c r="AR55" s="102" t="s">
        <v>61</v>
      </c>
      <c r="AS55" s="83">
        <v>0.25</v>
      </c>
      <c r="AT55" s="102" t="s">
        <v>56</v>
      </c>
      <c r="AU55" s="83">
        <v>0.15</v>
      </c>
      <c r="AV55" s="118">
        <v>0.4</v>
      </c>
      <c r="AW55" s="102" t="s">
        <v>57</v>
      </c>
      <c r="AX55" s="102" t="s">
        <v>58</v>
      </c>
      <c r="AY55" s="102" t="s">
        <v>59</v>
      </c>
      <c r="AZ55" s="118">
        <v>0.48</v>
      </c>
      <c r="BA55" s="119" t="s">
        <v>114</v>
      </c>
      <c r="BB55" s="118">
        <v>1</v>
      </c>
      <c r="BC55" s="119" t="s">
        <v>147</v>
      </c>
      <c r="BD55" s="112" t="s">
        <v>91</v>
      </c>
      <c r="BE55" s="102" t="s">
        <v>60</v>
      </c>
      <c r="BF55" s="115" t="s">
        <v>769</v>
      </c>
      <c r="BG55" s="115" t="s">
        <v>767</v>
      </c>
      <c r="BH55" s="115" t="s">
        <v>373</v>
      </c>
      <c r="BI55" s="383">
        <v>44621</v>
      </c>
      <c r="BJ55" s="383">
        <v>44895</v>
      </c>
      <c r="BK55" s="289"/>
      <c r="BL55" s="421" t="s">
        <v>965</v>
      </c>
    </row>
    <row r="56" spans="2:64" ht="87.75" thickBot="1" x14ac:dyDescent="0.35">
      <c r="B56" s="787"/>
      <c r="C56" s="790"/>
      <c r="D56" s="793"/>
      <c r="E56" s="795" t="s">
        <v>74</v>
      </c>
      <c r="F56" s="798" t="s">
        <v>259</v>
      </c>
      <c r="G56" s="820" t="s">
        <v>1235</v>
      </c>
      <c r="H56" s="820" t="s">
        <v>51</v>
      </c>
      <c r="I56" s="820" t="s">
        <v>1229</v>
      </c>
      <c r="J56" s="820" t="s">
        <v>1230</v>
      </c>
      <c r="K56" s="833" t="s">
        <v>347</v>
      </c>
      <c r="L56" s="820" t="s">
        <v>159</v>
      </c>
      <c r="M56" s="827" t="str">
        <f>IF(L56="Máximo 2 veces por año","Muy Baja", IF(L56="De 3 a 24 veces por año","Baja", IF(L56="De 24 a 500 veces por año","Media", IF(L56="De 500 veces al año y máximo 5000 veces por año","Alta",IF(L56="Más de 5000 veces por año","Muy Alta",";")))))</f>
        <v>Muy Baja</v>
      </c>
      <c r="N56" s="830">
        <f>IF(M56="Muy Baja", 20%, IF(M56="Baja",40%, IF(M56="Media",60%, IF(M56="Alta",80%,IF(M56="Muy Alta",100%,"")))))</f>
        <v>0.2</v>
      </c>
      <c r="O56" s="64" t="s">
        <v>53</v>
      </c>
      <c r="P56" s="64" t="s">
        <v>53</v>
      </c>
      <c r="Q56" s="64" t="s">
        <v>53</v>
      </c>
      <c r="R56" s="64" t="s">
        <v>53</v>
      </c>
      <c r="S56" s="64" t="s">
        <v>53</v>
      </c>
      <c r="T56" s="64" t="s">
        <v>53</v>
      </c>
      <c r="U56" s="64" t="s">
        <v>53</v>
      </c>
      <c r="V56" s="64" t="s">
        <v>54</v>
      </c>
      <c r="W56" s="64" t="s">
        <v>54</v>
      </c>
      <c r="X56" s="64" t="s">
        <v>53</v>
      </c>
      <c r="Y56" s="64" t="s">
        <v>53</v>
      </c>
      <c r="Z56" s="64" t="s">
        <v>53</v>
      </c>
      <c r="AA56" s="64" t="s">
        <v>53</v>
      </c>
      <c r="AB56" s="64" t="s">
        <v>53</v>
      </c>
      <c r="AC56" s="64" t="s">
        <v>53</v>
      </c>
      <c r="AD56" s="64" t="s">
        <v>54</v>
      </c>
      <c r="AE56" s="64" t="s">
        <v>53</v>
      </c>
      <c r="AF56" s="64" t="s">
        <v>53</v>
      </c>
      <c r="AG56" s="64" t="s">
        <v>54</v>
      </c>
      <c r="AH56" s="65"/>
      <c r="AI56" s="820" t="s">
        <v>351</v>
      </c>
      <c r="AJ56" s="65"/>
      <c r="AK56" s="835" t="str">
        <f>IF(AI56="Afectación menor a 10 SMLMV","Leve",IF(AI56="Entre 10 y 50 SMLMV","Menor",IF(AI56="Entre 50 y 100 SMLMV","Moderado",IF(AI56="Entre 100 y 500 SMLMV","Mayor",IF(AI56="Mayor a 500 SMLMV","Catastrófico",";")))))</f>
        <v>Leve</v>
      </c>
      <c r="AL56" s="838">
        <f>IF(AK56="Leve", 20%, IF(AK56="Menor",40%, IF(AK56="Moderado",60%, IF(AK56="Mayor",80%,IF(AK56="Catastrófico",100%,"")))))</f>
        <v>0.2</v>
      </c>
      <c r="AM56" s="841" t="str">
        <f>IF(AND(M56&lt;&gt;"",AK56&lt;&gt;""),VLOOKUP(M56&amp;AK56,'[2]No Eliminar'!$P$3:$Q$27,2,FALSE),"")</f>
        <v>Baja</v>
      </c>
      <c r="AN56" s="147" t="s">
        <v>84</v>
      </c>
      <c r="AO56" s="468" t="s">
        <v>1231</v>
      </c>
      <c r="AP56" s="469" t="s">
        <v>379</v>
      </c>
      <c r="AQ56" s="323" t="str">
        <f>IF(AR56="Preventivo","Probabilidad",IF(AR56="Detectivo","Probabilidad","Impacto"))</f>
        <v>Probabilidad</v>
      </c>
      <c r="AR56" s="249" t="s">
        <v>61</v>
      </c>
      <c r="AS56" s="67">
        <f>IF(AR56="Preventivo", 25%, IF(AR56="Detectivo",15%, IF(AR56="Correctivo",10%,IF(AR56="No se tienen controles para aplicar al impacto","No Aplica",""))))</f>
        <v>0.25</v>
      </c>
      <c r="AT56" s="249" t="s">
        <v>56</v>
      </c>
      <c r="AU56" s="67">
        <f>IF(AT56="Automático", 25%, IF(AT56="Manual",15%,IF(AT56="No Aplica", "No Aplica","")))</f>
        <v>0.15</v>
      </c>
      <c r="AV56" s="70">
        <f>AS56+AU56</f>
        <v>0.4</v>
      </c>
      <c r="AW56" s="249" t="s">
        <v>57</v>
      </c>
      <c r="AX56" s="249" t="s">
        <v>58</v>
      </c>
      <c r="AY56" s="249" t="s">
        <v>59</v>
      </c>
      <c r="AZ56" s="77">
        <f>IFERROR(IF(AQ56="Probabilidad",(N56-(+N56*AV56)),IF(AQ56="Impacto",N56,"")),"")</f>
        <v>0.12</v>
      </c>
      <c r="BA56" s="71" t="str">
        <f>IF(AZ56&lt;=20%, "Muy Baja", IF(AZ56&lt;=40%,"Baja", IF(AZ56&lt;=60%,"Media",IF(AZ56&lt;=80%,"Alta","Muy Alta"))))</f>
        <v>Muy Baja</v>
      </c>
      <c r="BB56" s="77">
        <f>IF(AQ56="Impacto",(AL56-(+AL56*AV56)),AL56)</f>
        <v>0.2</v>
      </c>
      <c r="BC56" s="71" t="str">
        <f>IF(BB56&lt;=20%, "Leve", IF(BB56&lt;=40%,"Menor", IF(BB56&lt;=60%,"Moderado",IF(BB56&lt;=80%,"Mayor","Catastrófico"))))</f>
        <v>Leve</v>
      </c>
      <c r="BD56" s="55" t="str">
        <f>IF(AND(BA56&lt;&gt;"",BC56&lt;&gt;""),VLOOKUP(BA56&amp;BC56,'[2]No Eliminar'!$P$3:$Q$27,2,FALSE),"")</f>
        <v>Baja</v>
      </c>
      <c r="BE56" s="822" t="s">
        <v>106</v>
      </c>
      <c r="BF56" s="407" t="s">
        <v>380</v>
      </c>
      <c r="BG56" s="407" t="s">
        <v>380</v>
      </c>
      <c r="BH56" s="407" t="s">
        <v>380</v>
      </c>
      <c r="BI56" s="407" t="s">
        <v>380</v>
      </c>
      <c r="BJ56" s="407" t="s">
        <v>380</v>
      </c>
      <c r="BK56" s="400"/>
      <c r="BL56" s="760" t="s">
        <v>1232</v>
      </c>
    </row>
    <row r="57" spans="2:64" ht="87.75" thickBot="1" x14ac:dyDescent="0.35">
      <c r="B57" s="788"/>
      <c r="C57" s="791"/>
      <c r="D57" s="794"/>
      <c r="E57" s="797"/>
      <c r="F57" s="800"/>
      <c r="G57" s="913"/>
      <c r="H57" s="821"/>
      <c r="I57" s="821"/>
      <c r="J57" s="821"/>
      <c r="K57" s="834"/>
      <c r="L57" s="825"/>
      <c r="M57" s="829"/>
      <c r="N57" s="832"/>
      <c r="O57" s="53" t="s">
        <v>53</v>
      </c>
      <c r="P57" s="53" t="s">
        <v>53</v>
      </c>
      <c r="Q57" s="53" t="s">
        <v>53</v>
      </c>
      <c r="R57" s="53" t="s">
        <v>53</v>
      </c>
      <c r="S57" s="53" t="s">
        <v>53</v>
      </c>
      <c r="T57" s="53" t="s">
        <v>53</v>
      </c>
      <c r="U57" s="53" t="s">
        <v>53</v>
      </c>
      <c r="V57" s="53" t="s">
        <v>54</v>
      </c>
      <c r="W57" s="53" t="s">
        <v>54</v>
      </c>
      <c r="X57" s="53" t="s">
        <v>53</v>
      </c>
      <c r="Y57" s="53" t="s">
        <v>53</v>
      </c>
      <c r="Z57" s="53" t="s">
        <v>53</v>
      </c>
      <c r="AA57" s="53" t="s">
        <v>53</v>
      </c>
      <c r="AB57" s="53" t="s">
        <v>53</v>
      </c>
      <c r="AC57" s="53" t="s">
        <v>53</v>
      </c>
      <c r="AD57" s="53" t="s">
        <v>54</v>
      </c>
      <c r="AE57" s="53" t="s">
        <v>53</v>
      </c>
      <c r="AF57" s="53" t="s">
        <v>53</v>
      </c>
      <c r="AG57" s="53" t="s">
        <v>54</v>
      </c>
      <c r="AH57" s="30"/>
      <c r="AI57" s="825"/>
      <c r="AJ57" s="30"/>
      <c r="AK57" s="836"/>
      <c r="AL57" s="840"/>
      <c r="AM57" s="843"/>
      <c r="AN57" s="147" t="s">
        <v>339</v>
      </c>
      <c r="AO57" s="468" t="s">
        <v>1234</v>
      </c>
      <c r="AP57" s="469" t="s">
        <v>1233</v>
      </c>
      <c r="AQ57" s="202" t="str">
        <f>IF(AR57="Preventivo","Probabilidad",IF(AR57="Detectivo","Probabilidad","Impacto"))</f>
        <v>Probabilidad</v>
      </c>
      <c r="AR57" s="90" t="s">
        <v>61</v>
      </c>
      <c r="AS57" s="37">
        <f>IF(AR57="Preventivo", 25%, IF(AR57="Detectivo",15%, IF(AR57="Correctivo",10%,IF(AR57="No se tienen controles para aplicar al impacto","No Aplica",""))))</f>
        <v>0.25</v>
      </c>
      <c r="AT57" s="90" t="s">
        <v>56</v>
      </c>
      <c r="AU57" s="37">
        <f>IF(AT57="Automático", 25%, IF(AT57="Manual",15%,IF(AT57="No Aplica", "No Aplica","")))</f>
        <v>0.15</v>
      </c>
      <c r="AV57" s="40">
        <f>AS57+AU57</f>
        <v>0.4</v>
      </c>
      <c r="AW57" s="90" t="s">
        <v>57</v>
      </c>
      <c r="AX57" s="90" t="s">
        <v>58</v>
      </c>
      <c r="AY57" s="90" t="s">
        <v>59</v>
      </c>
      <c r="AZ57" s="86">
        <f>IFERROR(IF(AND(AQ56="Probabilidad",AQ57="Probabilidad"),(AZ56-(+AZ56*AV57)),IF(AQ57="Probabilidad",(N56-(+N56*AV57)),IF(AQ57="Impacto",AZ56,""))),"")</f>
        <v>7.1999999999999995E-2</v>
      </c>
      <c r="BA57" s="41" t="str">
        <f>IF(AZ57&lt;=20%, "Muy Baja", IF(AZ57&lt;=40%,"Baja", IF(AZ57&lt;=60%,"Media",IF(AZ57&lt;=80%,"Alta","Muy Alta"))))</f>
        <v>Muy Baja</v>
      </c>
      <c r="BB57" s="86">
        <f>IFERROR(IF(AND(AQ56="Impacto",AQ57="Impacto"),(BB56-(+BB56*AV57)),IF(AND(AQ56="Impacto",AQ57="Probabilidad"),(BB56),IF(AND(AQ56="Probabilidad",AQ57="Impacto"),(BB56-(+BB56*AV57)),IF(AND(AQ56="Probabilidad",AQ57="Probabilidad"),(BB56))))),"")</f>
        <v>0.2</v>
      </c>
      <c r="BC57" s="41" t="str">
        <f>IF(BB57&lt;=20%, "Leve", IF(BB57&lt;=40%,"Menor", IF(BB57&lt;=60%,"Moderado",IF(BB57&lt;=80%,"Mayor","Catastrófico"))))</f>
        <v>Leve</v>
      </c>
      <c r="BD57" s="42" t="str">
        <f>IF(AND(BA57&lt;&gt;"",BC57&lt;&gt;""),VLOOKUP(BA57&amp;BC57,'[2]No Eliminar'!$P$3:$Q$27,2,FALSE),"")</f>
        <v>Baja</v>
      </c>
      <c r="BE57" s="823"/>
      <c r="BF57" s="407" t="s">
        <v>380</v>
      </c>
      <c r="BG57" s="407" t="s">
        <v>380</v>
      </c>
      <c r="BH57" s="407" t="s">
        <v>380</v>
      </c>
      <c r="BI57" s="407" t="s">
        <v>380</v>
      </c>
      <c r="BJ57" s="407" t="s">
        <v>380</v>
      </c>
      <c r="BK57" s="398"/>
      <c r="BL57" s="761"/>
    </row>
    <row r="58" spans="2:64" ht="116.25" customHeight="1" thickBot="1" x14ac:dyDescent="0.35">
      <c r="B58" s="786" t="s">
        <v>191</v>
      </c>
      <c r="C58" s="789" t="s">
        <v>199</v>
      </c>
      <c r="D58" s="792" t="s">
        <v>217</v>
      </c>
      <c r="E58" s="795" t="s">
        <v>50</v>
      </c>
      <c r="F58" s="798" t="s">
        <v>261</v>
      </c>
      <c r="G58" s="818" t="s">
        <v>1179</v>
      </c>
      <c r="H58" s="820" t="s">
        <v>68</v>
      </c>
      <c r="I58" s="820" t="s">
        <v>1134</v>
      </c>
      <c r="J58" s="820" t="s">
        <v>1180</v>
      </c>
      <c r="K58" s="833" t="s">
        <v>93</v>
      </c>
      <c r="L58" s="820" t="s">
        <v>64</v>
      </c>
      <c r="M58" s="827" t="s">
        <v>114</v>
      </c>
      <c r="N58" s="830">
        <v>0.6</v>
      </c>
      <c r="O58" s="72" t="s">
        <v>53</v>
      </c>
      <c r="P58" s="72" t="s">
        <v>53</v>
      </c>
      <c r="Q58" s="72" t="s">
        <v>53</v>
      </c>
      <c r="R58" s="72" t="s">
        <v>53</v>
      </c>
      <c r="S58" s="72" t="s">
        <v>53</v>
      </c>
      <c r="T58" s="72" t="s">
        <v>53</v>
      </c>
      <c r="U58" s="72" t="s">
        <v>53</v>
      </c>
      <c r="V58" s="72" t="s">
        <v>54</v>
      </c>
      <c r="W58" s="72" t="s">
        <v>54</v>
      </c>
      <c r="X58" s="72" t="s">
        <v>53</v>
      </c>
      <c r="Y58" s="72" t="s">
        <v>53</v>
      </c>
      <c r="Z58" s="72" t="s">
        <v>53</v>
      </c>
      <c r="AA58" s="72" t="s">
        <v>53</v>
      </c>
      <c r="AB58" s="72" t="s">
        <v>53</v>
      </c>
      <c r="AC58" s="72" t="s">
        <v>53</v>
      </c>
      <c r="AD58" s="72" t="s">
        <v>54</v>
      </c>
      <c r="AE58" s="72" t="s">
        <v>53</v>
      </c>
      <c r="AF58" s="72" t="s">
        <v>53</v>
      </c>
      <c r="AG58" s="72" t="s">
        <v>54</v>
      </c>
      <c r="AH58" s="73"/>
      <c r="AI58" s="820" t="s">
        <v>353</v>
      </c>
      <c r="AJ58" s="73"/>
      <c r="AK58" s="835" t="s">
        <v>115</v>
      </c>
      <c r="AL58" s="838">
        <v>0.6</v>
      </c>
      <c r="AM58" s="841" t="s">
        <v>118</v>
      </c>
      <c r="AN58" s="147" t="s">
        <v>84</v>
      </c>
      <c r="AO58" s="274" t="s">
        <v>1137</v>
      </c>
      <c r="AP58" s="419" t="s">
        <v>1138</v>
      </c>
      <c r="AQ58" s="75" t="s">
        <v>95</v>
      </c>
      <c r="AR58" s="89" t="s">
        <v>61</v>
      </c>
      <c r="AS58" s="76">
        <v>0.25</v>
      </c>
      <c r="AT58" s="89" t="s">
        <v>56</v>
      </c>
      <c r="AU58" s="76">
        <v>0.15</v>
      </c>
      <c r="AV58" s="77">
        <v>0.4</v>
      </c>
      <c r="AW58" s="89" t="s">
        <v>57</v>
      </c>
      <c r="AX58" s="89" t="s">
        <v>58</v>
      </c>
      <c r="AY58" s="89" t="s">
        <v>59</v>
      </c>
      <c r="AZ58" s="77">
        <v>0.36</v>
      </c>
      <c r="BA58" s="78" t="s">
        <v>90</v>
      </c>
      <c r="BB58" s="77">
        <v>0.6</v>
      </c>
      <c r="BC58" s="78" t="s">
        <v>115</v>
      </c>
      <c r="BD58" s="79" t="s">
        <v>118</v>
      </c>
      <c r="BE58" s="822" t="s">
        <v>60</v>
      </c>
      <c r="BF58" s="820" t="s">
        <v>1141</v>
      </c>
      <c r="BG58" s="820" t="s">
        <v>1142</v>
      </c>
      <c r="BH58" s="863" t="s">
        <v>387</v>
      </c>
      <c r="BI58" s="866">
        <v>44562</v>
      </c>
      <c r="BJ58" s="866">
        <v>44926</v>
      </c>
      <c r="BK58" s="404"/>
      <c r="BL58" s="871" t="s">
        <v>1143</v>
      </c>
    </row>
    <row r="59" spans="2:64" ht="129" thickBot="1" x14ac:dyDescent="0.35">
      <c r="B59" s="787"/>
      <c r="C59" s="790"/>
      <c r="D59" s="793"/>
      <c r="E59" s="817"/>
      <c r="F59" s="800"/>
      <c r="G59" s="819"/>
      <c r="H59" s="821"/>
      <c r="I59" s="821"/>
      <c r="J59" s="821"/>
      <c r="K59" s="834"/>
      <c r="L59" s="821"/>
      <c r="M59" s="829"/>
      <c r="N59" s="832"/>
      <c r="O59" s="93" t="s">
        <v>53</v>
      </c>
      <c r="P59" s="93" t="s">
        <v>53</v>
      </c>
      <c r="Q59" s="93" t="s">
        <v>53</v>
      </c>
      <c r="R59" s="93" t="s">
        <v>53</v>
      </c>
      <c r="S59" s="93" t="s">
        <v>53</v>
      </c>
      <c r="T59" s="93" t="s">
        <v>53</v>
      </c>
      <c r="U59" s="93" t="s">
        <v>53</v>
      </c>
      <c r="V59" s="93" t="s">
        <v>54</v>
      </c>
      <c r="W59" s="93" t="s">
        <v>54</v>
      </c>
      <c r="X59" s="93" t="s">
        <v>53</v>
      </c>
      <c r="Y59" s="93" t="s">
        <v>53</v>
      </c>
      <c r="Z59" s="93" t="s">
        <v>53</v>
      </c>
      <c r="AA59" s="93" t="s">
        <v>53</v>
      </c>
      <c r="AB59" s="93" t="s">
        <v>53</v>
      </c>
      <c r="AC59" s="93" t="s">
        <v>53</v>
      </c>
      <c r="AD59" s="93" t="s">
        <v>54</v>
      </c>
      <c r="AE59" s="93" t="s">
        <v>53</v>
      </c>
      <c r="AF59" s="93" t="s">
        <v>53</v>
      </c>
      <c r="AG59" s="93" t="s">
        <v>54</v>
      </c>
      <c r="AH59" s="94"/>
      <c r="AI59" s="821"/>
      <c r="AJ59" s="94"/>
      <c r="AK59" s="836"/>
      <c r="AL59" s="840"/>
      <c r="AM59" s="843"/>
      <c r="AN59" s="146" t="s">
        <v>339</v>
      </c>
      <c r="AO59" s="445" t="s">
        <v>1139</v>
      </c>
      <c r="AP59" s="434" t="s">
        <v>1140</v>
      </c>
      <c r="AQ59" s="95" t="s">
        <v>95</v>
      </c>
      <c r="AR59" s="96" t="s">
        <v>62</v>
      </c>
      <c r="AS59" s="43">
        <v>0.15</v>
      </c>
      <c r="AT59" s="96" t="s">
        <v>56</v>
      </c>
      <c r="AU59" s="43">
        <v>0.15</v>
      </c>
      <c r="AV59" s="97">
        <v>0.3</v>
      </c>
      <c r="AW59" s="96" t="s">
        <v>73</v>
      </c>
      <c r="AX59" s="96" t="s">
        <v>65</v>
      </c>
      <c r="AY59" s="96" t="s">
        <v>59</v>
      </c>
      <c r="AZ59" s="97">
        <v>0.252</v>
      </c>
      <c r="BA59" s="98" t="s">
        <v>90</v>
      </c>
      <c r="BB59" s="97">
        <v>0.6</v>
      </c>
      <c r="BC59" s="98" t="s">
        <v>115</v>
      </c>
      <c r="BD59" s="54" t="s">
        <v>118</v>
      </c>
      <c r="BE59" s="824"/>
      <c r="BF59" s="821"/>
      <c r="BG59" s="821"/>
      <c r="BH59" s="865"/>
      <c r="BI59" s="868"/>
      <c r="BJ59" s="868"/>
      <c r="BK59" s="428"/>
      <c r="BL59" s="872"/>
    </row>
    <row r="60" spans="2:64" ht="102" customHeight="1" thickBot="1" x14ac:dyDescent="0.35">
      <c r="B60" s="787"/>
      <c r="C60" s="790"/>
      <c r="D60" s="793"/>
      <c r="E60" s="851" t="s">
        <v>50</v>
      </c>
      <c r="F60" s="798" t="s">
        <v>262</v>
      </c>
      <c r="G60" s="818" t="s">
        <v>1144</v>
      </c>
      <c r="H60" s="820" t="s">
        <v>68</v>
      </c>
      <c r="I60" s="820" t="s">
        <v>1145</v>
      </c>
      <c r="J60" s="820" t="s">
        <v>1146</v>
      </c>
      <c r="K60" s="833" t="s">
        <v>93</v>
      </c>
      <c r="L60" s="820" t="s">
        <v>70</v>
      </c>
      <c r="M60" s="827" t="s">
        <v>121</v>
      </c>
      <c r="N60" s="830">
        <v>0.8</v>
      </c>
      <c r="O60" s="72" t="s">
        <v>53</v>
      </c>
      <c r="P60" s="72" t="s">
        <v>53</v>
      </c>
      <c r="Q60" s="72" t="s">
        <v>53</v>
      </c>
      <c r="R60" s="72" t="s">
        <v>53</v>
      </c>
      <c r="S60" s="72" t="s">
        <v>53</v>
      </c>
      <c r="T60" s="72" t="s">
        <v>53</v>
      </c>
      <c r="U60" s="72" t="s">
        <v>53</v>
      </c>
      <c r="V60" s="72" t="s">
        <v>54</v>
      </c>
      <c r="W60" s="72" t="s">
        <v>54</v>
      </c>
      <c r="X60" s="72" t="s">
        <v>53</v>
      </c>
      <c r="Y60" s="72" t="s">
        <v>53</v>
      </c>
      <c r="Z60" s="72" t="s">
        <v>53</v>
      </c>
      <c r="AA60" s="72" t="s">
        <v>53</v>
      </c>
      <c r="AB60" s="72" t="s">
        <v>53</v>
      </c>
      <c r="AC60" s="72" t="s">
        <v>53</v>
      </c>
      <c r="AD60" s="72" t="s">
        <v>54</v>
      </c>
      <c r="AE60" s="72" t="s">
        <v>53</v>
      </c>
      <c r="AF60" s="72" t="s">
        <v>53</v>
      </c>
      <c r="AG60" s="72" t="s">
        <v>54</v>
      </c>
      <c r="AH60" s="73"/>
      <c r="AI60" s="820" t="s">
        <v>352</v>
      </c>
      <c r="AJ60" s="73"/>
      <c r="AK60" s="835" t="s">
        <v>109</v>
      </c>
      <c r="AL60" s="838">
        <v>0.4</v>
      </c>
      <c r="AM60" s="841" t="s">
        <v>118</v>
      </c>
      <c r="AN60" s="147" t="s">
        <v>84</v>
      </c>
      <c r="AO60" s="416" t="s">
        <v>1149</v>
      </c>
      <c r="AP60" s="138" t="s">
        <v>1181</v>
      </c>
      <c r="AQ60" s="121" t="s">
        <v>95</v>
      </c>
      <c r="AR60" s="89" t="s">
        <v>61</v>
      </c>
      <c r="AS60" s="76">
        <v>0.25</v>
      </c>
      <c r="AT60" s="89" t="s">
        <v>56</v>
      </c>
      <c r="AU60" s="76">
        <v>0.15</v>
      </c>
      <c r="AV60" s="77">
        <v>0.4</v>
      </c>
      <c r="AW60" s="89" t="s">
        <v>57</v>
      </c>
      <c r="AX60" s="89" t="s">
        <v>58</v>
      </c>
      <c r="AY60" s="89" t="s">
        <v>59</v>
      </c>
      <c r="AZ60" s="77">
        <v>0.48</v>
      </c>
      <c r="BA60" s="78" t="s">
        <v>114</v>
      </c>
      <c r="BB60" s="77">
        <v>0.4</v>
      </c>
      <c r="BC60" s="78" t="s">
        <v>109</v>
      </c>
      <c r="BD60" s="79" t="s">
        <v>118</v>
      </c>
      <c r="BE60" s="822" t="s">
        <v>106</v>
      </c>
      <c r="BF60" s="820" t="s">
        <v>380</v>
      </c>
      <c r="BG60" s="820" t="s">
        <v>380</v>
      </c>
      <c r="BH60" s="820" t="s">
        <v>380</v>
      </c>
      <c r="BI60" s="820" t="s">
        <v>380</v>
      </c>
      <c r="BJ60" s="820" t="s">
        <v>380</v>
      </c>
      <c r="BK60" s="403"/>
      <c r="BL60" s="871" t="s">
        <v>1154</v>
      </c>
    </row>
    <row r="61" spans="2:64" ht="88.5" thickBot="1" x14ac:dyDescent="0.35">
      <c r="B61" s="787"/>
      <c r="C61" s="790"/>
      <c r="D61" s="793"/>
      <c r="E61" s="796"/>
      <c r="F61" s="799"/>
      <c r="G61" s="862"/>
      <c r="H61" s="825"/>
      <c r="I61" s="825"/>
      <c r="J61" s="825"/>
      <c r="K61" s="850"/>
      <c r="L61" s="825"/>
      <c r="M61" s="828"/>
      <c r="N61" s="831"/>
      <c r="O61" s="53" t="s">
        <v>53</v>
      </c>
      <c r="P61" s="53" t="s">
        <v>53</v>
      </c>
      <c r="Q61" s="53" t="s">
        <v>53</v>
      </c>
      <c r="R61" s="53" t="s">
        <v>53</v>
      </c>
      <c r="S61" s="53" t="s">
        <v>53</v>
      </c>
      <c r="T61" s="53" t="s">
        <v>53</v>
      </c>
      <c r="U61" s="53" t="s">
        <v>53</v>
      </c>
      <c r="V61" s="53" t="s">
        <v>54</v>
      </c>
      <c r="W61" s="53" t="s">
        <v>54</v>
      </c>
      <c r="X61" s="53" t="s">
        <v>53</v>
      </c>
      <c r="Y61" s="53" t="s">
        <v>53</v>
      </c>
      <c r="Z61" s="53" t="s">
        <v>53</v>
      </c>
      <c r="AA61" s="53" t="s">
        <v>53</v>
      </c>
      <c r="AB61" s="53" t="s">
        <v>53</v>
      </c>
      <c r="AC61" s="53" t="s">
        <v>53</v>
      </c>
      <c r="AD61" s="53" t="s">
        <v>54</v>
      </c>
      <c r="AE61" s="53" t="s">
        <v>53</v>
      </c>
      <c r="AF61" s="53" t="s">
        <v>53</v>
      </c>
      <c r="AG61" s="53" t="s">
        <v>54</v>
      </c>
      <c r="AH61" s="30"/>
      <c r="AI61" s="825"/>
      <c r="AJ61" s="30"/>
      <c r="AK61" s="837"/>
      <c r="AL61" s="839"/>
      <c r="AM61" s="842"/>
      <c r="AN61" s="147" t="s">
        <v>339</v>
      </c>
      <c r="AO61" s="435" t="s">
        <v>1150</v>
      </c>
      <c r="AP61" s="138" t="s">
        <v>1182</v>
      </c>
      <c r="AQ61" s="202" t="s">
        <v>95</v>
      </c>
      <c r="AR61" s="90" t="s">
        <v>61</v>
      </c>
      <c r="AS61" s="37">
        <v>0.25</v>
      </c>
      <c r="AT61" s="90" t="s">
        <v>56</v>
      </c>
      <c r="AU61" s="37">
        <v>0.15</v>
      </c>
      <c r="AV61" s="40">
        <v>0.4</v>
      </c>
      <c r="AW61" s="90" t="s">
        <v>57</v>
      </c>
      <c r="AX61" s="90" t="s">
        <v>58</v>
      </c>
      <c r="AY61" s="90" t="s">
        <v>59</v>
      </c>
      <c r="AZ61" s="40">
        <v>0.28799999999999998</v>
      </c>
      <c r="BA61" s="41" t="s">
        <v>90</v>
      </c>
      <c r="BB61" s="40">
        <v>0.4</v>
      </c>
      <c r="BC61" s="41" t="s">
        <v>109</v>
      </c>
      <c r="BD61" s="42" t="s">
        <v>118</v>
      </c>
      <c r="BE61" s="823"/>
      <c r="BF61" s="825"/>
      <c r="BG61" s="825"/>
      <c r="BH61" s="825"/>
      <c r="BI61" s="825"/>
      <c r="BJ61" s="825"/>
      <c r="BK61" s="398"/>
      <c r="BL61" s="873"/>
    </row>
    <row r="62" spans="2:64" ht="87.75" thickBot="1" x14ac:dyDescent="0.35">
      <c r="B62" s="787"/>
      <c r="C62" s="790"/>
      <c r="D62" s="793"/>
      <c r="E62" s="796"/>
      <c r="F62" s="799"/>
      <c r="G62" s="862"/>
      <c r="H62" s="825"/>
      <c r="I62" s="825"/>
      <c r="J62" s="825"/>
      <c r="K62" s="850"/>
      <c r="L62" s="825"/>
      <c r="M62" s="828"/>
      <c r="N62" s="831"/>
      <c r="O62" s="53" t="s">
        <v>53</v>
      </c>
      <c r="P62" s="53" t="s">
        <v>53</v>
      </c>
      <c r="Q62" s="53" t="s">
        <v>53</v>
      </c>
      <c r="R62" s="53" t="s">
        <v>53</v>
      </c>
      <c r="S62" s="53" t="s">
        <v>53</v>
      </c>
      <c r="T62" s="53" t="s">
        <v>53</v>
      </c>
      <c r="U62" s="53" t="s">
        <v>53</v>
      </c>
      <c r="V62" s="53" t="s">
        <v>54</v>
      </c>
      <c r="W62" s="53" t="s">
        <v>54</v>
      </c>
      <c r="X62" s="53" t="s">
        <v>53</v>
      </c>
      <c r="Y62" s="53" t="s">
        <v>53</v>
      </c>
      <c r="Z62" s="53" t="s">
        <v>53</v>
      </c>
      <c r="AA62" s="53" t="s">
        <v>53</v>
      </c>
      <c r="AB62" s="53" t="s">
        <v>53</v>
      </c>
      <c r="AC62" s="53" t="s">
        <v>53</v>
      </c>
      <c r="AD62" s="53" t="s">
        <v>54</v>
      </c>
      <c r="AE62" s="53" t="s">
        <v>53</v>
      </c>
      <c r="AF62" s="53" t="s">
        <v>53</v>
      </c>
      <c r="AG62" s="53" t="s">
        <v>54</v>
      </c>
      <c r="AH62" s="30"/>
      <c r="AI62" s="825"/>
      <c r="AJ62" s="30"/>
      <c r="AK62" s="837"/>
      <c r="AL62" s="839"/>
      <c r="AM62" s="842"/>
      <c r="AN62" s="147" t="s">
        <v>340</v>
      </c>
      <c r="AO62" s="435" t="s">
        <v>1151</v>
      </c>
      <c r="AP62" s="138" t="s">
        <v>1182</v>
      </c>
      <c r="AQ62" s="202" t="s">
        <v>95</v>
      </c>
      <c r="AR62" s="90" t="s">
        <v>62</v>
      </c>
      <c r="AS62" s="37">
        <v>0.15</v>
      </c>
      <c r="AT62" s="90" t="s">
        <v>56</v>
      </c>
      <c r="AU62" s="37">
        <v>0.15</v>
      </c>
      <c r="AV62" s="40">
        <v>0.3</v>
      </c>
      <c r="AW62" s="90" t="s">
        <v>73</v>
      </c>
      <c r="AX62" s="90" t="s">
        <v>65</v>
      </c>
      <c r="AY62" s="90" t="s">
        <v>59</v>
      </c>
      <c r="AZ62" s="40">
        <v>0.2016</v>
      </c>
      <c r="BA62" s="41" t="s">
        <v>90</v>
      </c>
      <c r="BB62" s="40">
        <v>0.4</v>
      </c>
      <c r="BC62" s="41" t="s">
        <v>109</v>
      </c>
      <c r="BD62" s="42" t="s">
        <v>118</v>
      </c>
      <c r="BE62" s="823"/>
      <c r="BF62" s="825"/>
      <c r="BG62" s="825"/>
      <c r="BH62" s="825"/>
      <c r="BI62" s="825"/>
      <c r="BJ62" s="825"/>
      <c r="BK62" s="398"/>
      <c r="BL62" s="873"/>
    </row>
    <row r="63" spans="2:64" ht="102" thickBot="1" x14ac:dyDescent="0.35">
      <c r="B63" s="787"/>
      <c r="C63" s="790"/>
      <c r="D63" s="793"/>
      <c r="E63" s="796"/>
      <c r="F63" s="799"/>
      <c r="G63" s="862"/>
      <c r="H63" s="825"/>
      <c r="I63" s="825"/>
      <c r="J63" s="825"/>
      <c r="K63" s="850"/>
      <c r="L63" s="825"/>
      <c r="M63" s="828"/>
      <c r="N63" s="831"/>
      <c r="O63" s="53" t="s">
        <v>53</v>
      </c>
      <c r="P63" s="53" t="s">
        <v>53</v>
      </c>
      <c r="Q63" s="53" t="s">
        <v>53</v>
      </c>
      <c r="R63" s="53" t="s">
        <v>53</v>
      </c>
      <c r="S63" s="53" t="s">
        <v>53</v>
      </c>
      <c r="T63" s="53" t="s">
        <v>53</v>
      </c>
      <c r="U63" s="53" t="s">
        <v>53</v>
      </c>
      <c r="V63" s="53" t="s">
        <v>54</v>
      </c>
      <c r="W63" s="53" t="s">
        <v>54</v>
      </c>
      <c r="X63" s="53" t="s">
        <v>53</v>
      </c>
      <c r="Y63" s="53" t="s">
        <v>53</v>
      </c>
      <c r="Z63" s="53" t="s">
        <v>53</v>
      </c>
      <c r="AA63" s="53" t="s">
        <v>53</v>
      </c>
      <c r="AB63" s="53" t="s">
        <v>53</v>
      </c>
      <c r="AC63" s="53" t="s">
        <v>53</v>
      </c>
      <c r="AD63" s="53" t="s">
        <v>54</v>
      </c>
      <c r="AE63" s="53" t="s">
        <v>53</v>
      </c>
      <c r="AF63" s="53" t="s">
        <v>53</v>
      </c>
      <c r="AG63" s="53" t="s">
        <v>54</v>
      </c>
      <c r="AH63" s="30"/>
      <c r="AI63" s="825"/>
      <c r="AJ63" s="30"/>
      <c r="AK63" s="837"/>
      <c r="AL63" s="839"/>
      <c r="AM63" s="842"/>
      <c r="AN63" s="147" t="s">
        <v>341</v>
      </c>
      <c r="AO63" s="435" t="s">
        <v>1152</v>
      </c>
      <c r="AP63" s="138" t="s">
        <v>1182</v>
      </c>
      <c r="AQ63" s="202" t="s">
        <v>95</v>
      </c>
      <c r="AR63" s="90" t="s">
        <v>62</v>
      </c>
      <c r="AS63" s="37">
        <v>0.15</v>
      </c>
      <c r="AT63" s="90" t="s">
        <v>56</v>
      </c>
      <c r="AU63" s="37">
        <v>0.15</v>
      </c>
      <c r="AV63" s="40">
        <v>0.3</v>
      </c>
      <c r="AW63" s="90" t="s">
        <v>57</v>
      </c>
      <c r="AX63" s="90" t="s">
        <v>58</v>
      </c>
      <c r="AY63" s="90" t="s">
        <v>59</v>
      </c>
      <c r="AZ63" s="40">
        <v>0.14112</v>
      </c>
      <c r="BA63" s="41" t="s">
        <v>104</v>
      </c>
      <c r="BB63" s="40">
        <v>0.4</v>
      </c>
      <c r="BC63" s="41" t="s">
        <v>109</v>
      </c>
      <c r="BD63" s="42" t="s">
        <v>90</v>
      </c>
      <c r="BE63" s="823"/>
      <c r="BF63" s="825"/>
      <c r="BG63" s="825"/>
      <c r="BH63" s="825"/>
      <c r="BI63" s="825"/>
      <c r="BJ63" s="825"/>
      <c r="BK63" s="398"/>
      <c r="BL63" s="873"/>
    </row>
    <row r="64" spans="2:64" ht="130.5" thickBot="1" x14ac:dyDescent="0.35">
      <c r="B64" s="787"/>
      <c r="C64" s="790"/>
      <c r="D64" s="793"/>
      <c r="E64" s="817"/>
      <c r="F64" s="800"/>
      <c r="G64" s="819"/>
      <c r="H64" s="821"/>
      <c r="I64" s="821"/>
      <c r="J64" s="821"/>
      <c r="K64" s="834"/>
      <c r="L64" s="821"/>
      <c r="M64" s="829"/>
      <c r="N64" s="832"/>
      <c r="O64" s="81" t="s">
        <v>53</v>
      </c>
      <c r="P64" s="81" t="s">
        <v>53</v>
      </c>
      <c r="Q64" s="81" t="s">
        <v>53</v>
      </c>
      <c r="R64" s="81" t="s">
        <v>53</v>
      </c>
      <c r="S64" s="81" t="s">
        <v>53</v>
      </c>
      <c r="T64" s="81" t="s">
        <v>53</v>
      </c>
      <c r="U64" s="81" t="s">
        <v>53</v>
      </c>
      <c r="V64" s="81" t="s">
        <v>54</v>
      </c>
      <c r="W64" s="81" t="s">
        <v>54</v>
      </c>
      <c r="X64" s="81" t="s">
        <v>53</v>
      </c>
      <c r="Y64" s="81" t="s">
        <v>53</v>
      </c>
      <c r="Z64" s="81" t="s">
        <v>53</v>
      </c>
      <c r="AA64" s="81" t="s">
        <v>53</v>
      </c>
      <c r="AB64" s="81" t="s">
        <v>53</v>
      </c>
      <c r="AC64" s="81" t="s">
        <v>53</v>
      </c>
      <c r="AD64" s="81" t="s">
        <v>54</v>
      </c>
      <c r="AE64" s="81" t="s">
        <v>53</v>
      </c>
      <c r="AF64" s="81" t="s">
        <v>53</v>
      </c>
      <c r="AG64" s="81" t="s">
        <v>54</v>
      </c>
      <c r="AH64" s="82"/>
      <c r="AI64" s="821"/>
      <c r="AJ64" s="82"/>
      <c r="AK64" s="836"/>
      <c r="AL64" s="840"/>
      <c r="AM64" s="843"/>
      <c r="AN64" s="147" t="s">
        <v>342</v>
      </c>
      <c r="AO64" s="417" t="s">
        <v>1153</v>
      </c>
      <c r="AP64" s="138" t="s">
        <v>1148</v>
      </c>
      <c r="AQ64" s="134" t="s">
        <v>95</v>
      </c>
      <c r="AR64" s="91" t="s">
        <v>62</v>
      </c>
      <c r="AS64" s="85">
        <v>0.15</v>
      </c>
      <c r="AT64" s="91" t="s">
        <v>56</v>
      </c>
      <c r="AU64" s="85">
        <v>0.15</v>
      </c>
      <c r="AV64" s="86">
        <v>0.3</v>
      </c>
      <c r="AW64" s="91" t="s">
        <v>57</v>
      </c>
      <c r="AX64" s="91" t="s">
        <v>58</v>
      </c>
      <c r="AY64" s="91" t="s">
        <v>59</v>
      </c>
      <c r="AZ64" s="86">
        <v>9.8783999999999997E-2</v>
      </c>
      <c r="BA64" s="87" t="s">
        <v>104</v>
      </c>
      <c r="BB64" s="86">
        <v>0.4</v>
      </c>
      <c r="BC64" s="87" t="s">
        <v>109</v>
      </c>
      <c r="BD64" s="88" t="s">
        <v>90</v>
      </c>
      <c r="BE64" s="824"/>
      <c r="BF64" s="821"/>
      <c r="BG64" s="821"/>
      <c r="BH64" s="821"/>
      <c r="BI64" s="821"/>
      <c r="BJ64" s="821"/>
      <c r="BK64" s="402"/>
      <c r="BL64" s="872"/>
    </row>
    <row r="65" spans="2:64" ht="132.75" thickBot="1" x14ac:dyDescent="0.35">
      <c r="B65" s="787"/>
      <c r="C65" s="790"/>
      <c r="D65" s="793"/>
      <c r="E65" s="413" t="s">
        <v>50</v>
      </c>
      <c r="F65" s="414" t="s">
        <v>264</v>
      </c>
      <c r="G65" s="303" t="s">
        <v>1155</v>
      </c>
      <c r="H65" s="157" t="s">
        <v>68</v>
      </c>
      <c r="I65" s="157" t="s">
        <v>1156</v>
      </c>
      <c r="J65" s="157" t="s">
        <v>1157</v>
      </c>
      <c r="K65" s="408" t="s">
        <v>93</v>
      </c>
      <c r="L65" s="157" t="s">
        <v>64</v>
      </c>
      <c r="M65" s="158" t="s">
        <v>114</v>
      </c>
      <c r="N65" s="159">
        <v>0.6</v>
      </c>
      <c r="O65" s="157" t="s">
        <v>53</v>
      </c>
      <c r="P65" s="157" t="s">
        <v>53</v>
      </c>
      <c r="Q65" s="157" t="s">
        <v>53</v>
      </c>
      <c r="R65" s="157" t="s">
        <v>53</v>
      </c>
      <c r="S65" s="157" t="s">
        <v>53</v>
      </c>
      <c r="T65" s="157" t="s">
        <v>53</v>
      </c>
      <c r="U65" s="157" t="s">
        <v>53</v>
      </c>
      <c r="V65" s="157" t="s">
        <v>54</v>
      </c>
      <c r="W65" s="157" t="s">
        <v>54</v>
      </c>
      <c r="X65" s="157" t="s">
        <v>53</v>
      </c>
      <c r="Y65" s="157" t="s">
        <v>53</v>
      </c>
      <c r="Z65" s="157" t="s">
        <v>53</v>
      </c>
      <c r="AA65" s="157" t="s">
        <v>53</v>
      </c>
      <c r="AB65" s="157" t="s">
        <v>53</v>
      </c>
      <c r="AC65" s="157" t="s">
        <v>53</v>
      </c>
      <c r="AD65" s="157" t="s">
        <v>54</v>
      </c>
      <c r="AE65" s="157" t="s">
        <v>53</v>
      </c>
      <c r="AF65" s="157" t="s">
        <v>53</v>
      </c>
      <c r="AG65" s="157" t="s">
        <v>54</v>
      </c>
      <c r="AH65" s="160"/>
      <c r="AI65" s="157" t="s">
        <v>352</v>
      </c>
      <c r="AJ65" s="160"/>
      <c r="AK65" s="161" t="s">
        <v>109</v>
      </c>
      <c r="AL65" s="162">
        <v>0.4</v>
      </c>
      <c r="AM65" s="184" t="s">
        <v>118</v>
      </c>
      <c r="AN65" s="147" t="s">
        <v>84</v>
      </c>
      <c r="AO65" s="436" t="s">
        <v>1158</v>
      </c>
      <c r="AP65" s="138" t="s">
        <v>1131</v>
      </c>
      <c r="AQ65" s="163" t="s">
        <v>95</v>
      </c>
      <c r="AR65" s="164" t="s">
        <v>62</v>
      </c>
      <c r="AS65" s="162">
        <v>0.15</v>
      </c>
      <c r="AT65" s="164" t="s">
        <v>56</v>
      </c>
      <c r="AU65" s="162">
        <v>0.15</v>
      </c>
      <c r="AV65" s="165">
        <v>0.3</v>
      </c>
      <c r="AW65" s="164" t="s">
        <v>73</v>
      </c>
      <c r="AX65" s="164" t="s">
        <v>65</v>
      </c>
      <c r="AY65" s="164" t="s">
        <v>59</v>
      </c>
      <c r="AZ65" s="165">
        <v>0.42</v>
      </c>
      <c r="BA65" s="166" t="s">
        <v>114</v>
      </c>
      <c r="BB65" s="165">
        <v>0.4</v>
      </c>
      <c r="BC65" s="166" t="s">
        <v>109</v>
      </c>
      <c r="BD65" s="167" t="s">
        <v>118</v>
      </c>
      <c r="BE65" s="164" t="s">
        <v>60</v>
      </c>
      <c r="BF65" s="157" t="s">
        <v>1160</v>
      </c>
      <c r="BG65" s="157" t="s">
        <v>1131</v>
      </c>
      <c r="BH65" s="296" t="s">
        <v>1159</v>
      </c>
      <c r="BI65" s="291">
        <v>44562</v>
      </c>
      <c r="BJ65" s="291">
        <v>44915</v>
      </c>
      <c r="BK65" s="415"/>
      <c r="BL65" s="297" t="s">
        <v>1161</v>
      </c>
    </row>
    <row r="66" spans="2:64" ht="118.5" customHeight="1" thickBot="1" x14ac:dyDescent="0.35">
      <c r="B66" s="787"/>
      <c r="C66" s="790"/>
      <c r="D66" s="793"/>
      <c r="E66" s="851" t="s">
        <v>50</v>
      </c>
      <c r="F66" s="798" t="s">
        <v>265</v>
      </c>
      <c r="G66" s="818" t="s">
        <v>1162</v>
      </c>
      <c r="H66" s="820" t="s">
        <v>68</v>
      </c>
      <c r="I66" s="820" t="s">
        <v>1163</v>
      </c>
      <c r="J66" s="820" t="s">
        <v>1164</v>
      </c>
      <c r="K66" s="833" t="s">
        <v>93</v>
      </c>
      <c r="L66" s="820" t="s">
        <v>64</v>
      </c>
      <c r="M66" s="827" t="s">
        <v>114</v>
      </c>
      <c r="N66" s="830">
        <v>0.6</v>
      </c>
      <c r="O66" s="72" t="s">
        <v>53</v>
      </c>
      <c r="P66" s="72" t="s">
        <v>53</v>
      </c>
      <c r="Q66" s="72" t="s">
        <v>53</v>
      </c>
      <c r="R66" s="72" t="s">
        <v>53</v>
      </c>
      <c r="S66" s="72" t="s">
        <v>53</v>
      </c>
      <c r="T66" s="72" t="s">
        <v>53</v>
      </c>
      <c r="U66" s="72" t="s">
        <v>53</v>
      </c>
      <c r="V66" s="72" t="s">
        <v>54</v>
      </c>
      <c r="W66" s="72" t="s">
        <v>54</v>
      </c>
      <c r="X66" s="72" t="s">
        <v>53</v>
      </c>
      <c r="Y66" s="72" t="s">
        <v>53</v>
      </c>
      <c r="Z66" s="72" t="s">
        <v>53</v>
      </c>
      <c r="AA66" s="72" t="s">
        <v>53</v>
      </c>
      <c r="AB66" s="72" t="s">
        <v>53</v>
      </c>
      <c r="AC66" s="72" t="s">
        <v>53</v>
      </c>
      <c r="AD66" s="72" t="s">
        <v>54</v>
      </c>
      <c r="AE66" s="72" t="s">
        <v>53</v>
      </c>
      <c r="AF66" s="72" t="s">
        <v>53</v>
      </c>
      <c r="AG66" s="72" t="s">
        <v>54</v>
      </c>
      <c r="AH66" s="73"/>
      <c r="AI66" s="820" t="s">
        <v>352</v>
      </c>
      <c r="AJ66" s="73"/>
      <c r="AK66" s="835" t="s">
        <v>109</v>
      </c>
      <c r="AL66" s="838">
        <v>0.4</v>
      </c>
      <c r="AM66" s="841" t="s">
        <v>118</v>
      </c>
      <c r="AN66" s="147" t="s">
        <v>84</v>
      </c>
      <c r="AO66" s="274" t="s">
        <v>1166</v>
      </c>
      <c r="AP66" s="138" t="s">
        <v>1167</v>
      </c>
      <c r="AQ66" s="75" t="s">
        <v>95</v>
      </c>
      <c r="AR66" s="89" t="s">
        <v>62</v>
      </c>
      <c r="AS66" s="76">
        <v>0.15</v>
      </c>
      <c r="AT66" s="89" t="s">
        <v>56</v>
      </c>
      <c r="AU66" s="76">
        <v>0.15</v>
      </c>
      <c r="AV66" s="77">
        <v>0.3</v>
      </c>
      <c r="AW66" s="89" t="s">
        <v>57</v>
      </c>
      <c r="AX66" s="89" t="s">
        <v>58</v>
      </c>
      <c r="AY66" s="89" t="s">
        <v>59</v>
      </c>
      <c r="AZ66" s="77">
        <v>0.42</v>
      </c>
      <c r="BA66" s="78" t="s">
        <v>114</v>
      </c>
      <c r="BB66" s="77">
        <v>0.4</v>
      </c>
      <c r="BC66" s="78" t="s">
        <v>109</v>
      </c>
      <c r="BD66" s="79" t="s">
        <v>118</v>
      </c>
      <c r="BE66" s="822" t="s">
        <v>60</v>
      </c>
      <c r="BF66" s="820" t="s">
        <v>1168</v>
      </c>
      <c r="BG66" s="820" t="s">
        <v>1167</v>
      </c>
      <c r="BH66" s="863" t="s">
        <v>582</v>
      </c>
      <c r="BI66" s="866">
        <v>44563</v>
      </c>
      <c r="BJ66" s="866">
        <v>44926</v>
      </c>
      <c r="BK66" s="404"/>
      <c r="BL66" s="871" t="s">
        <v>1169</v>
      </c>
    </row>
    <row r="67" spans="2:64" ht="118.5" thickBot="1" x14ac:dyDescent="0.35">
      <c r="B67" s="788"/>
      <c r="C67" s="791"/>
      <c r="D67" s="794"/>
      <c r="E67" s="797"/>
      <c r="F67" s="800"/>
      <c r="G67" s="819"/>
      <c r="H67" s="821"/>
      <c r="I67" s="821"/>
      <c r="J67" s="821"/>
      <c r="K67" s="834"/>
      <c r="L67" s="821"/>
      <c r="M67" s="829"/>
      <c r="N67" s="832"/>
      <c r="O67" s="81" t="s">
        <v>53</v>
      </c>
      <c r="P67" s="81" t="s">
        <v>53</v>
      </c>
      <c r="Q67" s="81" t="s">
        <v>53</v>
      </c>
      <c r="R67" s="81" t="s">
        <v>53</v>
      </c>
      <c r="S67" s="81" t="s">
        <v>53</v>
      </c>
      <c r="T67" s="81" t="s">
        <v>53</v>
      </c>
      <c r="U67" s="81" t="s">
        <v>53</v>
      </c>
      <c r="V67" s="81" t="s">
        <v>54</v>
      </c>
      <c r="W67" s="81" t="s">
        <v>54</v>
      </c>
      <c r="X67" s="81" t="s">
        <v>53</v>
      </c>
      <c r="Y67" s="81" t="s">
        <v>53</v>
      </c>
      <c r="Z67" s="81" t="s">
        <v>53</v>
      </c>
      <c r="AA67" s="81" t="s">
        <v>53</v>
      </c>
      <c r="AB67" s="81" t="s">
        <v>53</v>
      </c>
      <c r="AC67" s="81" t="s">
        <v>53</v>
      </c>
      <c r="AD67" s="81" t="s">
        <v>54</v>
      </c>
      <c r="AE67" s="81" t="s">
        <v>53</v>
      </c>
      <c r="AF67" s="81" t="s">
        <v>53</v>
      </c>
      <c r="AG67" s="81" t="s">
        <v>54</v>
      </c>
      <c r="AH67" s="82"/>
      <c r="AI67" s="821"/>
      <c r="AJ67" s="82"/>
      <c r="AK67" s="836"/>
      <c r="AL67" s="840"/>
      <c r="AM67" s="843"/>
      <c r="AN67" s="147" t="s">
        <v>339</v>
      </c>
      <c r="AO67" s="274" t="s">
        <v>1165</v>
      </c>
      <c r="AP67" s="138" t="s">
        <v>1167</v>
      </c>
      <c r="AQ67" s="84" t="s">
        <v>95</v>
      </c>
      <c r="AR67" s="91" t="s">
        <v>62</v>
      </c>
      <c r="AS67" s="85">
        <v>0.15</v>
      </c>
      <c r="AT67" s="91" t="s">
        <v>56</v>
      </c>
      <c r="AU67" s="85">
        <v>0.15</v>
      </c>
      <c r="AV67" s="86">
        <v>0.3</v>
      </c>
      <c r="AW67" s="102" t="s">
        <v>57</v>
      </c>
      <c r="AX67" s="102" t="s">
        <v>58</v>
      </c>
      <c r="AY67" s="102" t="s">
        <v>59</v>
      </c>
      <c r="AZ67" s="86">
        <v>0.29399999999999998</v>
      </c>
      <c r="BA67" s="87" t="s">
        <v>90</v>
      </c>
      <c r="BB67" s="86">
        <v>0.4</v>
      </c>
      <c r="BC67" s="87" t="s">
        <v>109</v>
      </c>
      <c r="BD67" s="88" t="s">
        <v>118</v>
      </c>
      <c r="BE67" s="824"/>
      <c r="BF67" s="821"/>
      <c r="BG67" s="821"/>
      <c r="BH67" s="865"/>
      <c r="BI67" s="868"/>
      <c r="BJ67" s="868"/>
      <c r="BK67" s="405"/>
      <c r="BL67" s="872"/>
    </row>
    <row r="68" spans="2:64" ht="258" customHeight="1" thickBot="1" x14ac:dyDescent="0.35">
      <c r="B68" s="786" t="s">
        <v>189</v>
      </c>
      <c r="C68" s="789" t="s">
        <v>208</v>
      </c>
      <c r="D68" s="792" t="s">
        <v>221</v>
      </c>
      <c r="E68" s="373" t="s">
        <v>74</v>
      </c>
      <c r="F68" s="414" t="s">
        <v>266</v>
      </c>
      <c r="G68" s="303" t="s">
        <v>915</v>
      </c>
      <c r="H68" s="157" t="s">
        <v>68</v>
      </c>
      <c r="I68" s="157" t="s">
        <v>605</v>
      </c>
      <c r="J68" s="408" t="s">
        <v>606</v>
      </c>
      <c r="K68" s="408" t="s">
        <v>93</v>
      </c>
      <c r="L68" s="157" t="s">
        <v>72</v>
      </c>
      <c r="M68" s="158" t="s">
        <v>90</v>
      </c>
      <c r="N68" s="159">
        <v>0.4</v>
      </c>
      <c r="O68" s="157" t="s">
        <v>53</v>
      </c>
      <c r="P68" s="157" t="s">
        <v>53</v>
      </c>
      <c r="Q68" s="157" t="s">
        <v>53</v>
      </c>
      <c r="R68" s="157" t="s">
        <v>53</v>
      </c>
      <c r="S68" s="157" t="s">
        <v>53</v>
      </c>
      <c r="T68" s="157" t="s">
        <v>53</v>
      </c>
      <c r="U68" s="157" t="s">
        <v>53</v>
      </c>
      <c r="V68" s="157" t="s">
        <v>54</v>
      </c>
      <c r="W68" s="157" t="s">
        <v>54</v>
      </c>
      <c r="X68" s="157" t="s">
        <v>53</v>
      </c>
      <c r="Y68" s="157" t="s">
        <v>53</v>
      </c>
      <c r="Z68" s="157" t="s">
        <v>53</v>
      </c>
      <c r="AA68" s="157" t="s">
        <v>53</v>
      </c>
      <c r="AB68" s="157" t="s">
        <v>53</v>
      </c>
      <c r="AC68" s="157" t="s">
        <v>53</v>
      </c>
      <c r="AD68" s="157" t="s">
        <v>54</v>
      </c>
      <c r="AE68" s="157" t="s">
        <v>53</v>
      </c>
      <c r="AF68" s="157" t="s">
        <v>53</v>
      </c>
      <c r="AG68" s="157" t="s">
        <v>54</v>
      </c>
      <c r="AH68" s="160"/>
      <c r="AI68" s="157" t="s">
        <v>351</v>
      </c>
      <c r="AJ68" s="160"/>
      <c r="AK68" s="161" t="s">
        <v>1069</v>
      </c>
      <c r="AL68" s="162">
        <v>0.2</v>
      </c>
      <c r="AM68" s="184" t="s">
        <v>90</v>
      </c>
      <c r="AN68" s="147" t="s">
        <v>84</v>
      </c>
      <c r="AO68" s="206" t="s">
        <v>608</v>
      </c>
      <c r="AP68" s="260" t="s">
        <v>607</v>
      </c>
      <c r="AQ68" s="233" t="s">
        <v>95</v>
      </c>
      <c r="AR68" s="164" t="s">
        <v>61</v>
      </c>
      <c r="AS68" s="162">
        <v>0.25</v>
      </c>
      <c r="AT68" s="164" t="s">
        <v>56</v>
      </c>
      <c r="AU68" s="162">
        <v>0.15</v>
      </c>
      <c r="AV68" s="165">
        <v>0.4</v>
      </c>
      <c r="AW68" s="164" t="s">
        <v>57</v>
      </c>
      <c r="AX68" s="164" t="s">
        <v>58</v>
      </c>
      <c r="AY68" s="164" t="s">
        <v>59</v>
      </c>
      <c r="AZ68" s="165">
        <v>0.24</v>
      </c>
      <c r="BA68" s="234" t="s">
        <v>90</v>
      </c>
      <c r="BB68" s="165">
        <v>0.2</v>
      </c>
      <c r="BC68" s="166" t="s">
        <v>1069</v>
      </c>
      <c r="BD68" s="167" t="s">
        <v>90</v>
      </c>
      <c r="BE68" s="164" t="s">
        <v>106</v>
      </c>
      <c r="BF68" s="296" t="s">
        <v>380</v>
      </c>
      <c r="BG68" s="296" t="s">
        <v>380</v>
      </c>
      <c r="BH68" s="296" t="s">
        <v>380</v>
      </c>
      <c r="BI68" s="296" t="s">
        <v>380</v>
      </c>
      <c r="BJ68" s="296" t="s">
        <v>380</v>
      </c>
      <c r="BK68" s="415"/>
      <c r="BL68" s="297" t="s">
        <v>916</v>
      </c>
    </row>
    <row r="69" spans="2:64" ht="198" customHeight="1" thickBot="1" x14ac:dyDescent="0.35">
      <c r="B69" s="787"/>
      <c r="C69" s="790"/>
      <c r="D69" s="793"/>
      <c r="E69" s="387" t="s">
        <v>74</v>
      </c>
      <c r="F69" s="414" t="s">
        <v>267</v>
      </c>
      <c r="G69" s="303" t="s">
        <v>917</v>
      </c>
      <c r="H69" s="157" t="s">
        <v>68</v>
      </c>
      <c r="I69" s="157" t="s">
        <v>609</v>
      </c>
      <c r="J69" s="408" t="s">
        <v>610</v>
      </c>
      <c r="K69" s="408" t="s">
        <v>348</v>
      </c>
      <c r="L69" s="157" t="s">
        <v>72</v>
      </c>
      <c r="M69" s="158" t="s">
        <v>90</v>
      </c>
      <c r="N69" s="159">
        <v>0.4</v>
      </c>
      <c r="O69" s="157" t="s">
        <v>53</v>
      </c>
      <c r="P69" s="157" t="s">
        <v>53</v>
      </c>
      <c r="Q69" s="157" t="s">
        <v>53</v>
      </c>
      <c r="R69" s="157" t="s">
        <v>53</v>
      </c>
      <c r="S69" s="157" t="s">
        <v>53</v>
      </c>
      <c r="T69" s="157" t="s">
        <v>53</v>
      </c>
      <c r="U69" s="157" t="s">
        <v>53</v>
      </c>
      <c r="V69" s="157" t="s">
        <v>54</v>
      </c>
      <c r="W69" s="157" t="s">
        <v>54</v>
      </c>
      <c r="X69" s="157" t="s">
        <v>53</v>
      </c>
      <c r="Y69" s="157" t="s">
        <v>53</v>
      </c>
      <c r="Z69" s="157" t="s">
        <v>53</v>
      </c>
      <c r="AA69" s="157" t="s">
        <v>53</v>
      </c>
      <c r="AB69" s="157" t="s">
        <v>53</v>
      </c>
      <c r="AC69" s="157" t="s">
        <v>53</v>
      </c>
      <c r="AD69" s="157" t="s">
        <v>54</v>
      </c>
      <c r="AE69" s="157" t="s">
        <v>53</v>
      </c>
      <c r="AF69" s="157" t="s">
        <v>53</v>
      </c>
      <c r="AG69" s="157" t="s">
        <v>54</v>
      </c>
      <c r="AH69" s="160"/>
      <c r="AI69" s="157" t="s">
        <v>351</v>
      </c>
      <c r="AJ69" s="160"/>
      <c r="AK69" s="161" t="s">
        <v>1069</v>
      </c>
      <c r="AL69" s="162">
        <v>0.2</v>
      </c>
      <c r="AM69" s="184" t="s">
        <v>90</v>
      </c>
      <c r="AN69" s="147" t="s">
        <v>84</v>
      </c>
      <c r="AO69" s="235" t="s">
        <v>611</v>
      </c>
      <c r="AP69" s="260" t="s">
        <v>607</v>
      </c>
      <c r="AQ69" s="163" t="s">
        <v>95</v>
      </c>
      <c r="AR69" s="164" t="s">
        <v>62</v>
      </c>
      <c r="AS69" s="162">
        <v>0.15</v>
      </c>
      <c r="AT69" s="164" t="s">
        <v>56</v>
      </c>
      <c r="AU69" s="162">
        <v>0.15</v>
      </c>
      <c r="AV69" s="165">
        <v>0.3</v>
      </c>
      <c r="AW69" s="164" t="s">
        <v>57</v>
      </c>
      <c r="AX69" s="164" t="s">
        <v>58</v>
      </c>
      <c r="AY69" s="164" t="s">
        <v>59</v>
      </c>
      <c r="AZ69" s="165">
        <v>0.28000000000000003</v>
      </c>
      <c r="BA69" s="166" t="s">
        <v>90</v>
      </c>
      <c r="BB69" s="165">
        <v>0.2</v>
      </c>
      <c r="BC69" s="166" t="s">
        <v>1069</v>
      </c>
      <c r="BD69" s="167" t="s">
        <v>90</v>
      </c>
      <c r="BE69" s="164" t="s">
        <v>106</v>
      </c>
      <c r="BF69" s="296" t="s">
        <v>380</v>
      </c>
      <c r="BG69" s="296" t="s">
        <v>380</v>
      </c>
      <c r="BH69" s="296" t="s">
        <v>380</v>
      </c>
      <c r="BI69" s="296" t="s">
        <v>380</v>
      </c>
      <c r="BJ69" s="296" t="s">
        <v>380</v>
      </c>
      <c r="BK69" s="415"/>
      <c r="BL69" s="297" t="s">
        <v>612</v>
      </c>
    </row>
    <row r="70" spans="2:64" ht="180.75" customHeight="1" thickBot="1" x14ac:dyDescent="0.35">
      <c r="B70" s="787"/>
      <c r="C70" s="790"/>
      <c r="D70" s="793"/>
      <c r="E70" s="387" t="s">
        <v>338</v>
      </c>
      <c r="F70" s="414" t="s">
        <v>268</v>
      </c>
      <c r="G70" s="303" t="s">
        <v>918</v>
      </c>
      <c r="H70" s="157" t="s">
        <v>68</v>
      </c>
      <c r="I70" s="157" t="s">
        <v>919</v>
      </c>
      <c r="J70" s="408" t="s">
        <v>920</v>
      </c>
      <c r="K70" s="408" t="s">
        <v>93</v>
      </c>
      <c r="L70" s="157" t="s">
        <v>72</v>
      </c>
      <c r="M70" s="158" t="s">
        <v>90</v>
      </c>
      <c r="N70" s="159">
        <v>0.4</v>
      </c>
      <c r="O70" s="157" t="s">
        <v>53</v>
      </c>
      <c r="P70" s="157" t="s">
        <v>53</v>
      </c>
      <c r="Q70" s="157" t="s">
        <v>53</v>
      </c>
      <c r="R70" s="157" t="s">
        <v>53</v>
      </c>
      <c r="S70" s="157" t="s">
        <v>53</v>
      </c>
      <c r="T70" s="157" t="s">
        <v>53</v>
      </c>
      <c r="U70" s="157" t="s">
        <v>53</v>
      </c>
      <c r="V70" s="157" t="s">
        <v>54</v>
      </c>
      <c r="W70" s="157" t="s">
        <v>54</v>
      </c>
      <c r="X70" s="157" t="s">
        <v>53</v>
      </c>
      <c r="Y70" s="157" t="s">
        <v>53</v>
      </c>
      <c r="Z70" s="157" t="s">
        <v>53</v>
      </c>
      <c r="AA70" s="157" t="s">
        <v>53</v>
      </c>
      <c r="AB70" s="157" t="s">
        <v>53</v>
      </c>
      <c r="AC70" s="157" t="s">
        <v>53</v>
      </c>
      <c r="AD70" s="157" t="s">
        <v>54</v>
      </c>
      <c r="AE70" s="157" t="s">
        <v>53</v>
      </c>
      <c r="AF70" s="157" t="s">
        <v>53</v>
      </c>
      <c r="AG70" s="157" t="s">
        <v>54</v>
      </c>
      <c r="AH70" s="160"/>
      <c r="AI70" s="157" t="s">
        <v>351</v>
      </c>
      <c r="AJ70" s="160"/>
      <c r="AK70" s="161" t="s">
        <v>1069</v>
      </c>
      <c r="AL70" s="162">
        <v>0.2</v>
      </c>
      <c r="AM70" s="184" t="s">
        <v>90</v>
      </c>
      <c r="AN70" s="147" t="s">
        <v>84</v>
      </c>
      <c r="AO70" s="235" t="s">
        <v>623</v>
      </c>
      <c r="AP70" s="260" t="s">
        <v>607</v>
      </c>
      <c r="AQ70" s="163" t="s">
        <v>95</v>
      </c>
      <c r="AR70" s="164" t="s">
        <v>61</v>
      </c>
      <c r="AS70" s="162">
        <v>0.25</v>
      </c>
      <c r="AT70" s="164" t="s">
        <v>56</v>
      </c>
      <c r="AU70" s="162">
        <v>0.15</v>
      </c>
      <c r="AV70" s="165">
        <v>0.4</v>
      </c>
      <c r="AW70" s="164" t="s">
        <v>57</v>
      </c>
      <c r="AX70" s="164" t="s">
        <v>58</v>
      </c>
      <c r="AY70" s="164" t="s">
        <v>59</v>
      </c>
      <c r="AZ70" s="165">
        <v>0.24</v>
      </c>
      <c r="BA70" s="166" t="s">
        <v>90</v>
      </c>
      <c r="BB70" s="165">
        <v>0.2</v>
      </c>
      <c r="BC70" s="166" t="s">
        <v>1069</v>
      </c>
      <c r="BD70" s="167" t="s">
        <v>90</v>
      </c>
      <c r="BE70" s="164" t="s">
        <v>106</v>
      </c>
      <c r="BF70" s="296" t="s">
        <v>380</v>
      </c>
      <c r="BG70" s="296" t="s">
        <v>380</v>
      </c>
      <c r="BH70" s="296" t="s">
        <v>380</v>
      </c>
      <c r="BI70" s="296" t="s">
        <v>380</v>
      </c>
      <c r="BJ70" s="296" t="s">
        <v>380</v>
      </c>
      <c r="BK70" s="411"/>
      <c r="BL70" s="297" t="s">
        <v>613</v>
      </c>
    </row>
    <row r="71" spans="2:64" ht="108.75" customHeight="1" thickBot="1" x14ac:dyDescent="0.35">
      <c r="B71" s="787"/>
      <c r="C71" s="790"/>
      <c r="D71" s="793"/>
      <c r="E71" s="851" t="s">
        <v>74</v>
      </c>
      <c r="F71" s="798" t="s">
        <v>269</v>
      </c>
      <c r="G71" s="844" t="s">
        <v>921</v>
      </c>
      <c r="H71" s="820" t="s">
        <v>68</v>
      </c>
      <c r="I71" s="72" t="s">
        <v>614</v>
      </c>
      <c r="J71" s="833" t="s">
        <v>618</v>
      </c>
      <c r="K71" s="833" t="s">
        <v>93</v>
      </c>
      <c r="L71" s="820" t="s">
        <v>64</v>
      </c>
      <c r="M71" s="827" t="s">
        <v>114</v>
      </c>
      <c r="N71" s="830">
        <v>0.6</v>
      </c>
      <c r="O71" s="72" t="s">
        <v>53</v>
      </c>
      <c r="P71" s="72" t="s">
        <v>53</v>
      </c>
      <c r="Q71" s="72" t="s">
        <v>53</v>
      </c>
      <c r="R71" s="72" t="s">
        <v>53</v>
      </c>
      <c r="S71" s="72" t="s">
        <v>53</v>
      </c>
      <c r="T71" s="72" t="s">
        <v>53</v>
      </c>
      <c r="U71" s="72" t="s">
        <v>53</v>
      </c>
      <c r="V71" s="72" t="s">
        <v>54</v>
      </c>
      <c r="W71" s="72" t="s">
        <v>54</v>
      </c>
      <c r="X71" s="72" t="s">
        <v>53</v>
      </c>
      <c r="Y71" s="72" t="s">
        <v>53</v>
      </c>
      <c r="Z71" s="72" t="s">
        <v>53</v>
      </c>
      <c r="AA71" s="72" t="s">
        <v>53</v>
      </c>
      <c r="AB71" s="72" t="s">
        <v>53</v>
      </c>
      <c r="AC71" s="72" t="s">
        <v>53</v>
      </c>
      <c r="AD71" s="72" t="s">
        <v>54</v>
      </c>
      <c r="AE71" s="72" t="s">
        <v>53</v>
      </c>
      <c r="AF71" s="72" t="s">
        <v>53</v>
      </c>
      <c r="AG71" s="72" t="s">
        <v>54</v>
      </c>
      <c r="AH71" s="73"/>
      <c r="AI71" s="820" t="s">
        <v>353</v>
      </c>
      <c r="AJ71" s="73"/>
      <c r="AK71" s="835" t="s">
        <v>115</v>
      </c>
      <c r="AL71" s="838">
        <v>0.6</v>
      </c>
      <c r="AM71" s="841" t="s">
        <v>118</v>
      </c>
      <c r="AN71" s="146" t="s">
        <v>84</v>
      </c>
      <c r="AO71" s="236" t="s">
        <v>922</v>
      </c>
      <c r="AP71" s="260" t="s">
        <v>620</v>
      </c>
      <c r="AQ71" s="121" t="s">
        <v>95</v>
      </c>
      <c r="AR71" s="89" t="s">
        <v>61</v>
      </c>
      <c r="AS71" s="76">
        <v>0.25</v>
      </c>
      <c r="AT71" s="89" t="s">
        <v>56</v>
      </c>
      <c r="AU71" s="76">
        <v>0.15</v>
      </c>
      <c r="AV71" s="77">
        <v>0.4</v>
      </c>
      <c r="AW71" s="89" t="s">
        <v>57</v>
      </c>
      <c r="AX71" s="89" t="s">
        <v>58</v>
      </c>
      <c r="AY71" s="89" t="s">
        <v>59</v>
      </c>
      <c r="AZ71" s="77">
        <v>0.36</v>
      </c>
      <c r="BA71" s="78" t="s">
        <v>90</v>
      </c>
      <c r="BB71" s="77">
        <v>0.6</v>
      </c>
      <c r="BC71" s="78" t="s">
        <v>115</v>
      </c>
      <c r="BD71" s="79" t="s">
        <v>118</v>
      </c>
      <c r="BE71" s="822" t="s">
        <v>60</v>
      </c>
      <c r="BF71" s="820" t="s">
        <v>923</v>
      </c>
      <c r="BG71" s="820" t="s">
        <v>619</v>
      </c>
      <c r="BH71" s="820" t="s">
        <v>460</v>
      </c>
      <c r="BI71" s="820" t="s">
        <v>627</v>
      </c>
      <c r="BJ71" s="869">
        <v>44895</v>
      </c>
      <c r="BK71" s="915"/>
      <c r="BL71" s="918" t="s">
        <v>628</v>
      </c>
    </row>
    <row r="72" spans="2:64" ht="116.25" customHeight="1" thickBot="1" x14ac:dyDescent="0.35">
      <c r="B72" s="787"/>
      <c r="C72" s="790"/>
      <c r="D72" s="793"/>
      <c r="E72" s="796"/>
      <c r="F72" s="799"/>
      <c r="G72" s="845"/>
      <c r="H72" s="825"/>
      <c r="I72" s="53" t="s">
        <v>615</v>
      </c>
      <c r="J72" s="850"/>
      <c r="K72" s="850"/>
      <c r="L72" s="825"/>
      <c r="M72" s="828"/>
      <c r="N72" s="831"/>
      <c r="O72" s="53" t="s">
        <v>53</v>
      </c>
      <c r="P72" s="53" t="s">
        <v>53</v>
      </c>
      <c r="Q72" s="53" t="s">
        <v>53</v>
      </c>
      <c r="R72" s="53" t="s">
        <v>53</v>
      </c>
      <c r="S72" s="53" t="s">
        <v>53</v>
      </c>
      <c r="T72" s="53" t="s">
        <v>53</v>
      </c>
      <c r="U72" s="53" t="s">
        <v>53</v>
      </c>
      <c r="V72" s="53" t="s">
        <v>54</v>
      </c>
      <c r="W72" s="53" t="s">
        <v>54</v>
      </c>
      <c r="X72" s="53" t="s">
        <v>53</v>
      </c>
      <c r="Y72" s="53" t="s">
        <v>53</v>
      </c>
      <c r="Z72" s="53" t="s">
        <v>53</v>
      </c>
      <c r="AA72" s="53" t="s">
        <v>53</v>
      </c>
      <c r="AB72" s="53" t="s">
        <v>53</v>
      </c>
      <c r="AC72" s="53" t="s">
        <v>53</v>
      </c>
      <c r="AD72" s="53" t="s">
        <v>54</v>
      </c>
      <c r="AE72" s="53" t="s">
        <v>53</v>
      </c>
      <c r="AF72" s="53" t="s">
        <v>53</v>
      </c>
      <c r="AG72" s="53" t="s">
        <v>54</v>
      </c>
      <c r="AH72" s="30"/>
      <c r="AI72" s="825"/>
      <c r="AJ72" s="30"/>
      <c r="AK72" s="837"/>
      <c r="AL72" s="839"/>
      <c r="AM72" s="842"/>
      <c r="AN72" s="147" t="s">
        <v>339</v>
      </c>
      <c r="AO72" s="237" t="s">
        <v>626</v>
      </c>
      <c r="AP72" s="260" t="s">
        <v>621</v>
      </c>
      <c r="AQ72" s="202" t="s">
        <v>95</v>
      </c>
      <c r="AR72" s="90" t="s">
        <v>61</v>
      </c>
      <c r="AS72" s="37">
        <v>0.25</v>
      </c>
      <c r="AT72" s="90" t="s">
        <v>56</v>
      </c>
      <c r="AU72" s="37">
        <v>0.15</v>
      </c>
      <c r="AV72" s="40">
        <v>0.4</v>
      </c>
      <c r="AW72" s="90" t="s">
        <v>57</v>
      </c>
      <c r="AX72" s="90" t="s">
        <v>58</v>
      </c>
      <c r="AY72" s="90" t="s">
        <v>59</v>
      </c>
      <c r="AZ72" s="40">
        <v>0.216</v>
      </c>
      <c r="BA72" s="41" t="s">
        <v>90</v>
      </c>
      <c r="BB72" s="40">
        <v>0.6</v>
      </c>
      <c r="BC72" s="41" t="s">
        <v>115</v>
      </c>
      <c r="BD72" s="42" t="s">
        <v>118</v>
      </c>
      <c r="BE72" s="823"/>
      <c r="BF72" s="825"/>
      <c r="BG72" s="825"/>
      <c r="BH72" s="825"/>
      <c r="BI72" s="825"/>
      <c r="BJ72" s="914"/>
      <c r="BK72" s="916"/>
      <c r="BL72" s="925"/>
    </row>
    <row r="73" spans="2:64" ht="244.5" thickBot="1" x14ac:dyDescent="0.35">
      <c r="B73" s="787"/>
      <c r="C73" s="790"/>
      <c r="D73" s="793"/>
      <c r="E73" s="796"/>
      <c r="F73" s="799"/>
      <c r="G73" s="845"/>
      <c r="H73" s="825"/>
      <c r="I73" s="53" t="s">
        <v>616</v>
      </c>
      <c r="J73" s="850"/>
      <c r="K73" s="850"/>
      <c r="L73" s="825"/>
      <c r="M73" s="828"/>
      <c r="N73" s="831"/>
      <c r="O73" s="53" t="s">
        <v>53</v>
      </c>
      <c r="P73" s="53" t="s">
        <v>53</v>
      </c>
      <c r="Q73" s="53" t="s">
        <v>53</v>
      </c>
      <c r="R73" s="53" t="s">
        <v>53</v>
      </c>
      <c r="S73" s="53" t="s">
        <v>53</v>
      </c>
      <c r="T73" s="53" t="s">
        <v>53</v>
      </c>
      <c r="U73" s="53" t="s">
        <v>53</v>
      </c>
      <c r="V73" s="53" t="s">
        <v>54</v>
      </c>
      <c r="W73" s="53" t="s">
        <v>54</v>
      </c>
      <c r="X73" s="53" t="s">
        <v>53</v>
      </c>
      <c r="Y73" s="53" t="s">
        <v>53</v>
      </c>
      <c r="Z73" s="53" t="s">
        <v>53</v>
      </c>
      <c r="AA73" s="53" t="s">
        <v>53</v>
      </c>
      <c r="AB73" s="53" t="s">
        <v>53</v>
      </c>
      <c r="AC73" s="53" t="s">
        <v>53</v>
      </c>
      <c r="AD73" s="53" t="s">
        <v>54</v>
      </c>
      <c r="AE73" s="53" t="s">
        <v>53</v>
      </c>
      <c r="AF73" s="53" t="s">
        <v>53</v>
      </c>
      <c r="AG73" s="53" t="s">
        <v>54</v>
      </c>
      <c r="AH73" s="30"/>
      <c r="AI73" s="825"/>
      <c r="AJ73" s="30"/>
      <c r="AK73" s="837"/>
      <c r="AL73" s="839"/>
      <c r="AM73" s="842"/>
      <c r="AN73" s="148" t="s">
        <v>340</v>
      </c>
      <c r="AO73" s="238" t="s">
        <v>624</v>
      </c>
      <c r="AP73" s="260" t="s">
        <v>622</v>
      </c>
      <c r="AQ73" s="202" t="s">
        <v>95</v>
      </c>
      <c r="AR73" s="90" t="s">
        <v>62</v>
      </c>
      <c r="AS73" s="37">
        <v>0.15</v>
      </c>
      <c r="AT73" s="90" t="s">
        <v>56</v>
      </c>
      <c r="AU73" s="37">
        <v>0.15</v>
      </c>
      <c r="AV73" s="40">
        <v>0.3</v>
      </c>
      <c r="AW73" s="90" t="s">
        <v>57</v>
      </c>
      <c r="AX73" s="90" t="s">
        <v>58</v>
      </c>
      <c r="AY73" s="90" t="s">
        <v>59</v>
      </c>
      <c r="AZ73" s="40">
        <v>0.1512</v>
      </c>
      <c r="BA73" s="41" t="s">
        <v>104</v>
      </c>
      <c r="BB73" s="40">
        <v>0.6</v>
      </c>
      <c r="BC73" s="41" t="s">
        <v>115</v>
      </c>
      <c r="BD73" s="42" t="s">
        <v>118</v>
      </c>
      <c r="BE73" s="823"/>
      <c r="BF73" s="825"/>
      <c r="BG73" s="825"/>
      <c r="BH73" s="825"/>
      <c r="BI73" s="825"/>
      <c r="BJ73" s="914"/>
      <c r="BK73" s="916"/>
      <c r="BL73" s="925"/>
    </row>
    <row r="74" spans="2:64" ht="174.75" customHeight="1" thickBot="1" x14ac:dyDescent="0.35">
      <c r="B74" s="787"/>
      <c r="C74" s="790"/>
      <c r="D74" s="793"/>
      <c r="E74" s="817"/>
      <c r="F74" s="800"/>
      <c r="G74" s="846"/>
      <c r="H74" s="821"/>
      <c r="I74" s="81" t="s">
        <v>617</v>
      </c>
      <c r="J74" s="834"/>
      <c r="K74" s="834"/>
      <c r="L74" s="821"/>
      <c r="M74" s="829"/>
      <c r="N74" s="832"/>
      <c r="O74" s="81" t="s">
        <v>53</v>
      </c>
      <c r="P74" s="81" t="s">
        <v>53</v>
      </c>
      <c r="Q74" s="81" t="s">
        <v>53</v>
      </c>
      <c r="R74" s="81" t="s">
        <v>53</v>
      </c>
      <c r="S74" s="81" t="s">
        <v>53</v>
      </c>
      <c r="T74" s="81" t="s">
        <v>53</v>
      </c>
      <c r="U74" s="81" t="s">
        <v>53</v>
      </c>
      <c r="V74" s="81" t="s">
        <v>54</v>
      </c>
      <c r="W74" s="81" t="s">
        <v>54</v>
      </c>
      <c r="X74" s="81" t="s">
        <v>53</v>
      </c>
      <c r="Y74" s="81" t="s">
        <v>53</v>
      </c>
      <c r="Z74" s="81" t="s">
        <v>53</v>
      </c>
      <c r="AA74" s="81" t="s">
        <v>53</v>
      </c>
      <c r="AB74" s="81" t="s">
        <v>53</v>
      </c>
      <c r="AC74" s="81" t="s">
        <v>53</v>
      </c>
      <c r="AD74" s="81" t="s">
        <v>54</v>
      </c>
      <c r="AE74" s="81" t="s">
        <v>53</v>
      </c>
      <c r="AF74" s="81" t="s">
        <v>53</v>
      </c>
      <c r="AG74" s="81" t="s">
        <v>54</v>
      </c>
      <c r="AH74" s="82"/>
      <c r="AI74" s="821"/>
      <c r="AJ74" s="82"/>
      <c r="AK74" s="836"/>
      <c r="AL74" s="840"/>
      <c r="AM74" s="843"/>
      <c r="AN74" s="147" t="s">
        <v>341</v>
      </c>
      <c r="AO74" s="235" t="s">
        <v>625</v>
      </c>
      <c r="AP74" s="260" t="s">
        <v>621</v>
      </c>
      <c r="AQ74" s="134" t="s">
        <v>95</v>
      </c>
      <c r="AR74" s="91" t="s">
        <v>61</v>
      </c>
      <c r="AS74" s="85">
        <v>0.25</v>
      </c>
      <c r="AT74" s="91" t="s">
        <v>56</v>
      </c>
      <c r="AU74" s="85">
        <v>0.15</v>
      </c>
      <c r="AV74" s="86">
        <v>0.4</v>
      </c>
      <c r="AW74" s="91" t="s">
        <v>57</v>
      </c>
      <c r="AX74" s="91" t="s">
        <v>58</v>
      </c>
      <c r="AY74" s="91" t="s">
        <v>59</v>
      </c>
      <c r="AZ74" s="86">
        <v>9.0719999999999995E-2</v>
      </c>
      <c r="BA74" s="87" t="s">
        <v>104</v>
      </c>
      <c r="BB74" s="86">
        <v>0.6</v>
      </c>
      <c r="BC74" s="87" t="s">
        <v>115</v>
      </c>
      <c r="BD74" s="88" t="s">
        <v>118</v>
      </c>
      <c r="BE74" s="824"/>
      <c r="BF74" s="821"/>
      <c r="BG74" s="821"/>
      <c r="BH74" s="821"/>
      <c r="BI74" s="821"/>
      <c r="BJ74" s="870"/>
      <c r="BK74" s="917"/>
      <c r="BL74" s="919"/>
    </row>
    <row r="75" spans="2:64" ht="115.5" customHeight="1" x14ac:dyDescent="0.3">
      <c r="B75" s="787"/>
      <c r="C75" s="790"/>
      <c r="D75" s="793"/>
      <c r="E75" s="851" t="s">
        <v>74</v>
      </c>
      <c r="F75" s="798" t="s">
        <v>270</v>
      </c>
      <c r="G75" s="818" t="s">
        <v>924</v>
      </c>
      <c r="H75" s="820" t="s">
        <v>68</v>
      </c>
      <c r="I75" s="915" t="s">
        <v>629</v>
      </c>
      <c r="J75" s="926" t="s">
        <v>630</v>
      </c>
      <c r="K75" s="833" t="s">
        <v>350</v>
      </c>
      <c r="L75" s="820" t="s">
        <v>72</v>
      </c>
      <c r="M75" s="827" t="s">
        <v>90</v>
      </c>
      <c r="N75" s="830">
        <v>0.4</v>
      </c>
      <c r="O75" s="72" t="s">
        <v>53</v>
      </c>
      <c r="P75" s="72" t="s">
        <v>53</v>
      </c>
      <c r="Q75" s="72" t="s">
        <v>53</v>
      </c>
      <c r="R75" s="72" t="s">
        <v>53</v>
      </c>
      <c r="S75" s="72" t="s">
        <v>53</v>
      </c>
      <c r="T75" s="72" t="s">
        <v>53</v>
      </c>
      <c r="U75" s="72" t="s">
        <v>53</v>
      </c>
      <c r="V75" s="72" t="s">
        <v>54</v>
      </c>
      <c r="W75" s="72" t="s">
        <v>54</v>
      </c>
      <c r="X75" s="72" t="s">
        <v>53</v>
      </c>
      <c r="Y75" s="72" t="s">
        <v>53</v>
      </c>
      <c r="Z75" s="72" t="s">
        <v>53</v>
      </c>
      <c r="AA75" s="72" t="s">
        <v>53</v>
      </c>
      <c r="AB75" s="72" t="s">
        <v>53</v>
      </c>
      <c r="AC75" s="72" t="s">
        <v>53</v>
      </c>
      <c r="AD75" s="72" t="s">
        <v>54</v>
      </c>
      <c r="AE75" s="72" t="s">
        <v>53</v>
      </c>
      <c r="AF75" s="72" t="s">
        <v>53</v>
      </c>
      <c r="AG75" s="72" t="s">
        <v>54</v>
      </c>
      <c r="AH75" s="73"/>
      <c r="AI75" s="820" t="s">
        <v>351</v>
      </c>
      <c r="AJ75" s="73"/>
      <c r="AK75" s="835" t="s">
        <v>1069</v>
      </c>
      <c r="AL75" s="838">
        <v>0.2</v>
      </c>
      <c r="AM75" s="841" t="s">
        <v>90</v>
      </c>
      <c r="AN75" s="878" t="s">
        <v>84</v>
      </c>
      <c r="AO75" s="923" t="s">
        <v>925</v>
      </c>
      <c r="AP75" s="882" t="s">
        <v>810</v>
      </c>
      <c r="AQ75" s="921" t="s">
        <v>95</v>
      </c>
      <c r="AR75" s="822" t="s">
        <v>61</v>
      </c>
      <c r="AS75" s="838">
        <v>0.25</v>
      </c>
      <c r="AT75" s="822" t="s">
        <v>56</v>
      </c>
      <c r="AU75" s="838">
        <v>0.15</v>
      </c>
      <c r="AV75" s="922">
        <v>0.4</v>
      </c>
      <c r="AW75" s="822" t="s">
        <v>57</v>
      </c>
      <c r="AX75" s="822" t="s">
        <v>58</v>
      </c>
      <c r="AY75" s="822" t="s">
        <v>59</v>
      </c>
      <c r="AZ75" s="922">
        <v>0.24</v>
      </c>
      <c r="BA75" s="928" t="s">
        <v>90</v>
      </c>
      <c r="BB75" s="922">
        <v>0.2</v>
      </c>
      <c r="BC75" s="928" t="s">
        <v>1069</v>
      </c>
      <c r="BD75" s="920" t="s">
        <v>90</v>
      </c>
      <c r="BE75" s="822" t="s">
        <v>106</v>
      </c>
      <c r="BF75" s="820" t="s">
        <v>926</v>
      </c>
      <c r="BG75" s="820" t="s">
        <v>631</v>
      </c>
      <c r="BH75" s="219" t="s">
        <v>460</v>
      </c>
      <c r="BI75" s="866">
        <v>44593</v>
      </c>
      <c r="BJ75" s="866">
        <v>44895</v>
      </c>
      <c r="BK75" s="404"/>
      <c r="BL75" s="918" t="s">
        <v>927</v>
      </c>
    </row>
    <row r="76" spans="2:64" ht="89.25" customHeight="1" thickBot="1" x14ac:dyDescent="0.35">
      <c r="B76" s="787"/>
      <c r="C76" s="790"/>
      <c r="D76" s="793"/>
      <c r="E76" s="817"/>
      <c r="F76" s="800"/>
      <c r="G76" s="819"/>
      <c r="H76" s="821"/>
      <c r="I76" s="917"/>
      <c r="J76" s="927"/>
      <c r="K76" s="834"/>
      <c r="L76" s="821"/>
      <c r="M76" s="829"/>
      <c r="N76" s="832"/>
      <c r="O76" s="81" t="s">
        <v>53</v>
      </c>
      <c r="P76" s="81" t="s">
        <v>53</v>
      </c>
      <c r="Q76" s="81" t="s">
        <v>53</v>
      </c>
      <c r="R76" s="81" t="s">
        <v>53</v>
      </c>
      <c r="S76" s="81" t="s">
        <v>53</v>
      </c>
      <c r="T76" s="81" t="s">
        <v>53</v>
      </c>
      <c r="U76" s="81" t="s">
        <v>53</v>
      </c>
      <c r="V76" s="81" t="s">
        <v>54</v>
      </c>
      <c r="W76" s="81" t="s">
        <v>54</v>
      </c>
      <c r="X76" s="81" t="s">
        <v>53</v>
      </c>
      <c r="Y76" s="81" t="s">
        <v>53</v>
      </c>
      <c r="Z76" s="81" t="s">
        <v>53</v>
      </c>
      <c r="AA76" s="81" t="s">
        <v>53</v>
      </c>
      <c r="AB76" s="81" t="s">
        <v>53</v>
      </c>
      <c r="AC76" s="81" t="s">
        <v>53</v>
      </c>
      <c r="AD76" s="81" t="s">
        <v>54</v>
      </c>
      <c r="AE76" s="81" t="s">
        <v>53</v>
      </c>
      <c r="AF76" s="81" t="s">
        <v>53</v>
      </c>
      <c r="AG76" s="81" t="s">
        <v>54</v>
      </c>
      <c r="AH76" s="82"/>
      <c r="AI76" s="821"/>
      <c r="AJ76" s="82"/>
      <c r="AK76" s="836"/>
      <c r="AL76" s="840"/>
      <c r="AM76" s="843"/>
      <c r="AN76" s="879"/>
      <c r="AO76" s="924"/>
      <c r="AP76" s="883"/>
      <c r="AQ76" s="885"/>
      <c r="AR76" s="824"/>
      <c r="AS76" s="840"/>
      <c r="AT76" s="824"/>
      <c r="AU76" s="840"/>
      <c r="AV76" s="876"/>
      <c r="AW76" s="824"/>
      <c r="AX76" s="824"/>
      <c r="AY76" s="824"/>
      <c r="AZ76" s="876"/>
      <c r="BA76" s="887"/>
      <c r="BB76" s="876"/>
      <c r="BC76" s="887"/>
      <c r="BD76" s="889"/>
      <c r="BE76" s="824"/>
      <c r="BF76" s="821"/>
      <c r="BG76" s="821"/>
      <c r="BH76" s="115" t="s">
        <v>382</v>
      </c>
      <c r="BI76" s="868"/>
      <c r="BJ76" s="868"/>
      <c r="BK76" s="405"/>
      <c r="BL76" s="919"/>
    </row>
    <row r="77" spans="2:64" ht="122.25" customHeight="1" x14ac:dyDescent="0.3">
      <c r="B77" s="787"/>
      <c r="C77" s="790"/>
      <c r="D77" s="793"/>
      <c r="E77" s="851" t="s">
        <v>338</v>
      </c>
      <c r="F77" s="798" t="s">
        <v>271</v>
      </c>
      <c r="G77" s="931" t="s">
        <v>632</v>
      </c>
      <c r="H77" s="72" t="s">
        <v>149</v>
      </c>
      <c r="I77" s="72" t="s">
        <v>633</v>
      </c>
      <c r="J77" s="406" t="s">
        <v>634</v>
      </c>
      <c r="K77" s="833" t="s">
        <v>347</v>
      </c>
      <c r="L77" s="820" t="s">
        <v>70</v>
      </c>
      <c r="M77" s="827" t="s">
        <v>121</v>
      </c>
      <c r="N77" s="830">
        <v>0.8</v>
      </c>
      <c r="O77" s="72" t="s">
        <v>53</v>
      </c>
      <c r="P77" s="72" t="s">
        <v>53</v>
      </c>
      <c r="Q77" s="72" t="s">
        <v>53</v>
      </c>
      <c r="R77" s="72" t="s">
        <v>53</v>
      </c>
      <c r="S77" s="72" t="s">
        <v>53</v>
      </c>
      <c r="T77" s="72" t="s">
        <v>53</v>
      </c>
      <c r="U77" s="72" t="s">
        <v>53</v>
      </c>
      <c r="V77" s="72" t="s">
        <v>54</v>
      </c>
      <c r="W77" s="72" t="s">
        <v>54</v>
      </c>
      <c r="X77" s="72" t="s">
        <v>53</v>
      </c>
      <c r="Y77" s="72" t="s">
        <v>53</v>
      </c>
      <c r="Z77" s="72" t="s">
        <v>53</v>
      </c>
      <c r="AA77" s="72" t="s">
        <v>53</v>
      </c>
      <c r="AB77" s="72" t="s">
        <v>53</v>
      </c>
      <c r="AC77" s="72" t="s">
        <v>53</v>
      </c>
      <c r="AD77" s="72" t="s">
        <v>54</v>
      </c>
      <c r="AE77" s="72" t="s">
        <v>53</v>
      </c>
      <c r="AF77" s="72" t="s">
        <v>53</v>
      </c>
      <c r="AG77" s="72" t="s">
        <v>54</v>
      </c>
      <c r="AH77" s="73"/>
      <c r="AI77" s="820" t="s">
        <v>353</v>
      </c>
      <c r="AJ77" s="73"/>
      <c r="AK77" s="835" t="s">
        <v>115</v>
      </c>
      <c r="AL77" s="838">
        <v>0.6</v>
      </c>
      <c r="AM77" s="841" t="s">
        <v>121</v>
      </c>
      <c r="AN77" s="878" t="s">
        <v>84</v>
      </c>
      <c r="AO77" s="929" t="s">
        <v>928</v>
      </c>
      <c r="AP77" s="882" t="s">
        <v>675</v>
      </c>
      <c r="AQ77" s="921" t="s">
        <v>95</v>
      </c>
      <c r="AR77" s="822" t="s">
        <v>61</v>
      </c>
      <c r="AS77" s="838">
        <v>0.25</v>
      </c>
      <c r="AT77" s="822" t="s">
        <v>56</v>
      </c>
      <c r="AU77" s="838">
        <v>0.15</v>
      </c>
      <c r="AV77" s="922">
        <v>0.4</v>
      </c>
      <c r="AW77" s="822" t="s">
        <v>57</v>
      </c>
      <c r="AX77" s="822" t="s">
        <v>58</v>
      </c>
      <c r="AY77" s="822" t="s">
        <v>59</v>
      </c>
      <c r="AZ77" s="922">
        <v>0.48</v>
      </c>
      <c r="BA77" s="928" t="s">
        <v>114</v>
      </c>
      <c r="BB77" s="922">
        <v>0.6</v>
      </c>
      <c r="BC77" s="928" t="s">
        <v>115</v>
      </c>
      <c r="BD77" s="920" t="s">
        <v>118</v>
      </c>
      <c r="BE77" s="822" t="s">
        <v>60</v>
      </c>
      <c r="BF77" s="915" t="s">
        <v>637</v>
      </c>
      <c r="BG77" s="915" t="s">
        <v>638</v>
      </c>
      <c r="BH77" s="915" t="s">
        <v>639</v>
      </c>
      <c r="BI77" s="866">
        <v>44562</v>
      </c>
      <c r="BJ77" s="866">
        <v>44561</v>
      </c>
      <c r="BK77" s="404"/>
      <c r="BL77" s="918" t="s">
        <v>640</v>
      </c>
    </row>
    <row r="78" spans="2:64" ht="87.75" customHeight="1" thickBot="1" x14ac:dyDescent="0.35">
      <c r="B78" s="787"/>
      <c r="C78" s="790"/>
      <c r="D78" s="793"/>
      <c r="E78" s="817"/>
      <c r="F78" s="800"/>
      <c r="G78" s="932"/>
      <c r="H78" s="81" t="s">
        <v>51</v>
      </c>
      <c r="I78" s="81" t="s">
        <v>635</v>
      </c>
      <c r="J78" s="378" t="s">
        <v>636</v>
      </c>
      <c r="K78" s="834"/>
      <c r="L78" s="821"/>
      <c r="M78" s="829"/>
      <c r="N78" s="832"/>
      <c r="O78" s="81" t="s">
        <v>53</v>
      </c>
      <c r="P78" s="81" t="s">
        <v>53</v>
      </c>
      <c r="Q78" s="81" t="s">
        <v>53</v>
      </c>
      <c r="R78" s="81" t="s">
        <v>53</v>
      </c>
      <c r="S78" s="81" t="s">
        <v>53</v>
      </c>
      <c r="T78" s="81" t="s">
        <v>53</v>
      </c>
      <c r="U78" s="81" t="s">
        <v>53</v>
      </c>
      <c r="V78" s="81" t="s">
        <v>54</v>
      </c>
      <c r="W78" s="81" t="s">
        <v>54</v>
      </c>
      <c r="X78" s="81" t="s">
        <v>53</v>
      </c>
      <c r="Y78" s="81" t="s">
        <v>53</v>
      </c>
      <c r="Z78" s="81" t="s">
        <v>53</v>
      </c>
      <c r="AA78" s="81" t="s">
        <v>53</v>
      </c>
      <c r="AB78" s="81" t="s">
        <v>53</v>
      </c>
      <c r="AC78" s="81" t="s">
        <v>53</v>
      </c>
      <c r="AD78" s="81" t="s">
        <v>54</v>
      </c>
      <c r="AE78" s="81" t="s">
        <v>53</v>
      </c>
      <c r="AF78" s="81" t="s">
        <v>53</v>
      </c>
      <c r="AG78" s="81" t="s">
        <v>54</v>
      </c>
      <c r="AH78" s="82"/>
      <c r="AI78" s="821"/>
      <c r="AJ78" s="82"/>
      <c r="AK78" s="836"/>
      <c r="AL78" s="840"/>
      <c r="AM78" s="843"/>
      <c r="AN78" s="879"/>
      <c r="AO78" s="930"/>
      <c r="AP78" s="883"/>
      <c r="AQ78" s="885"/>
      <c r="AR78" s="824"/>
      <c r="AS78" s="840"/>
      <c r="AT78" s="824"/>
      <c r="AU78" s="840"/>
      <c r="AV78" s="876"/>
      <c r="AW78" s="824"/>
      <c r="AX78" s="824"/>
      <c r="AY78" s="824"/>
      <c r="AZ78" s="876"/>
      <c r="BA78" s="887"/>
      <c r="BB78" s="876"/>
      <c r="BC78" s="887"/>
      <c r="BD78" s="889"/>
      <c r="BE78" s="824"/>
      <c r="BF78" s="917"/>
      <c r="BG78" s="917"/>
      <c r="BH78" s="917"/>
      <c r="BI78" s="868"/>
      <c r="BJ78" s="868"/>
      <c r="BK78" s="405"/>
      <c r="BL78" s="919"/>
    </row>
    <row r="79" spans="2:64" ht="176.25" customHeight="1" thickBot="1" x14ac:dyDescent="0.35">
      <c r="B79" s="787"/>
      <c r="C79" s="790"/>
      <c r="D79" s="793"/>
      <c r="E79" s="387" t="s">
        <v>50</v>
      </c>
      <c r="F79" s="364" t="s">
        <v>272</v>
      </c>
      <c r="G79" s="452" t="s">
        <v>641</v>
      </c>
      <c r="H79" s="219" t="s">
        <v>51</v>
      </c>
      <c r="I79" s="219" t="s">
        <v>642</v>
      </c>
      <c r="J79" s="374" t="s">
        <v>643</v>
      </c>
      <c r="K79" s="368" t="s">
        <v>347</v>
      </c>
      <c r="L79" s="219" t="s">
        <v>70</v>
      </c>
      <c r="M79" s="220" t="s">
        <v>121</v>
      </c>
      <c r="N79" s="221">
        <v>0.8</v>
      </c>
      <c r="O79" s="219" t="s">
        <v>53</v>
      </c>
      <c r="P79" s="219" t="s">
        <v>53</v>
      </c>
      <c r="Q79" s="219" t="s">
        <v>53</v>
      </c>
      <c r="R79" s="219" t="s">
        <v>53</v>
      </c>
      <c r="S79" s="219" t="s">
        <v>53</v>
      </c>
      <c r="T79" s="219" t="s">
        <v>53</v>
      </c>
      <c r="U79" s="219" t="s">
        <v>53</v>
      </c>
      <c r="V79" s="219" t="s">
        <v>54</v>
      </c>
      <c r="W79" s="219" t="s">
        <v>54</v>
      </c>
      <c r="X79" s="219" t="s">
        <v>53</v>
      </c>
      <c r="Y79" s="219" t="s">
        <v>53</v>
      </c>
      <c r="Z79" s="219" t="s">
        <v>53</v>
      </c>
      <c r="AA79" s="219" t="s">
        <v>53</v>
      </c>
      <c r="AB79" s="219" t="s">
        <v>53</v>
      </c>
      <c r="AC79" s="219" t="s">
        <v>53</v>
      </c>
      <c r="AD79" s="219" t="s">
        <v>54</v>
      </c>
      <c r="AE79" s="219" t="s">
        <v>53</v>
      </c>
      <c r="AF79" s="219" t="s">
        <v>53</v>
      </c>
      <c r="AG79" s="219" t="s">
        <v>54</v>
      </c>
      <c r="AH79" s="241"/>
      <c r="AI79" s="219" t="s">
        <v>353</v>
      </c>
      <c r="AJ79" s="241"/>
      <c r="AK79" s="222" t="s">
        <v>115</v>
      </c>
      <c r="AL79" s="223">
        <v>0.6</v>
      </c>
      <c r="AM79" s="224" t="s">
        <v>121</v>
      </c>
      <c r="AN79" s="146" t="s">
        <v>84</v>
      </c>
      <c r="AO79" s="446" t="s">
        <v>645</v>
      </c>
      <c r="AP79" s="261" t="s">
        <v>644</v>
      </c>
      <c r="AQ79" s="242" t="s">
        <v>95</v>
      </c>
      <c r="AR79" s="228" t="s">
        <v>62</v>
      </c>
      <c r="AS79" s="223">
        <v>0.15</v>
      </c>
      <c r="AT79" s="228" t="s">
        <v>56</v>
      </c>
      <c r="AU79" s="223">
        <v>0.15</v>
      </c>
      <c r="AV79" s="225">
        <v>0.3</v>
      </c>
      <c r="AW79" s="228" t="s">
        <v>57</v>
      </c>
      <c r="AX79" s="228" t="s">
        <v>58</v>
      </c>
      <c r="AY79" s="228" t="s">
        <v>59</v>
      </c>
      <c r="AZ79" s="225">
        <v>0.56000000000000005</v>
      </c>
      <c r="BA79" s="226" t="s">
        <v>114</v>
      </c>
      <c r="BB79" s="225">
        <v>0.6</v>
      </c>
      <c r="BC79" s="226" t="s">
        <v>115</v>
      </c>
      <c r="BD79" s="227" t="s">
        <v>118</v>
      </c>
      <c r="BE79" s="228" t="s">
        <v>60</v>
      </c>
      <c r="BF79" s="219" t="s">
        <v>646</v>
      </c>
      <c r="BG79" s="219" t="s">
        <v>647</v>
      </c>
      <c r="BH79" s="309" t="s">
        <v>582</v>
      </c>
      <c r="BI79" s="310">
        <v>44562</v>
      </c>
      <c r="BJ79" s="310">
        <v>44926</v>
      </c>
      <c r="BK79" s="240"/>
      <c r="BL79" s="369" t="s">
        <v>648</v>
      </c>
    </row>
    <row r="80" spans="2:64" ht="162" customHeight="1" thickBot="1" x14ac:dyDescent="0.35">
      <c r="B80" s="787"/>
      <c r="C80" s="790"/>
      <c r="D80" s="793"/>
      <c r="E80" s="851" t="s">
        <v>338</v>
      </c>
      <c r="F80" s="798" t="s">
        <v>273</v>
      </c>
      <c r="G80" s="844" t="s">
        <v>929</v>
      </c>
      <c r="H80" s="820" t="s">
        <v>68</v>
      </c>
      <c r="I80" s="243" t="s">
        <v>649</v>
      </c>
      <c r="J80" s="833" t="s">
        <v>651</v>
      </c>
      <c r="K80" s="833" t="s">
        <v>93</v>
      </c>
      <c r="L80" s="820" t="s">
        <v>64</v>
      </c>
      <c r="M80" s="827" t="s">
        <v>114</v>
      </c>
      <c r="N80" s="830">
        <v>0.6</v>
      </c>
      <c r="O80" s="72" t="s">
        <v>53</v>
      </c>
      <c r="P80" s="72" t="s">
        <v>53</v>
      </c>
      <c r="Q80" s="72" t="s">
        <v>53</v>
      </c>
      <c r="R80" s="72" t="s">
        <v>53</v>
      </c>
      <c r="S80" s="72" t="s">
        <v>53</v>
      </c>
      <c r="T80" s="72" t="s">
        <v>53</v>
      </c>
      <c r="U80" s="72" t="s">
        <v>53</v>
      </c>
      <c r="V80" s="72" t="s">
        <v>54</v>
      </c>
      <c r="W80" s="72" t="s">
        <v>54</v>
      </c>
      <c r="X80" s="72" t="s">
        <v>53</v>
      </c>
      <c r="Y80" s="72" t="s">
        <v>53</v>
      </c>
      <c r="Z80" s="72" t="s">
        <v>53</v>
      </c>
      <c r="AA80" s="72" t="s">
        <v>53</v>
      </c>
      <c r="AB80" s="72" t="s">
        <v>53</v>
      </c>
      <c r="AC80" s="72" t="s">
        <v>53</v>
      </c>
      <c r="AD80" s="72" t="s">
        <v>54</v>
      </c>
      <c r="AE80" s="72" t="s">
        <v>53</v>
      </c>
      <c r="AF80" s="72" t="s">
        <v>53</v>
      </c>
      <c r="AG80" s="72" t="s">
        <v>54</v>
      </c>
      <c r="AH80" s="73"/>
      <c r="AI80" s="820" t="s">
        <v>353</v>
      </c>
      <c r="AJ80" s="73"/>
      <c r="AK80" s="835" t="s">
        <v>115</v>
      </c>
      <c r="AL80" s="838">
        <v>0.6</v>
      </c>
      <c r="AM80" s="841" t="s">
        <v>118</v>
      </c>
      <c r="AN80" s="147" t="s">
        <v>84</v>
      </c>
      <c r="AO80" s="239" t="s">
        <v>652</v>
      </c>
      <c r="AP80" s="260" t="s">
        <v>676</v>
      </c>
      <c r="AQ80" s="121" t="s">
        <v>95</v>
      </c>
      <c r="AR80" s="89" t="s">
        <v>62</v>
      </c>
      <c r="AS80" s="76">
        <v>0.15</v>
      </c>
      <c r="AT80" s="89" t="s">
        <v>56</v>
      </c>
      <c r="AU80" s="76">
        <v>0.15</v>
      </c>
      <c r="AV80" s="77">
        <v>0.3</v>
      </c>
      <c r="AW80" s="89" t="s">
        <v>57</v>
      </c>
      <c r="AX80" s="89" t="s">
        <v>58</v>
      </c>
      <c r="AY80" s="89" t="s">
        <v>59</v>
      </c>
      <c r="AZ80" s="77">
        <v>0.42</v>
      </c>
      <c r="BA80" s="78" t="s">
        <v>114</v>
      </c>
      <c r="BB80" s="77">
        <v>0.6</v>
      </c>
      <c r="BC80" s="78" t="s">
        <v>115</v>
      </c>
      <c r="BD80" s="79" t="s">
        <v>118</v>
      </c>
      <c r="BE80" s="822" t="s">
        <v>60</v>
      </c>
      <c r="BF80" s="72" t="s">
        <v>653</v>
      </c>
      <c r="BG80" s="72" t="s">
        <v>654</v>
      </c>
      <c r="BH80" s="100" t="s">
        <v>422</v>
      </c>
      <c r="BI80" s="152">
        <v>44652</v>
      </c>
      <c r="BJ80" s="152">
        <v>44895</v>
      </c>
      <c r="BK80" s="404"/>
      <c r="BL80" s="918" t="s">
        <v>930</v>
      </c>
    </row>
    <row r="81" spans="2:64" ht="88.5" customHeight="1" thickBot="1" x14ac:dyDescent="0.35">
      <c r="B81" s="787"/>
      <c r="C81" s="790"/>
      <c r="D81" s="793"/>
      <c r="E81" s="817"/>
      <c r="F81" s="800"/>
      <c r="G81" s="846"/>
      <c r="H81" s="821"/>
      <c r="I81" s="244" t="s">
        <v>650</v>
      </c>
      <c r="J81" s="834"/>
      <c r="K81" s="834"/>
      <c r="L81" s="821"/>
      <c r="M81" s="829"/>
      <c r="N81" s="832"/>
      <c r="O81" s="81" t="s">
        <v>53</v>
      </c>
      <c r="P81" s="81" t="s">
        <v>53</v>
      </c>
      <c r="Q81" s="81" t="s">
        <v>53</v>
      </c>
      <c r="R81" s="81" t="s">
        <v>53</v>
      </c>
      <c r="S81" s="81" t="s">
        <v>53</v>
      </c>
      <c r="T81" s="81" t="s">
        <v>53</v>
      </c>
      <c r="U81" s="81" t="s">
        <v>53</v>
      </c>
      <c r="V81" s="81" t="s">
        <v>54</v>
      </c>
      <c r="W81" s="81" t="s">
        <v>54</v>
      </c>
      <c r="X81" s="81" t="s">
        <v>53</v>
      </c>
      <c r="Y81" s="81" t="s">
        <v>53</v>
      </c>
      <c r="Z81" s="81" t="s">
        <v>53</v>
      </c>
      <c r="AA81" s="81" t="s">
        <v>53</v>
      </c>
      <c r="AB81" s="81" t="s">
        <v>53</v>
      </c>
      <c r="AC81" s="81" t="s">
        <v>53</v>
      </c>
      <c r="AD81" s="81" t="s">
        <v>54</v>
      </c>
      <c r="AE81" s="81" t="s">
        <v>53</v>
      </c>
      <c r="AF81" s="81" t="s">
        <v>53</v>
      </c>
      <c r="AG81" s="81" t="s">
        <v>54</v>
      </c>
      <c r="AH81" s="82"/>
      <c r="AI81" s="821"/>
      <c r="AJ81" s="82"/>
      <c r="AK81" s="836"/>
      <c r="AL81" s="840"/>
      <c r="AM81" s="843"/>
      <c r="AN81" s="147" t="s">
        <v>339</v>
      </c>
      <c r="AO81" s="457" t="s">
        <v>931</v>
      </c>
      <c r="AP81" s="261" t="s">
        <v>676</v>
      </c>
      <c r="AQ81" s="133" t="s">
        <v>95</v>
      </c>
      <c r="AR81" s="96" t="s">
        <v>62</v>
      </c>
      <c r="AS81" s="43">
        <v>0.15</v>
      </c>
      <c r="AT81" s="96" t="s">
        <v>56</v>
      </c>
      <c r="AU81" s="43">
        <v>0.15</v>
      </c>
      <c r="AV81" s="97">
        <v>0.3</v>
      </c>
      <c r="AW81" s="306" t="s">
        <v>57</v>
      </c>
      <c r="AX81" s="306" t="s">
        <v>58</v>
      </c>
      <c r="AY81" s="306" t="s">
        <v>59</v>
      </c>
      <c r="AZ81" s="97">
        <v>0.29399999999999998</v>
      </c>
      <c r="BA81" s="98" t="s">
        <v>90</v>
      </c>
      <c r="BB81" s="97">
        <v>0.6</v>
      </c>
      <c r="BC81" s="98" t="s">
        <v>115</v>
      </c>
      <c r="BD81" s="54" t="s">
        <v>118</v>
      </c>
      <c r="BE81" s="824"/>
      <c r="BF81" s="93" t="s">
        <v>932</v>
      </c>
      <c r="BG81" s="93" t="s">
        <v>655</v>
      </c>
      <c r="BH81" s="456" t="s">
        <v>460</v>
      </c>
      <c r="BI81" s="154">
        <v>44652</v>
      </c>
      <c r="BJ81" s="154">
        <v>44895</v>
      </c>
      <c r="BK81" s="428"/>
      <c r="BL81" s="919"/>
    </row>
    <row r="82" spans="2:64" ht="159.75" customHeight="1" thickBot="1" x14ac:dyDescent="0.35">
      <c r="B82" s="787"/>
      <c r="C82" s="790"/>
      <c r="D82" s="793"/>
      <c r="E82" s="851" t="s">
        <v>74</v>
      </c>
      <c r="F82" s="798" t="s">
        <v>274</v>
      </c>
      <c r="G82" s="931" t="s">
        <v>669</v>
      </c>
      <c r="H82" s="820" t="s">
        <v>68</v>
      </c>
      <c r="I82" s="915" t="s">
        <v>670</v>
      </c>
      <c r="J82" s="935" t="s">
        <v>671</v>
      </c>
      <c r="K82" s="833" t="s">
        <v>93</v>
      </c>
      <c r="L82" s="820" t="s">
        <v>159</v>
      </c>
      <c r="M82" s="827" t="s">
        <v>104</v>
      </c>
      <c r="N82" s="830">
        <v>0.2</v>
      </c>
      <c r="O82" s="72" t="s">
        <v>53</v>
      </c>
      <c r="P82" s="72" t="s">
        <v>53</v>
      </c>
      <c r="Q82" s="72" t="s">
        <v>53</v>
      </c>
      <c r="R82" s="72" t="s">
        <v>53</v>
      </c>
      <c r="S82" s="72" t="s">
        <v>53</v>
      </c>
      <c r="T82" s="72" t="s">
        <v>53</v>
      </c>
      <c r="U82" s="72" t="s">
        <v>53</v>
      </c>
      <c r="V82" s="72" t="s">
        <v>54</v>
      </c>
      <c r="W82" s="72" t="s">
        <v>54</v>
      </c>
      <c r="X82" s="72" t="s">
        <v>53</v>
      </c>
      <c r="Y82" s="72" t="s">
        <v>53</v>
      </c>
      <c r="Z82" s="72" t="s">
        <v>53</v>
      </c>
      <c r="AA82" s="72" t="s">
        <v>53</v>
      </c>
      <c r="AB82" s="72" t="s">
        <v>53</v>
      </c>
      <c r="AC82" s="72" t="s">
        <v>53</v>
      </c>
      <c r="AD82" s="72" t="s">
        <v>54</v>
      </c>
      <c r="AE82" s="72" t="s">
        <v>53</v>
      </c>
      <c r="AF82" s="72" t="s">
        <v>53</v>
      </c>
      <c r="AG82" s="72" t="s">
        <v>54</v>
      </c>
      <c r="AH82" s="73"/>
      <c r="AI82" s="820" t="s">
        <v>351</v>
      </c>
      <c r="AJ82" s="73"/>
      <c r="AK82" s="835" t="s">
        <v>1069</v>
      </c>
      <c r="AL82" s="838">
        <v>0.2</v>
      </c>
      <c r="AM82" s="841" t="s">
        <v>90</v>
      </c>
      <c r="AN82" s="147" t="s">
        <v>84</v>
      </c>
      <c r="AO82" s="189" t="s">
        <v>677</v>
      </c>
      <c r="AP82" s="260" t="s">
        <v>673</v>
      </c>
      <c r="AQ82" s="121" t="s">
        <v>95</v>
      </c>
      <c r="AR82" s="89" t="s">
        <v>61</v>
      </c>
      <c r="AS82" s="76">
        <v>0.25</v>
      </c>
      <c r="AT82" s="89" t="s">
        <v>56</v>
      </c>
      <c r="AU82" s="76">
        <v>0.15</v>
      </c>
      <c r="AV82" s="77">
        <v>0.4</v>
      </c>
      <c r="AW82" s="89" t="s">
        <v>57</v>
      </c>
      <c r="AX82" s="89" t="s">
        <v>58</v>
      </c>
      <c r="AY82" s="89" t="s">
        <v>59</v>
      </c>
      <c r="AZ82" s="77">
        <v>0.12</v>
      </c>
      <c r="BA82" s="78" t="s">
        <v>104</v>
      </c>
      <c r="BB82" s="77">
        <v>0.2</v>
      </c>
      <c r="BC82" s="78" t="s">
        <v>1069</v>
      </c>
      <c r="BD82" s="79" t="s">
        <v>90</v>
      </c>
      <c r="BE82" s="822" t="s">
        <v>106</v>
      </c>
      <c r="BF82" s="100" t="s">
        <v>380</v>
      </c>
      <c r="BG82" s="100" t="s">
        <v>380</v>
      </c>
      <c r="BH82" s="100" t="s">
        <v>380</v>
      </c>
      <c r="BI82" s="100" t="s">
        <v>380</v>
      </c>
      <c r="BJ82" s="100" t="s">
        <v>380</v>
      </c>
      <c r="BK82" s="415"/>
      <c r="BL82" s="871" t="s">
        <v>933</v>
      </c>
    </row>
    <row r="83" spans="2:64" ht="184.5" customHeight="1" thickBot="1" x14ac:dyDescent="0.35">
      <c r="B83" s="787"/>
      <c r="C83" s="790"/>
      <c r="D83" s="793"/>
      <c r="E83" s="796"/>
      <c r="F83" s="799"/>
      <c r="G83" s="933"/>
      <c r="H83" s="913"/>
      <c r="I83" s="934"/>
      <c r="J83" s="936"/>
      <c r="K83" s="850"/>
      <c r="L83" s="825"/>
      <c r="M83" s="828"/>
      <c r="N83" s="831"/>
      <c r="O83" s="81" t="s">
        <v>53</v>
      </c>
      <c r="P83" s="81" t="s">
        <v>53</v>
      </c>
      <c r="Q83" s="81" t="s">
        <v>53</v>
      </c>
      <c r="R83" s="81" t="s">
        <v>53</v>
      </c>
      <c r="S83" s="81" t="s">
        <v>53</v>
      </c>
      <c r="T83" s="81" t="s">
        <v>53</v>
      </c>
      <c r="U83" s="81" t="s">
        <v>53</v>
      </c>
      <c r="V83" s="81" t="s">
        <v>54</v>
      </c>
      <c r="W83" s="81" t="s">
        <v>54</v>
      </c>
      <c r="X83" s="81" t="s">
        <v>53</v>
      </c>
      <c r="Y83" s="81" t="s">
        <v>53</v>
      </c>
      <c r="Z83" s="81" t="s">
        <v>53</v>
      </c>
      <c r="AA83" s="81" t="s">
        <v>53</v>
      </c>
      <c r="AB83" s="81" t="s">
        <v>53</v>
      </c>
      <c r="AC83" s="81" t="s">
        <v>53</v>
      </c>
      <c r="AD83" s="81" t="s">
        <v>54</v>
      </c>
      <c r="AE83" s="81" t="s">
        <v>53</v>
      </c>
      <c r="AF83" s="81" t="s">
        <v>53</v>
      </c>
      <c r="AG83" s="81" t="s">
        <v>54</v>
      </c>
      <c r="AH83" s="82"/>
      <c r="AI83" s="825"/>
      <c r="AJ83" s="82"/>
      <c r="AK83" s="837"/>
      <c r="AL83" s="839"/>
      <c r="AM83" s="842"/>
      <c r="AN83" s="145" t="s">
        <v>339</v>
      </c>
      <c r="AO83" s="189" t="s">
        <v>934</v>
      </c>
      <c r="AP83" s="260" t="s">
        <v>679</v>
      </c>
      <c r="AQ83" s="202" t="s">
        <v>95</v>
      </c>
      <c r="AR83" s="90" t="s">
        <v>61</v>
      </c>
      <c r="AS83" s="37">
        <v>0.25</v>
      </c>
      <c r="AT83" s="90" t="s">
        <v>56</v>
      </c>
      <c r="AU83" s="37">
        <v>0.15</v>
      </c>
      <c r="AV83" s="40">
        <v>0.4</v>
      </c>
      <c r="AW83" s="90" t="s">
        <v>57</v>
      </c>
      <c r="AX83" s="90" t="s">
        <v>58</v>
      </c>
      <c r="AY83" s="90" t="s">
        <v>59</v>
      </c>
      <c r="AZ83" s="40">
        <v>7.1999999999999995E-2</v>
      </c>
      <c r="BA83" s="41" t="s">
        <v>104</v>
      </c>
      <c r="BB83" s="40">
        <v>0.2</v>
      </c>
      <c r="BC83" s="41" t="s">
        <v>1069</v>
      </c>
      <c r="BD83" s="42" t="s">
        <v>90</v>
      </c>
      <c r="BE83" s="823"/>
      <c r="BF83" s="312" t="s">
        <v>380</v>
      </c>
      <c r="BG83" s="312" t="s">
        <v>380</v>
      </c>
      <c r="BH83" s="312" t="s">
        <v>380</v>
      </c>
      <c r="BI83" s="312" t="s">
        <v>380</v>
      </c>
      <c r="BJ83" s="312" t="s">
        <v>380</v>
      </c>
      <c r="BK83" s="229"/>
      <c r="BL83" s="873"/>
    </row>
    <row r="84" spans="2:64" ht="139.5" customHeight="1" thickBot="1" x14ac:dyDescent="0.35">
      <c r="B84" s="787"/>
      <c r="C84" s="790"/>
      <c r="D84" s="793"/>
      <c r="E84" s="797"/>
      <c r="F84" s="800"/>
      <c r="G84" s="932"/>
      <c r="H84" s="301" t="s">
        <v>51</v>
      </c>
      <c r="I84" s="372" t="s">
        <v>672</v>
      </c>
      <c r="J84" s="376" t="s">
        <v>935</v>
      </c>
      <c r="K84" s="834"/>
      <c r="L84" s="821"/>
      <c r="M84" s="829"/>
      <c r="N84" s="832"/>
      <c r="O84" s="93"/>
      <c r="P84" s="93"/>
      <c r="Q84" s="93"/>
      <c r="R84" s="93"/>
      <c r="S84" s="93"/>
      <c r="T84" s="93"/>
      <c r="U84" s="93"/>
      <c r="V84" s="93"/>
      <c r="W84" s="93"/>
      <c r="X84" s="93"/>
      <c r="Y84" s="93"/>
      <c r="Z84" s="93"/>
      <c r="AA84" s="93"/>
      <c r="AB84" s="93"/>
      <c r="AC84" s="93"/>
      <c r="AD84" s="93"/>
      <c r="AE84" s="93"/>
      <c r="AF84" s="93"/>
      <c r="AG84" s="93"/>
      <c r="AH84" s="94"/>
      <c r="AI84" s="821"/>
      <c r="AJ84" s="94"/>
      <c r="AK84" s="836"/>
      <c r="AL84" s="840"/>
      <c r="AM84" s="843"/>
      <c r="AN84" s="146" t="s">
        <v>340</v>
      </c>
      <c r="AO84" s="214" t="s">
        <v>678</v>
      </c>
      <c r="AP84" s="260" t="s">
        <v>674</v>
      </c>
      <c r="AQ84" s="134" t="s">
        <v>95</v>
      </c>
      <c r="AR84" s="91" t="s">
        <v>61</v>
      </c>
      <c r="AS84" s="85">
        <v>0.25</v>
      </c>
      <c r="AT84" s="91" t="s">
        <v>56</v>
      </c>
      <c r="AU84" s="85">
        <v>0.15</v>
      </c>
      <c r="AV84" s="86">
        <v>0.4</v>
      </c>
      <c r="AW84" s="91" t="s">
        <v>57</v>
      </c>
      <c r="AX84" s="91" t="s">
        <v>58</v>
      </c>
      <c r="AY84" s="91" t="s">
        <v>59</v>
      </c>
      <c r="AZ84" s="86">
        <v>4.3199999999999995E-2</v>
      </c>
      <c r="BA84" s="87" t="s">
        <v>104</v>
      </c>
      <c r="BB84" s="86">
        <v>0.2</v>
      </c>
      <c r="BC84" s="87" t="s">
        <v>1069</v>
      </c>
      <c r="BD84" s="88" t="s">
        <v>90</v>
      </c>
      <c r="BE84" s="824"/>
      <c r="BF84" s="245" t="s">
        <v>380</v>
      </c>
      <c r="BG84" s="245" t="s">
        <v>380</v>
      </c>
      <c r="BH84" s="245" t="s">
        <v>380</v>
      </c>
      <c r="BI84" s="245" t="s">
        <v>380</v>
      </c>
      <c r="BJ84" s="245" t="s">
        <v>380</v>
      </c>
      <c r="BK84" s="459"/>
      <c r="BL84" s="872"/>
    </row>
    <row r="85" spans="2:64" ht="195" customHeight="1" thickBot="1" x14ac:dyDescent="0.35">
      <c r="B85" s="787"/>
      <c r="C85" s="790"/>
      <c r="D85" s="793"/>
      <c r="E85" s="795" t="s">
        <v>50</v>
      </c>
      <c r="F85" s="798" t="s">
        <v>275</v>
      </c>
      <c r="G85" s="931" t="s">
        <v>680</v>
      </c>
      <c r="H85" s="72" t="s">
        <v>51</v>
      </c>
      <c r="I85" s="215" t="s">
        <v>681</v>
      </c>
      <c r="J85" s="269" t="s">
        <v>682</v>
      </c>
      <c r="K85" s="833" t="s">
        <v>93</v>
      </c>
      <c r="L85" s="820" t="s">
        <v>72</v>
      </c>
      <c r="M85" s="827" t="s">
        <v>90</v>
      </c>
      <c r="N85" s="830">
        <v>0.4</v>
      </c>
      <c r="O85" s="72" t="s">
        <v>53</v>
      </c>
      <c r="P85" s="72" t="s">
        <v>53</v>
      </c>
      <c r="Q85" s="72" t="s">
        <v>53</v>
      </c>
      <c r="R85" s="72" t="s">
        <v>53</v>
      </c>
      <c r="S85" s="72" t="s">
        <v>53</v>
      </c>
      <c r="T85" s="72" t="s">
        <v>53</v>
      </c>
      <c r="U85" s="72" t="s">
        <v>53</v>
      </c>
      <c r="V85" s="72" t="s">
        <v>54</v>
      </c>
      <c r="W85" s="72" t="s">
        <v>54</v>
      </c>
      <c r="X85" s="72" t="s">
        <v>53</v>
      </c>
      <c r="Y85" s="72" t="s">
        <v>53</v>
      </c>
      <c r="Z85" s="72" t="s">
        <v>53</v>
      </c>
      <c r="AA85" s="72" t="s">
        <v>53</v>
      </c>
      <c r="AB85" s="72" t="s">
        <v>53</v>
      </c>
      <c r="AC85" s="72" t="s">
        <v>53</v>
      </c>
      <c r="AD85" s="72" t="s">
        <v>54</v>
      </c>
      <c r="AE85" s="72" t="s">
        <v>53</v>
      </c>
      <c r="AF85" s="72" t="s">
        <v>53</v>
      </c>
      <c r="AG85" s="72" t="s">
        <v>54</v>
      </c>
      <c r="AH85" s="73"/>
      <c r="AI85" s="820" t="s">
        <v>352</v>
      </c>
      <c r="AJ85" s="73"/>
      <c r="AK85" s="835" t="s">
        <v>109</v>
      </c>
      <c r="AL85" s="838">
        <v>0.4</v>
      </c>
      <c r="AM85" s="841" t="s">
        <v>118</v>
      </c>
      <c r="AN85" s="145" t="s">
        <v>84</v>
      </c>
      <c r="AO85" s="442" t="s">
        <v>687</v>
      </c>
      <c r="AP85" s="330" t="s">
        <v>685</v>
      </c>
      <c r="AQ85" s="323" t="s">
        <v>95</v>
      </c>
      <c r="AR85" s="249" t="s">
        <v>61</v>
      </c>
      <c r="AS85" s="67">
        <v>0.25</v>
      </c>
      <c r="AT85" s="249" t="s">
        <v>56</v>
      </c>
      <c r="AU85" s="67">
        <v>0.15</v>
      </c>
      <c r="AV85" s="70">
        <v>0.4</v>
      </c>
      <c r="AW85" s="249" t="s">
        <v>57</v>
      </c>
      <c r="AX85" s="249" t="s">
        <v>58</v>
      </c>
      <c r="AY85" s="249" t="s">
        <v>59</v>
      </c>
      <c r="AZ85" s="70">
        <v>0.24</v>
      </c>
      <c r="BA85" s="71" t="s">
        <v>90</v>
      </c>
      <c r="BB85" s="70">
        <v>0.4</v>
      </c>
      <c r="BC85" s="71" t="s">
        <v>109</v>
      </c>
      <c r="BD85" s="55" t="s">
        <v>118</v>
      </c>
      <c r="BE85" s="822" t="s">
        <v>106</v>
      </c>
      <c r="BF85" s="820" t="s">
        <v>689</v>
      </c>
      <c r="BG85" s="820" t="s">
        <v>690</v>
      </c>
      <c r="BH85" s="820" t="s">
        <v>422</v>
      </c>
      <c r="BI85" s="866">
        <v>44562</v>
      </c>
      <c r="BJ85" s="866">
        <v>44895</v>
      </c>
      <c r="BK85" s="458"/>
      <c r="BL85" s="918" t="s">
        <v>691</v>
      </c>
    </row>
    <row r="86" spans="2:64" ht="156.75" customHeight="1" thickBot="1" x14ac:dyDescent="0.35">
      <c r="B86" s="787"/>
      <c r="C86" s="790"/>
      <c r="D86" s="793"/>
      <c r="E86" s="797"/>
      <c r="F86" s="800"/>
      <c r="G86" s="932"/>
      <c r="H86" s="81" t="s">
        <v>68</v>
      </c>
      <c r="I86" s="217" t="s">
        <v>684</v>
      </c>
      <c r="J86" s="270" t="s">
        <v>683</v>
      </c>
      <c r="K86" s="834"/>
      <c r="L86" s="821"/>
      <c r="M86" s="829"/>
      <c r="N86" s="832"/>
      <c r="O86" s="115" t="s">
        <v>53</v>
      </c>
      <c r="P86" s="115" t="s">
        <v>53</v>
      </c>
      <c r="Q86" s="115" t="s">
        <v>53</v>
      </c>
      <c r="R86" s="115" t="s">
        <v>53</v>
      </c>
      <c r="S86" s="115" t="s">
        <v>53</v>
      </c>
      <c r="T86" s="115" t="s">
        <v>53</v>
      </c>
      <c r="U86" s="115" t="s">
        <v>53</v>
      </c>
      <c r="V86" s="115" t="s">
        <v>54</v>
      </c>
      <c r="W86" s="115" t="s">
        <v>54</v>
      </c>
      <c r="X86" s="115" t="s">
        <v>53</v>
      </c>
      <c r="Y86" s="115" t="s">
        <v>53</v>
      </c>
      <c r="Z86" s="115" t="s">
        <v>53</v>
      </c>
      <c r="AA86" s="115" t="s">
        <v>53</v>
      </c>
      <c r="AB86" s="115" t="s">
        <v>53</v>
      </c>
      <c r="AC86" s="115" t="s">
        <v>53</v>
      </c>
      <c r="AD86" s="115" t="s">
        <v>54</v>
      </c>
      <c r="AE86" s="115" t="s">
        <v>53</v>
      </c>
      <c r="AF86" s="115" t="s">
        <v>53</v>
      </c>
      <c r="AG86" s="115" t="s">
        <v>54</v>
      </c>
      <c r="AH86" s="116"/>
      <c r="AI86" s="821"/>
      <c r="AJ86" s="116"/>
      <c r="AK86" s="836"/>
      <c r="AL86" s="840"/>
      <c r="AM86" s="843"/>
      <c r="AN86" s="147" t="s">
        <v>339</v>
      </c>
      <c r="AO86" s="380" t="s">
        <v>688</v>
      </c>
      <c r="AP86" s="260" t="s">
        <v>686</v>
      </c>
      <c r="AQ86" s="134" t="s">
        <v>95</v>
      </c>
      <c r="AR86" s="91" t="s">
        <v>61</v>
      </c>
      <c r="AS86" s="85">
        <v>0.25</v>
      </c>
      <c r="AT86" s="91" t="s">
        <v>56</v>
      </c>
      <c r="AU86" s="85">
        <v>0.15</v>
      </c>
      <c r="AV86" s="86">
        <v>0.4</v>
      </c>
      <c r="AW86" s="91" t="s">
        <v>57</v>
      </c>
      <c r="AX86" s="91" t="s">
        <v>58</v>
      </c>
      <c r="AY86" s="91" t="s">
        <v>59</v>
      </c>
      <c r="AZ86" s="86">
        <v>0.14399999999999999</v>
      </c>
      <c r="BA86" s="87" t="s">
        <v>104</v>
      </c>
      <c r="BB86" s="86">
        <v>0.4</v>
      </c>
      <c r="BC86" s="87" t="s">
        <v>109</v>
      </c>
      <c r="BD86" s="88" t="s">
        <v>90</v>
      </c>
      <c r="BE86" s="824"/>
      <c r="BF86" s="821"/>
      <c r="BG86" s="821"/>
      <c r="BH86" s="821"/>
      <c r="BI86" s="868"/>
      <c r="BJ86" s="868"/>
      <c r="BK86" s="405"/>
      <c r="BL86" s="919"/>
    </row>
    <row r="87" spans="2:64" ht="126.75" customHeight="1" thickBot="1" x14ac:dyDescent="0.35">
      <c r="B87" s="787"/>
      <c r="C87" s="790"/>
      <c r="D87" s="793"/>
      <c r="E87" s="795" t="s">
        <v>338</v>
      </c>
      <c r="F87" s="798" t="s">
        <v>277</v>
      </c>
      <c r="G87" s="931" t="s">
        <v>936</v>
      </c>
      <c r="H87" s="820" t="s">
        <v>68</v>
      </c>
      <c r="I87" s="937" t="s">
        <v>692</v>
      </c>
      <c r="J87" s="935" t="s">
        <v>693</v>
      </c>
      <c r="K87" s="833" t="s">
        <v>347</v>
      </c>
      <c r="L87" s="820" t="s">
        <v>70</v>
      </c>
      <c r="M87" s="827" t="s">
        <v>121</v>
      </c>
      <c r="N87" s="830">
        <v>0.8</v>
      </c>
      <c r="O87" s="72" t="s">
        <v>53</v>
      </c>
      <c r="P87" s="72" t="s">
        <v>53</v>
      </c>
      <c r="Q87" s="72" t="s">
        <v>53</v>
      </c>
      <c r="R87" s="72" t="s">
        <v>53</v>
      </c>
      <c r="S87" s="72" t="s">
        <v>53</v>
      </c>
      <c r="T87" s="72" t="s">
        <v>53</v>
      </c>
      <c r="U87" s="72" t="s">
        <v>53</v>
      </c>
      <c r="V87" s="72" t="s">
        <v>54</v>
      </c>
      <c r="W87" s="72" t="s">
        <v>54</v>
      </c>
      <c r="X87" s="72" t="s">
        <v>53</v>
      </c>
      <c r="Y87" s="72" t="s">
        <v>53</v>
      </c>
      <c r="Z87" s="72" t="s">
        <v>53</v>
      </c>
      <c r="AA87" s="72" t="s">
        <v>53</v>
      </c>
      <c r="AB87" s="72" t="s">
        <v>53</v>
      </c>
      <c r="AC87" s="72" t="s">
        <v>53</v>
      </c>
      <c r="AD87" s="72" t="s">
        <v>54</v>
      </c>
      <c r="AE87" s="72" t="s">
        <v>53</v>
      </c>
      <c r="AF87" s="72" t="s">
        <v>53</v>
      </c>
      <c r="AG87" s="72" t="s">
        <v>54</v>
      </c>
      <c r="AH87" s="73"/>
      <c r="AI87" s="820" t="s">
        <v>354</v>
      </c>
      <c r="AJ87" s="73"/>
      <c r="AK87" s="835" t="s">
        <v>122</v>
      </c>
      <c r="AL87" s="838">
        <v>0.8</v>
      </c>
      <c r="AM87" s="841" t="s">
        <v>121</v>
      </c>
      <c r="AN87" s="145" t="s">
        <v>84</v>
      </c>
      <c r="AO87" s="208" t="s">
        <v>696</v>
      </c>
      <c r="AP87" s="260" t="s">
        <v>695</v>
      </c>
      <c r="AQ87" s="75" t="s">
        <v>95</v>
      </c>
      <c r="AR87" s="89" t="s">
        <v>62</v>
      </c>
      <c r="AS87" s="76">
        <v>0.15</v>
      </c>
      <c r="AT87" s="89" t="s">
        <v>56</v>
      </c>
      <c r="AU87" s="76">
        <v>0.15</v>
      </c>
      <c r="AV87" s="77">
        <v>0.3</v>
      </c>
      <c r="AW87" s="89" t="s">
        <v>57</v>
      </c>
      <c r="AX87" s="89" t="s">
        <v>58</v>
      </c>
      <c r="AY87" s="89" t="s">
        <v>59</v>
      </c>
      <c r="AZ87" s="77">
        <v>0.56000000000000005</v>
      </c>
      <c r="BA87" s="78" t="s">
        <v>114</v>
      </c>
      <c r="BB87" s="77">
        <v>0.8</v>
      </c>
      <c r="BC87" s="78" t="s">
        <v>122</v>
      </c>
      <c r="BD87" s="79" t="s">
        <v>121</v>
      </c>
      <c r="BE87" s="822" t="s">
        <v>60</v>
      </c>
      <c r="BF87" s="820" t="s">
        <v>699</v>
      </c>
      <c r="BG87" s="820" t="s">
        <v>700</v>
      </c>
      <c r="BH87" s="820" t="s">
        <v>582</v>
      </c>
      <c r="BI87" s="869">
        <v>44562</v>
      </c>
      <c r="BJ87" s="869">
        <v>44895</v>
      </c>
      <c r="BK87" s="915"/>
      <c r="BL87" s="871" t="s">
        <v>937</v>
      </c>
    </row>
    <row r="88" spans="2:64" ht="93.75" customHeight="1" thickTop="1" thickBot="1" x14ac:dyDescent="0.35">
      <c r="B88" s="787"/>
      <c r="C88" s="790"/>
      <c r="D88" s="793"/>
      <c r="E88" s="796"/>
      <c r="F88" s="799"/>
      <c r="G88" s="933"/>
      <c r="H88" s="825"/>
      <c r="I88" s="938"/>
      <c r="J88" s="940"/>
      <c r="K88" s="850"/>
      <c r="L88" s="825"/>
      <c r="M88" s="828"/>
      <c r="N88" s="831"/>
      <c r="O88" s="53" t="s">
        <v>53</v>
      </c>
      <c r="P88" s="53" t="s">
        <v>53</v>
      </c>
      <c r="Q88" s="53" t="s">
        <v>53</v>
      </c>
      <c r="R88" s="53" t="s">
        <v>53</v>
      </c>
      <c r="S88" s="53" t="s">
        <v>53</v>
      </c>
      <c r="T88" s="53" t="s">
        <v>53</v>
      </c>
      <c r="U88" s="53" t="s">
        <v>53</v>
      </c>
      <c r="V88" s="53" t="s">
        <v>54</v>
      </c>
      <c r="W88" s="53" t="s">
        <v>54</v>
      </c>
      <c r="X88" s="53" t="s">
        <v>53</v>
      </c>
      <c r="Y88" s="53" t="s">
        <v>53</v>
      </c>
      <c r="Z88" s="53" t="s">
        <v>53</v>
      </c>
      <c r="AA88" s="53" t="s">
        <v>53</v>
      </c>
      <c r="AB88" s="53" t="s">
        <v>53</v>
      </c>
      <c r="AC88" s="53" t="s">
        <v>53</v>
      </c>
      <c r="AD88" s="53" t="s">
        <v>54</v>
      </c>
      <c r="AE88" s="53" t="s">
        <v>53</v>
      </c>
      <c r="AF88" s="53" t="s">
        <v>53</v>
      </c>
      <c r="AG88" s="53" t="s">
        <v>54</v>
      </c>
      <c r="AH88" s="30"/>
      <c r="AI88" s="825"/>
      <c r="AJ88" s="30"/>
      <c r="AK88" s="837"/>
      <c r="AL88" s="839"/>
      <c r="AM88" s="842"/>
      <c r="AN88" s="145" t="s">
        <v>339</v>
      </c>
      <c r="AO88" s="271" t="s">
        <v>697</v>
      </c>
      <c r="AP88" s="260" t="s">
        <v>695</v>
      </c>
      <c r="AQ88" s="38" t="s">
        <v>97</v>
      </c>
      <c r="AR88" s="90" t="s">
        <v>55</v>
      </c>
      <c r="AS88" s="37">
        <v>0.1</v>
      </c>
      <c r="AT88" s="249" t="s">
        <v>56</v>
      </c>
      <c r="AU88" s="37">
        <v>0.15</v>
      </c>
      <c r="AV88" s="40">
        <v>0.25</v>
      </c>
      <c r="AW88" s="90" t="s">
        <v>57</v>
      </c>
      <c r="AX88" s="90" t="s">
        <v>58</v>
      </c>
      <c r="AY88" s="90" t="s">
        <v>59</v>
      </c>
      <c r="AZ88" s="40">
        <v>0.56000000000000005</v>
      </c>
      <c r="BA88" s="41" t="s">
        <v>114</v>
      </c>
      <c r="BB88" s="40">
        <v>0.60000000000000009</v>
      </c>
      <c r="BC88" s="41" t="s">
        <v>115</v>
      </c>
      <c r="BD88" s="42" t="s">
        <v>118</v>
      </c>
      <c r="BE88" s="823"/>
      <c r="BF88" s="913"/>
      <c r="BG88" s="913"/>
      <c r="BH88" s="913"/>
      <c r="BI88" s="942"/>
      <c r="BJ88" s="942"/>
      <c r="BK88" s="934"/>
      <c r="BL88" s="873"/>
    </row>
    <row r="89" spans="2:64" ht="125.25" customHeight="1" thickTop="1" thickBot="1" x14ac:dyDescent="0.35">
      <c r="B89" s="787"/>
      <c r="C89" s="790"/>
      <c r="D89" s="793"/>
      <c r="E89" s="796"/>
      <c r="F89" s="799"/>
      <c r="G89" s="933"/>
      <c r="H89" s="825"/>
      <c r="I89" s="938"/>
      <c r="J89" s="940"/>
      <c r="K89" s="850"/>
      <c r="L89" s="825"/>
      <c r="M89" s="828"/>
      <c r="N89" s="831"/>
      <c r="O89" s="53" t="s">
        <v>53</v>
      </c>
      <c r="P89" s="53" t="s">
        <v>53</v>
      </c>
      <c r="Q89" s="53" t="s">
        <v>53</v>
      </c>
      <c r="R89" s="53" t="s">
        <v>53</v>
      </c>
      <c r="S89" s="53" t="s">
        <v>53</v>
      </c>
      <c r="T89" s="53" t="s">
        <v>53</v>
      </c>
      <c r="U89" s="53" t="s">
        <v>53</v>
      </c>
      <c r="V89" s="53" t="s">
        <v>54</v>
      </c>
      <c r="W89" s="53" t="s">
        <v>54</v>
      </c>
      <c r="X89" s="53" t="s">
        <v>53</v>
      </c>
      <c r="Y89" s="53" t="s">
        <v>53</v>
      </c>
      <c r="Z89" s="53" t="s">
        <v>53</v>
      </c>
      <c r="AA89" s="53" t="s">
        <v>53</v>
      </c>
      <c r="AB89" s="53" t="s">
        <v>53</v>
      </c>
      <c r="AC89" s="53" t="s">
        <v>53</v>
      </c>
      <c r="AD89" s="53" t="s">
        <v>54</v>
      </c>
      <c r="AE89" s="53" t="s">
        <v>53</v>
      </c>
      <c r="AF89" s="53" t="s">
        <v>53</v>
      </c>
      <c r="AG89" s="53" t="s">
        <v>54</v>
      </c>
      <c r="AH89" s="30"/>
      <c r="AI89" s="825"/>
      <c r="AJ89" s="30"/>
      <c r="AK89" s="837"/>
      <c r="AL89" s="839"/>
      <c r="AM89" s="842"/>
      <c r="AN89" s="145" t="s">
        <v>340</v>
      </c>
      <c r="AO89" s="271" t="s">
        <v>938</v>
      </c>
      <c r="AP89" s="260" t="s">
        <v>694</v>
      </c>
      <c r="AQ89" s="38" t="s">
        <v>95</v>
      </c>
      <c r="AR89" s="90" t="s">
        <v>62</v>
      </c>
      <c r="AS89" s="37">
        <v>0.15</v>
      </c>
      <c r="AT89" s="249" t="s">
        <v>56</v>
      </c>
      <c r="AU89" s="37">
        <v>0.15</v>
      </c>
      <c r="AV89" s="40">
        <v>0.3</v>
      </c>
      <c r="AW89" s="90" t="s">
        <v>57</v>
      </c>
      <c r="AX89" s="90" t="s">
        <v>58</v>
      </c>
      <c r="AY89" s="90" t="s">
        <v>59</v>
      </c>
      <c r="AZ89" s="97">
        <v>0.39200000000000002</v>
      </c>
      <c r="BA89" s="41" t="s">
        <v>90</v>
      </c>
      <c r="BB89" s="97">
        <v>0.60000000000000009</v>
      </c>
      <c r="BC89" s="41" t="s">
        <v>115</v>
      </c>
      <c r="BD89" s="42" t="s">
        <v>118</v>
      </c>
      <c r="BE89" s="823"/>
      <c r="BF89" s="892" t="s">
        <v>701</v>
      </c>
      <c r="BG89" s="892" t="s">
        <v>939</v>
      </c>
      <c r="BH89" s="892" t="s">
        <v>387</v>
      </c>
      <c r="BI89" s="943">
        <v>44562</v>
      </c>
      <c r="BJ89" s="943">
        <v>44926</v>
      </c>
      <c r="BK89" s="944"/>
      <c r="BL89" s="873"/>
    </row>
    <row r="90" spans="2:64" ht="134.25" customHeight="1" thickTop="1" thickBot="1" x14ac:dyDescent="0.35">
      <c r="B90" s="787"/>
      <c r="C90" s="790"/>
      <c r="D90" s="793"/>
      <c r="E90" s="817"/>
      <c r="F90" s="800"/>
      <c r="G90" s="932"/>
      <c r="H90" s="821"/>
      <c r="I90" s="939"/>
      <c r="J90" s="941"/>
      <c r="K90" s="834"/>
      <c r="L90" s="821"/>
      <c r="M90" s="829"/>
      <c r="N90" s="832"/>
      <c r="O90" s="81" t="s">
        <v>53</v>
      </c>
      <c r="P90" s="81" t="s">
        <v>53</v>
      </c>
      <c r="Q90" s="81" t="s">
        <v>53</v>
      </c>
      <c r="R90" s="81" t="s">
        <v>53</v>
      </c>
      <c r="S90" s="81" t="s">
        <v>53</v>
      </c>
      <c r="T90" s="81" t="s">
        <v>53</v>
      </c>
      <c r="U90" s="81" t="s">
        <v>53</v>
      </c>
      <c r="V90" s="81" t="s">
        <v>54</v>
      </c>
      <c r="W90" s="81" t="s">
        <v>54</v>
      </c>
      <c r="X90" s="81" t="s">
        <v>53</v>
      </c>
      <c r="Y90" s="81" t="s">
        <v>53</v>
      </c>
      <c r="Z90" s="81" t="s">
        <v>53</v>
      </c>
      <c r="AA90" s="81" t="s">
        <v>53</v>
      </c>
      <c r="AB90" s="81" t="s">
        <v>53</v>
      </c>
      <c r="AC90" s="81" t="s">
        <v>53</v>
      </c>
      <c r="AD90" s="81" t="s">
        <v>54</v>
      </c>
      <c r="AE90" s="81" t="s">
        <v>53</v>
      </c>
      <c r="AF90" s="81" t="s">
        <v>53</v>
      </c>
      <c r="AG90" s="81" t="s">
        <v>54</v>
      </c>
      <c r="AH90" s="82"/>
      <c r="AI90" s="821"/>
      <c r="AJ90" s="82"/>
      <c r="AK90" s="836"/>
      <c r="AL90" s="840"/>
      <c r="AM90" s="843"/>
      <c r="AN90" s="147" t="s">
        <v>341</v>
      </c>
      <c r="AO90" s="209" t="s">
        <v>940</v>
      </c>
      <c r="AP90" s="260" t="s">
        <v>698</v>
      </c>
      <c r="AQ90" s="84" t="s">
        <v>95</v>
      </c>
      <c r="AR90" s="91" t="s">
        <v>62</v>
      </c>
      <c r="AS90" s="85">
        <v>0.15</v>
      </c>
      <c r="AT90" s="102" t="s">
        <v>56</v>
      </c>
      <c r="AU90" s="85">
        <v>0.15</v>
      </c>
      <c r="AV90" s="86">
        <v>0.3</v>
      </c>
      <c r="AW90" s="91" t="s">
        <v>57</v>
      </c>
      <c r="AX90" s="91" t="s">
        <v>58</v>
      </c>
      <c r="AY90" s="91" t="s">
        <v>59</v>
      </c>
      <c r="AZ90" s="86">
        <v>0.27440000000000003</v>
      </c>
      <c r="BA90" s="87" t="s">
        <v>90</v>
      </c>
      <c r="BB90" s="86">
        <v>0.60000000000000009</v>
      </c>
      <c r="BC90" s="87" t="s">
        <v>115</v>
      </c>
      <c r="BD90" s="88" t="s">
        <v>118</v>
      </c>
      <c r="BE90" s="824"/>
      <c r="BF90" s="821"/>
      <c r="BG90" s="821"/>
      <c r="BH90" s="821"/>
      <c r="BI90" s="870"/>
      <c r="BJ90" s="870"/>
      <c r="BK90" s="917"/>
      <c r="BL90" s="872"/>
    </row>
    <row r="91" spans="2:64" ht="123.75" customHeight="1" thickBot="1" x14ac:dyDescent="0.35">
      <c r="B91" s="787"/>
      <c r="C91" s="790"/>
      <c r="D91" s="793"/>
      <c r="E91" s="851" t="s">
        <v>338</v>
      </c>
      <c r="F91" s="798" t="s">
        <v>278</v>
      </c>
      <c r="G91" s="931" t="s">
        <v>941</v>
      </c>
      <c r="H91" s="820" t="s">
        <v>157</v>
      </c>
      <c r="I91" s="915" t="s">
        <v>702</v>
      </c>
      <c r="J91" s="935" t="s">
        <v>703</v>
      </c>
      <c r="K91" s="833" t="s">
        <v>347</v>
      </c>
      <c r="L91" s="820" t="s">
        <v>64</v>
      </c>
      <c r="M91" s="827" t="s">
        <v>114</v>
      </c>
      <c r="N91" s="830">
        <v>0.6</v>
      </c>
      <c r="O91" s="72" t="s">
        <v>53</v>
      </c>
      <c r="P91" s="72" t="s">
        <v>53</v>
      </c>
      <c r="Q91" s="72" t="s">
        <v>53</v>
      </c>
      <c r="R91" s="72" t="s">
        <v>53</v>
      </c>
      <c r="S91" s="72" t="s">
        <v>53</v>
      </c>
      <c r="T91" s="72" t="s">
        <v>53</v>
      </c>
      <c r="U91" s="72" t="s">
        <v>53</v>
      </c>
      <c r="V91" s="72" t="s">
        <v>54</v>
      </c>
      <c r="W91" s="72" t="s">
        <v>54</v>
      </c>
      <c r="X91" s="72" t="s">
        <v>53</v>
      </c>
      <c r="Y91" s="72" t="s">
        <v>53</v>
      </c>
      <c r="Z91" s="72" t="s">
        <v>53</v>
      </c>
      <c r="AA91" s="72" t="s">
        <v>53</v>
      </c>
      <c r="AB91" s="72" t="s">
        <v>53</v>
      </c>
      <c r="AC91" s="72" t="s">
        <v>53</v>
      </c>
      <c r="AD91" s="72" t="s">
        <v>54</v>
      </c>
      <c r="AE91" s="72" t="s">
        <v>53</v>
      </c>
      <c r="AF91" s="72" t="s">
        <v>53</v>
      </c>
      <c r="AG91" s="72" t="s">
        <v>54</v>
      </c>
      <c r="AH91" s="73"/>
      <c r="AI91" s="820" t="s">
        <v>354</v>
      </c>
      <c r="AJ91" s="73"/>
      <c r="AK91" s="835" t="s">
        <v>122</v>
      </c>
      <c r="AL91" s="838">
        <v>0.8</v>
      </c>
      <c r="AM91" s="841" t="s">
        <v>121</v>
      </c>
      <c r="AN91" s="146" t="s">
        <v>84</v>
      </c>
      <c r="AO91" s="272" t="s">
        <v>706</v>
      </c>
      <c r="AP91" s="260" t="s">
        <v>704</v>
      </c>
      <c r="AQ91" s="75" t="s">
        <v>97</v>
      </c>
      <c r="AR91" s="89" t="s">
        <v>55</v>
      </c>
      <c r="AS91" s="76">
        <v>0.1</v>
      </c>
      <c r="AT91" s="89" t="s">
        <v>56</v>
      </c>
      <c r="AU91" s="76">
        <v>0.15</v>
      </c>
      <c r="AV91" s="77">
        <v>0.25</v>
      </c>
      <c r="AW91" s="89" t="s">
        <v>57</v>
      </c>
      <c r="AX91" s="89" t="s">
        <v>58</v>
      </c>
      <c r="AY91" s="89" t="s">
        <v>59</v>
      </c>
      <c r="AZ91" s="77">
        <v>0.6</v>
      </c>
      <c r="BA91" s="78" t="s">
        <v>114</v>
      </c>
      <c r="BB91" s="77">
        <v>0.60000000000000009</v>
      </c>
      <c r="BC91" s="78" t="s">
        <v>115</v>
      </c>
      <c r="BD91" s="79" t="s">
        <v>118</v>
      </c>
      <c r="BE91" s="822" t="s">
        <v>60</v>
      </c>
      <c r="BF91" s="820" t="s">
        <v>942</v>
      </c>
      <c r="BG91" s="820" t="s">
        <v>943</v>
      </c>
      <c r="BH91" s="820" t="s">
        <v>387</v>
      </c>
      <c r="BI91" s="869">
        <v>44562</v>
      </c>
      <c r="BJ91" s="869">
        <v>44926</v>
      </c>
      <c r="BK91" s="915"/>
      <c r="BL91" s="918" t="s">
        <v>944</v>
      </c>
    </row>
    <row r="92" spans="2:64" ht="105.75" customHeight="1" thickBot="1" x14ac:dyDescent="0.35">
      <c r="B92" s="787"/>
      <c r="C92" s="790"/>
      <c r="D92" s="793"/>
      <c r="E92" s="796"/>
      <c r="F92" s="799"/>
      <c r="G92" s="933"/>
      <c r="H92" s="825"/>
      <c r="I92" s="916"/>
      <c r="J92" s="940"/>
      <c r="K92" s="850"/>
      <c r="L92" s="825"/>
      <c r="M92" s="828"/>
      <c r="N92" s="831"/>
      <c r="O92" s="53" t="s">
        <v>53</v>
      </c>
      <c r="P92" s="53" t="s">
        <v>53</v>
      </c>
      <c r="Q92" s="53" t="s">
        <v>53</v>
      </c>
      <c r="R92" s="53" t="s">
        <v>53</v>
      </c>
      <c r="S92" s="53" t="s">
        <v>53</v>
      </c>
      <c r="T92" s="53" t="s">
        <v>53</v>
      </c>
      <c r="U92" s="53" t="s">
        <v>53</v>
      </c>
      <c r="V92" s="53" t="s">
        <v>54</v>
      </c>
      <c r="W92" s="53" t="s">
        <v>54</v>
      </c>
      <c r="X92" s="53" t="s">
        <v>53</v>
      </c>
      <c r="Y92" s="53" t="s">
        <v>53</v>
      </c>
      <c r="Z92" s="53" t="s">
        <v>53</v>
      </c>
      <c r="AA92" s="53" t="s">
        <v>53</v>
      </c>
      <c r="AB92" s="53" t="s">
        <v>53</v>
      </c>
      <c r="AC92" s="53" t="s">
        <v>53</v>
      </c>
      <c r="AD92" s="53" t="s">
        <v>54</v>
      </c>
      <c r="AE92" s="53" t="s">
        <v>53</v>
      </c>
      <c r="AF92" s="53" t="s">
        <v>53</v>
      </c>
      <c r="AG92" s="53" t="s">
        <v>54</v>
      </c>
      <c r="AH92" s="30"/>
      <c r="AI92" s="825"/>
      <c r="AJ92" s="30"/>
      <c r="AK92" s="837"/>
      <c r="AL92" s="839"/>
      <c r="AM92" s="842"/>
      <c r="AN92" s="146" t="s">
        <v>339</v>
      </c>
      <c r="AO92" s="274" t="s">
        <v>707</v>
      </c>
      <c r="AP92" s="260" t="s">
        <v>704</v>
      </c>
      <c r="AQ92" s="38" t="s">
        <v>97</v>
      </c>
      <c r="AR92" s="249" t="s">
        <v>55</v>
      </c>
      <c r="AS92" s="37">
        <v>0.1</v>
      </c>
      <c r="AT92" s="249" t="s">
        <v>56</v>
      </c>
      <c r="AU92" s="37">
        <v>0.15</v>
      </c>
      <c r="AV92" s="40">
        <v>0.25</v>
      </c>
      <c r="AW92" s="90" t="s">
        <v>57</v>
      </c>
      <c r="AX92" s="90" t="s">
        <v>58</v>
      </c>
      <c r="AY92" s="90" t="s">
        <v>59</v>
      </c>
      <c r="AZ92" s="40">
        <v>0.6</v>
      </c>
      <c r="BA92" s="41" t="s">
        <v>114</v>
      </c>
      <c r="BB92" s="40">
        <v>0.45000000000000007</v>
      </c>
      <c r="BC92" s="41" t="s">
        <v>115</v>
      </c>
      <c r="BD92" s="42" t="s">
        <v>118</v>
      </c>
      <c r="BE92" s="823"/>
      <c r="BF92" s="913"/>
      <c r="BG92" s="913"/>
      <c r="BH92" s="913"/>
      <c r="BI92" s="942"/>
      <c r="BJ92" s="942"/>
      <c r="BK92" s="934"/>
      <c r="BL92" s="925"/>
    </row>
    <row r="93" spans="2:64" ht="96.75" customHeight="1" thickBot="1" x14ac:dyDescent="0.35">
      <c r="B93" s="787"/>
      <c r="C93" s="790"/>
      <c r="D93" s="793"/>
      <c r="E93" s="796"/>
      <c r="F93" s="799"/>
      <c r="G93" s="933"/>
      <c r="H93" s="825"/>
      <c r="I93" s="916"/>
      <c r="J93" s="940"/>
      <c r="K93" s="850"/>
      <c r="L93" s="825"/>
      <c r="M93" s="828"/>
      <c r="N93" s="831"/>
      <c r="O93" s="53" t="s">
        <v>53</v>
      </c>
      <c r="P93" s="53" t="s">
        <v>53</v>
      </c>
      <c r="Q93" s="53" t="s">
        <v>53</v>
      </c>
      <c r="R93" s="53" t="s">
        <v>53</v>
      </c>
      <c r="S93" s="53" t="s">
        <v>53</v>
      </c>
      <c r="T93" s="53" t="s">
        <v>53</v>
      </c>
      <c r="U93" s="53" t="s">
        <v>53</v>
      </c>
      <c r="V93" s="53" t="s">
        <v>54</v>
      </c>
      <c r="W93" s="53" t="s">
        <v>54</v>
      </c>
      <c r="X93" s="53" t="s">
        <v>53</v>
      </c>
      <c r="Y93" s="53" t="s">
        <v>53</v>
      </c>
      <c r="Z93" s="53" t="s">
        <v>53</v>
      </c>
      <c r="AA93" s="53" t="s">
        <v>53</v>
      </c>
      <c r="AB93" s="53" t="s">
        <v>53</v>
      </c>
      <c r="AC93" s="53" t="s">
        <v>53</v>
      </c>
      <c r="AD93" s="53" t="s">
        <v>54</v>
      </c>
      <c r="AE93" s="53" t="s">
        <v>53</v>
      </c>
      <c r="AF93" s="53" t="s">
        <v>53</v>
      </c>
      <c r="AG93" s="53" t="s">
        <v>54</v>
      </c>
      <c r="AH93" s="30"/>
      <c r="AI93" s="825"/>
      <c r="AJ93" s="30"/>
      <c r="AK93" s="837"/>
      <c r="AL93" s="839"/>
      <c r="AM93" s="842"/>
      <c r="AN93" s="147" t="s">
        <v>340</v>
      </c>
      <c r="AO93" s="273" t="s">
        <v>708</v>
      </c>
      <c r="AP93" s="260" t="s">
        <v>704</v>
      </c>
      <c r="AQ93" s="38" t="s">
        <v>97</v>
      </c>
      <c r="AR93" s="249" t="s">
        <v>55</v>
      </c>
      <c r="AS93" s="37">
        <v>0.1</v>
      </c>
      <c r="AT93" s="249" t="s">
        <v>56</v>
      </c>
      <c r="AU93" s="37">
        <v>0.15</v>
      </c>
      <c r="AV93" s="40">
        <v>0.25</v>
      </c>
      <c r="AW93" s="90" t="s">
        <v>57</v>
      </c>
      <c r="AX93" s="90" t="s">
        <v>58</v>
      </c>
      <c r="AY93" s="90" t="s">
        <v>59</v>
      </c>
      <c r="AZ93" s="97">
        <v>0.6</v>
      </c>
      <c r="BA93" s="41" t="s">
        <v>114</v>
      </c>
      <c r="BB93" s="40">
        <v>0.33750000000000002</v>
      </c>
      <c r="BC93" s="41" t="s">
        <v>109</v>
      </c>
      <c r="BD93" s="42" t="s">
        <v>118</v>
      </c>
      <c r="BE93" s="823"/>
      <c r="BF93" s="53" t="s">
        <v>945</v>
      </c>
      <c r="BG93" s="53" t="s">
        <v>946</v>
      </c>
      <c r="BH93" s="53" t="s">
        <v>387</v>
      </c>
      <c r="BI93" s="211">
        <v>44562</v>
      </c>
      <c r="BJ93" s="211">
        <v>44926</v>
      </c>
      <c r="BK93" s="254"/>
      <c r="BL93" s="925"/>
    </row>
    <row r="94" spans="2:64" ht="98.25" customHeight="1" thickBot="1" x14ac:dyDescent="0.35">
      <c r="B94" s="787"/>
      <c r="C94" s="790"/>
      <c r="D94" s="793"/>
      <c r="E94" s="796"/>
      <c r="F94" s="799"/>
      <c r="G94" s="933"/>
      <c r="H94" s="825"/>
      <c r="I94" s="916"/>
      <c r="J94" s="940"/>
      <c r="K94" s="850"/>
      <c r="L94" s="825"/>
      <c r="M94" s="828"/>
      <c r="N94" s="831"/>
      <c r="O94" s="53" t="s">
        <v>53</v>
      </c>
      <c r="P94" s="53" t="s">
        <v>53</v>
      </c>
      <c r="Q94" s="53" t="s">
        <v>53</v>
      </c>
      <c r="R94" s="53" t="s">
        <v>53</v>
      </c>
      <c r="S94" s="53" t="s">
        <v>53</v>
      </c>
      <c r="T94" s="53" t="s">
        <v>53</v>
      </c>
      <c r="U94" s="53" t="s">
        <v>53</v>
      </c>
      <c r="V94" s="53" t="s">
        <v>54</v>
      </c>
      <c r="W94" s="53" t="s">
        <v>54</v>
      </c>
      <c r="X94" s="53" t="s">
        <v>53</v>
      </c>
      <c r="Y94" s="53" t="s">
        <v>53</v>
      </c>
      <c r="Z94" s="53" t="s">
        <v>53</v>
      </c>
      <c r="AA94" s="53" t="s">
        <v>53</v>
      </c>
      <c r="AB94" s="53" t="s">
        <v>53</v>
      </c>
      <c r="AC94" s="53" t="s">
        <v>53</v>
      </c>
      <c r="AD94" s="53" t="s">
        <v>54</v>
      </c>
      <c r="AE94" s="53" t="s">
        <v>53</v>
      </c>
      <c r="AF94" s="53" t="s">
        <v>53</v>
      </c>
      <c r="AG94" s="53" t="s">
        <v>54</v>
      </c>
      <c r="AH94" s="30"/>
      <c r="AI94" s="825"/>
      <c r="AJ94" s="30"/>
      <c r="AK94" s="837"/>
      <c r="AL94" s="839"/>
      <c r="AM94" s="842"/>
      <c r="AN94" s="147" t="s">
        <v>341</v>
      </c>
      <c r="AO94" s="274" t="s">
        <v>709</v>
      </c>
      <c r="AP94" s="260" t="s">
        <v>704</v>
      </c>
      <c r="AQ94" s="38" t="s">
        <v>97</v>
      </c>
      <c r="AR94" s="249" t="s">
        <v>55</v>
      </c>
      <c r="AS94" s="37">
        <v>0.1</v>
      </c>
      <c r="AT94" s="249" t="s">
        <v>56</v>
      </c>
      <c r="AU94" s="37">
        <v>0.15</v>
      </c>
      <c r="AV94" s="40">
        <v>0.25</v>
      </c>
      <c r="AW94" s="90" t="s">
        <v>57</v>
      </c>
      <c r="AX94" s="90" t="s">
        <v>58</v>
      </c>
      <c r="AY94" s="90" t="s">
        <v>59</v>
      </c>
      <c r="AZ94" s="40">
        <v>0.6</v>
      </c>
      <c r="BA94" s="41" t="s">
        <v>114</v>
      </c>
      <c r="BB94" s="40">
        <v>0.25312500000000004</v>
      </c>
      <c r="BC94" s="41" t="s">
        <v>109</v>
      </c>
      <c r="BD94" s="42" t="s">
        <v>118</v>
      </c>
      <c r="BE94" s="823"/>
      <c r="BF94" s="53" t="s">
        <v>712</v>
      </c>
      <c r="BG94" s="53" t="s">
        <v>946</v>
      </c>
      <c r="BH94" s="53" t="s">
        <v>387</v>
      </c>
      <c r="BI94" s="211">
        <v>44562</v>
      </c>
      <c r="BJ94" s="211">
        <v>44926</v>
      </c>
      <c r="BK94" s="254"/>
      <c r="BL94" s="925"/>
    </row>
    <row r="95" spans="2:64" ht="90.75" customHeight="1" thickBot="1" x14ac:dyDescent="0.35">
      <c r="B95" s="787"/>
      <c r="C95" s="790"/>
      <c r="D95" s="793"/>
      <c r="E95" s="796"/>
      <c r="F95" s="799"/>
      <c r="G95" s="933"/>
      <c r="H95" s="825"/>
      <c r="I95" s="916"/>
      <c r="J95" s="940"/>
      <c r="K95" s="850"/>
      <c r="L95" s="825"/>
      <c r="M95" s="828"/>
      <c r="N95" s="831"/>
      <c r="O95" s="53" t="s">
        <v>53</v>
      </c>
      <c r="P95" s="53" t="s">
        <v>53</v>
      </c>
      <c r="Q95" s="53" t="s">
        <v>53</v>
      </c>
      <c r="R95" s="53" t="s">
        <v>53</v>
      </c>
      <c r="S95" s="53" t="s">
        <v>53</v>
      </c>
      <c r="T95" s="53" t="s">
        <v>53</v>
      </c>
      <c r="U95" s="53" t="s">
        <v>53</v>
      </c>
      <c r="V95" s="53" t="s">
        <v>54</v>
      </c>
      <c r="W95" s="53" t="s">
        <v>54</v>
      </c>
      <c r="X95" s="53" t="s">
        <v>53</v>
      </c>
      <c r="Y95" s="53" t="s">
        <v>53</v>
      </c>
      <c r="Z95" s="53" t="s">
        <v>53</v>
      </c>
      <c r="AA95" s="53" t="s">
        <v>53</v>
      </c>
      <c r="AB95" s="53" t="s">
        <v>53</v>
      </c>
      <c r="AC95" s="53" t="s">
        <v>53</v>
      </c>
      <c r="AD95" s="53" t="s">
        <v>54</v>
      </c>
      <c r="AE95" s="53" t="s">
        <v>53</v>
      </c>
      <c r="AF95" s="53" t="s">
        <v>53</v>
      </c>
      <c r="AG95" s="53" t="s">
        <v>54</v>
      </c>
      <c r="AH95" s="30"/>
      <c r="AI95" s="825"/>
      <c r="AJ95" s="30"/>
      <c r="AK95" s="837"/>
      <c r="AL95" s="839"/>
      <c r="AM95" s="842"/>
      <c r="AN95" s="148" t="s">
        <v>342</v>
      </c>
      <c r="AO95" s="275" t="s">
        <v>710</v>
      </c>
      <c r="AP95" s="260" t="s">
        <v>705</v>
      </c>
      <c r="AQ95" s="38" t="s">
        <v>97</v>
      </c>
      <c r="AR95" s="249" t="s">
        <v>55</v>
      </c>
      <c r="AS95" s="37">
        <v>0.1</v>
      </c>
      <c r="AT95" s="249" t="s">
        <v>56</v>
      </c>
      <c r="AU95" s="37">
        <v>0.15</v>
      </c>
      <c r="AV95" s="40">
        <v>0.25</v>
      </c>
      <c r="AW95" s="90" t="s">
        <v>57</v>
      </c>
      <c r="AX95" s="90" t="s">
        <v>58</v>
      </c>
      <c r="AY95" s="90" t="s">
        <v>59</v>
      </c>
      <c r="AZ95" s="40">
        <v>0.6</v>
      </c>
      <c r="BA95" s="41" t="s">
        <v>114</v>
      </c>
      <c r="BB95" s="40">
        <v>0.18984375000000003</v>
      </c>
      <c r="BC95" s="41" t="s">
        <v>1069</v>
      </c>
      <c r="BD95" s="42" t="s">
        <v>118</v>
      </c>
      <c r="BE95" s="823"/>
      <c r="BF95" s="892" t="s">
        <v>713</v>
      </c>
      <c r="BG95" s="892" t="s">
        <v>946</v>
      </c>
      <c r="BH95" s="892" t="s">
        <v>422</v>
      </c>
      <c r="BI95" s="943">
        <v>44562</v>
      </c>
      <c r="BJ95" s="943">
        <v>44926</v>
      </c>
      <c r="BK95" s="944"/>
      <c r="BL95" s="925"/>
    </row>
    <row r="96" spans="2:64" ht="115.5" customHeight="1" thickBot="1" x14ac:dyDescent="0.35">
      <c r="B96" s="787"/>
      <c r="C96" s="790"/>
      <c r="D96" s="793"/>
      <c r="E96" s="817"/>
      <c r="F96" s="800"/>
      <c r="G96" s="932"/>
      <c r="H96" s="821"/>
      <c r="I96" s="917"/>
      <c r="J96" s="941"/>
      <c r="K96" s="834"/>
      <c r="L96" s="821"/>
      <c r="M96" s="829"/>
      <c r="N96" s="832"/>
      <c r="O96" s="81" t="s">
        <v>53</v>
      </c>
      <c r="P96" s="81" t="s">
        <v>53</v>
      </c>
      <c r="Q96" s="81" t="s">
        <v>53</v>
      </c>
      <c r="R96" s="81" t="s">
        <v>53</v>
      </c>
      <c r="S96" s="81" t="s">
        <v>53</v>
      </c>
      <c r="T96" s="81" t="s">
        <v>53</v>
      </c>
      <c r="U96" s="81" t="s">
        <v>53</v>
      </c>
      <c r="V96" s="81" t="s">
        <v>54</v>
      </c>
      <c r="W96" s="81" t="s">
        <v>54</v>
      </c>
      <c r="X96" s="81" t="s">
        <v>53</v>
      </c>
      <c r="Y96" s="81" t="s">
        <v>53</v>
      </c>
      <c r="Z96" s="81" t="s">
        <v>53</v>
      </c>
      <c r="AA96" s="81" t="s">
        <v>53</v>
      </c>
      <c r="AB96" s="81" t="s">
        <v>53</v>
      </c>
      <c r="AC96" s="81" t="s">
        <v>53</v>
      </c>
      <c r="AD96" s="81" t="s">
        <v>54</v>
      </c>
      <c r="AE96" s="81" t="s">
        <v>53</v>
      </c>
      <c r="AF96" s="81" t="s">
        <v>53</v>
      </c>
      <c r="AG96" s="81" t="s">
        <v>54</v>
      </c>
      <c r="AH96" s="82"/>
      <c r="AI96" s="821"/>
      <c r="AJ96" s="82"/>
      <c r="AK96" s="836"/>
      <c r="AL96" s="840"/>
      <c r="AM96" s="843"/>
      <c r="AN96" s="148" t="s">
        <v>343</v>
      </c>
      <c r="AO96" s="207" t="s">
        <v>711</v>
      </c>
      <c r="AP96" s="260" t="s">
        <v>704</v>
      </c>
      <c r="AQ96" s="84" t="s">
        <v>97</v>
      </c>
      <c r="AR96" s="102" t="s">
        <v>55</v>
      </c>
      <c r="AS96" s="85">
        <v>0.1</v>
      </c>
      <c r="AT96" s="102" t="s">
        <v>56</v>
      </c>
      <c r="AU96" s="85">
        <v>0.15</v>
      </c>
      <c r="AV96" s="86">
        <v>0.25</v>
      </c>
      <c r="AW96" s="91" t="s">
        <v>57</v>
      </c>
      <c r="AX96" s="91" t="s">
        <v>58</v>
      </c>
      <c r="AY96" s="91" t="s">
        <v>59</v>
      </c>
      <c r="AZ96" s="86">
        <v>0.6</v>
      </c>
      <c r="BA96" s="87" t="s">
        <v>114</v>
      </c>
      <c r="BB96" s="86">
        <v>0.14238281250000001</v>
      </c>
      <c r="BC96" s="87" t="s">
        <v>1069</v>
      </c>
      <c r="BD96" s="88" t="s">
        <v>118</v>
      </c>
      <c r="BE96" s="824"/>
      <c r="BF96" s="821"/>
      <c r="BG96" s="821"/>
      <c r="BH96" s="821"/>
      <c r="BI96" s="870"/>
      <c r="BJ96" s="870"/>
      <c r="BK96" s="917"/>
      <c r="BL96" s="919"/>
    </row>
    <row r="97" spans="2:64" ht="101.25" customHeight="1" thickBot="1" x14ac:dyDescent="0.35">
      <c r="B97" s="787"/>
      <c r="C97" s="790"/>
      <c r="D97" s="793"/>
      <c r="E97" s="851" t="s">
        <v>50</v>
      </c>
      <c r="F97" s="798" t="s">
        <v>279</v>
      </c>
      <c r="G97" s="844" t="s">
        <v>947</v>
      </c>
      <c r="H97" s="820" t="s">
        <v>68</v>
      </c>
      <c r="I97" s="915" t="s">
        <v>714</v>
      </c>
      <c r="J97" s="935" t="s">
        <v>948</v>
      </c>
      <c r="K97" s="833" t="s">
        <v>347</v>
      </c>
      <c r="L97" s="820" t="s">
        <v>64</v>
      </c>
      <c r="M97" s="827" t="s">
        <v>114</v>
      </c>
      <c r="N97" s="830">
        <v>0.6</v>
      </c>
      <c r="O97" s="72" t="s">
        <v>53</v>
      </c>
      <c r="P97" s="72" t="s">
        <v>53</v>
      </c>
      <c r="Q97" s="72" t="s">
        <v>53</v>
      </c>
      <c r="R97" s="72" t="s">
        <v>53</v>
      </c>
      <c r="S97" s="72" t="s">
        <v>53</v>
      </c>
      <c r="T97" s="72" t="s">
        <v>53</v>
      </c>
      <c r="U97" s="72" t="s">
        <v>53</v>
      </c>
      <c r="V97" s="72" t="s">
        <v>54</v>
      </c>
      <c r="W97" s="72" t="s">
        <v>54</v>
      </c>
      <c r="X97" s="72" t="s">
        <v>53</v>
      </c>
      <c r="Y97" s="72" t="s">
        <v>53</v>
      </c>
      <c r="Z97" s="72" t="s">
        <v>53</v>
      </c>
      <c r="AA97" s="72" t="s">
        <v>53</v>
      </c>
      <c r="AB97" s="72" t="s">
        <v>53</v>
      </c>
      <c r="AC97" s="72" t="s">
        <v>53</v>
      </c>
      <c r="AD97" s="72" t="s">
        <v>54</v>
      </c>
      <c r="AE97" s="72" t="s">
        <v>53</v>
      </c>
      <c r="AF97" s="72" t="s">
        <v>53</v>
      </c>
      <c r="AG97" s="72" t="s">
        <v>54</v>
      </c>
      <c r="AH97" s="73"/>
      <c r="AI97" s="820" t="s">
        <v>353</v>
      </c>
      <c r="AJ97" s="73"/>
      <c r="AK97" s="835" t="s">
        <v>115</v>
      </c>
      <c r="AL97" s="838">
        <v>0.6</v>
      </c>
      <c r="AM97" s="841" t="s">
        <v>118</v>
      </c>
      <c r="AN97" s="146" t="s">
        <v>84</v>
      </c>
      <c r="AO97" s="276" t="s">
        <v>718</v>
      </c>
      <c r="AP97" s="260" t="s">
        <v>716</v>
      </c>
      <c r="AQ97" s="75" t="s">
        <v>95</v>
      </c>
      <c r="AR97" s="89" t="s">
        <v>62</v>
      </c>
      <c r="AS97" s="76">
        <v>0.15</v>
      </c>
      <c r="AT97" s="89" t="s">
        <v>56</v>
      </c>
      <c r="AU97" s="76">
        <v>0.15</v>
      </c>
      <c r="AV97" s="77">
        <v>0.3</v>
      </c>
      <c r="AW97" s="89" t="s">
        <v>57</v>
      </c>
      <c r="AX97" s="89" t="s">
        <v>58</v>
      </c>
      <c r="AY97" s="89" t="s">
        <v>59</v>
      </c>
      <c r="AZ97" s="77">
        <v>0.42</v>
      </c>
      <c r="BA97" s="78" t="s">
        <v>114</v>
      </c>
      <c r="BB97" s="77">
        <v>0.6</v>
      </c>
      <c r="BC97" s="78" t="s">
        <v>115</v>
      </c>
      <c r="BD97" s="79" t="s">
        <v>118</v>
      </c>
      <c r="BE97" s="822" t="s">
        <v>60</v>
      </c>
      <c r="BF97" s="820" t="s">
        <v>720</v>
      </c>
      <c r="BG97" s="820" t="s">
        <v>715</v>
      </c>
      <c r="BH97" s="820" t="s">
        <v>721</v>
      </c>
      <c r="BI97" s="869">
        <v>44835</v>
      </c>
      <c r="BJ97" s="869">
        <v>44925</v>
      </c>
      <c r="BK97" s="915"/>
      <c r="BL97" s="871" t="s">
        <v>723</v>
      </c>
    </row>
    <row r="98" spans="2:64" ht="123.75" customHeight="1" thickBot="1" x14ac:dyDescent="0.35">
      <c r="B98" s="787"/>
      <c r="C98" s="790"/>
      <c r="D98" s="793"/>
      <c r="E98" s="796"/>
      <c r="F98" s="799"/>
      <c r="G98" s="845"/>
      <c r="H98" s="825"/>
      <c r="I98" s="916"/>
      <c r="J98" s="940"/>
      <c r="K98" s="850"/>
      <c r="L98" s="825"/>
      <c r="M98" s="828"/>
      <c r="N98" s="831"/>
      <c r="O98" s="53" t="s">
        <v>53</v>
      </c>
      <c r="P98" s="53" t="s">
        <v>53</v>
      </c>
      <c r="Q98" s="53" t="s">
        <v>53</v>
      </c>
      <c r="R98" s="53" t="s">
        <v>53</v>
      </c>
      <c r="S98" s="53" t="s">
        <v>53</v>
      </c>
      <c r="T98" s="53" t="s">
        <v>53</v>
      </c>
      <c r="U98" s="53" t="s">
        <v>53</v>
      </c>
      <c r="V98" s="53" t="s">
        <v>54</v>
      </c>
      <c r="W98" s="53" t="s">
        <v>54</v>
      </c>
      <c r="X98" s="53" t="s">
        <v>53</v>
      </c>
      <c r="Y98" s="53" t="s">
        <v>53</v>
      </c>
      <c r="Z98" s="53" t="s">
        <v>53</v>
      </c>
      <c r="AA98" s="53" t="s">
        <v>53</v>
      </c>
      <c r="AB98" s="53" t="s">
        <v>53</v>
      </c>
      <c r="AC98" s="53" t="s">
        <v>53</v>
      </c>
      <c r="AD98" s="53" t="s">
        <v>54</v>
      </c>
      <c r="AE98" s="53" t="s">
        <v>53</v>
      </c>
      <c r="AF98" s="53" t="s">
        <v>53</v>
      </c>
      <c r="AG98" s="53" t="s">
        <v>54</v>
      </c>
      <c r="AH98" s="30"/>
      <c r="AI98" s="825"/>
      <c r="AJ98" s="30"/>
      <c r="AK98" s="837"/>
      <c r="AL98" s="839"/>
      <c r="AM98" s="842"/>
      <c r="AN98" s="147" t="s">
        <v>339</v>
      </c>
      <c r="AO98" s="271" t="s">
        <v>719</v>
      </c>
      <c r="AP98" s="260" t="s">
        <v>717</v>
      </c>
      <c r="AQ98" s="38" t="s">
        <v>95</v>
      </c>
      <c r="AR98" s="90" t="s">
        <v>62</v>
      </c>
      <c r="AS98" s="37">
        <v>0.15</v>
      </c>
      <c r="AT98" s="249" t="s">
        <v>56</v>
      </c>
      <c r="AU98" s="37">
        <v>0.15</v>
      </c>
      <c r="AV98" s="40">
        <v>0.3</v>
      </c>
      <c r="AW98" s="249" t="s">
        <v>57</v>
      </c>
      <c r="AX98" s="249" t="s">
        <v>58</v>
      </c>
      <c r="AY98" s="249" t="s">
        <v>59</v>
      </c>
      <c r="AZ98" s="40">
        <v>0.29399999999999998</v>
      </c>
      <c r="BA98" s="41" t="s">
        <v>90</v>
      </c>
      <c r="BB98" s="40">
        <v>0.6</v>
      </c>
      <c r="BC98" s="41" t="s">
        <v>115</v>
      </c>
      <c r="BD98" s="42" t="s">
        <v>118</v>
      </c>
      <c r="BE98" s="823"/>
      <c r="BF98" s="913"/>
      <c r="BG98" s="913"/>
      <c r="BH98" s="913"/>
      <c r="BI98" s="942"/>
      <c r="BJ98" s="942"/>
      <c r="BK98" s="934"/>
      <c r="BL98" s="873"/>
    </row>
    <row r="99" spans="2:64" ht="103.5" customHeight="1" thickBot="1" x14ac:dyDescent="0.35">
      <c r="B99" s="787"/>
      <c r="C99" s="790"/>
      <c r="D99" s="793"/>
      <c r="E99" s="796"/>
      <c r="F99" s="799"/>
      <c r="G99" s="845"/>
      <c r="H99" s="825"/>
      <c r="I99" s="916"/>
      <c r="J99" s="940"/>
      <c r="K99" s="850"/>
      <c r="L99" s="825"/>
      <c r="M99" s="828"/>
      <c r="N99" s="831"/>
      <c r="O99" s="53" t="s">
        <v>53</v>
      </c>
      <c r="P99" s="53" t="s">
        <v>53</v>
      </c>
      <c r="Q99" s="53" t="s">
        <v>53</v>
      </c>
      <c r="R99" s="53" t="s">
        <v>53</v>
      </c>
      <c r="S99" s="53" t="s">
        <v>53</v>
      </c>
      <c r="T99" s="53" t="s">
        <v>53</v>
      </c>
      <c r="U99" s="53" t="s">
        <v>53</v>
      </c>
      <c r="V99" s="53" t="s">
        <v>54</v>
      </c>
      <c r="W99" s="53" t="s">
        <v>54</v>
      </c>
      <c r="X99" s="53" t="s">
        <v>53</v>
      </c>
      <c r="Y99" s="53" t="s">
        <v>53</v>
      </c>
      <c r="Z99" s="53" t="s">
        <v>53</v>
      </c>
      <c r="AA99" s="53" t="s">
        <v>53</v>
      </c>
      <c r="AB99" s="53" t="s">
        <v>53</v>
      </c>
      <c r="AC99" s="53" t="s">
        <v>53</v>
      </c>
      <c r="AD99" s="53" t="s">
        <v>54</v>
      </c>
      <c r="AE99" s="53" t="s">
        <v>53</v>
      </c>
      <c r="AF99" s="53" t="s">
        <v>53</v>
      </c>
      <c r="AG99" s="53" t="s">
        <v>54</v>
      </c>
      <c r="AH99" s="30"/>
      <c r="AI99" s="825"/>
      <c r="AJ99" s="30"/>
      <c r="AK99" s="837"/>
      <c r="AL99" s="839"/>
      <c r="AM99" s="842"/>
      <c r="AN99" s="148" t="s">
        <v>340</v>
      </c>
      <c r="AO99" s="271" t="s">
        <v>949</v>
      </c>
      <c r="AP99" s="260" t="s">
        <v>950</v>
      </c>
      <c r="AQ99" s="38" t="s">
        <v>95</v>
      </c>
      <c r="AR99" s="90" t="s">
        <v>62</v>
      </c>
      <c r="AS99" s="37">
        <v>0.15</v>
      </c>
      <c r="AT99" s="249" t="s">
        <v>56</v>
      </c>
      <c r="AU99" s="37">
        <v>0.15</v>
      </c>
      <c r="AV99" s="40">
        <v>0.3</v>
      </c>
      <c r="AW99" s="249" t="s">
        <v>57</v>
      </c>
      <c r="AX99" s="249" t="s">
        <v>58</v>
      </c>
      <c r="AY99" s="249" t="s">
        <v>59</v>
      </c>
      <c r="AZ99" s="97">
        <v>0.20579999999999998</v>
      </c>
      <c r="BA99" s="41" t="s">
        <v>90</v>
      </c>
      <c r="BB99" s="40">
        <v>0.6</v>
      </c>
      <c r="BC99" s="41" t="s">
        <v>115</v>
      </c>
      <c r="BD99" s="42" t="s">
        <v>118</v>
      </c>
      <c r="BE99" s="823"/>
      <c r="BF99" s="892" t="s">
        <v>722</v>
      </c>
      <c r="BG99" s="892" t="s">
        <v>715</v>
      </c>
      <c r="BH99" s="892" t="s">
        <v>382</v>
      </c>
      <c r="BI99" s="943">
        <v>44593</v>
      </c>
      <c r="BJ99" s="943">
        <v>44926</v>
      </c>
      <c r="BK99" s="944"/>
      <c r="BL99" s="873"/>
    </row>
    <row r="100" spans="2:64" ht="102" thickBot="1" x14ac:dyDescent="0.35">
      <c r="B100" s="787"/>
      <c r="C100" s="790"/>
      <c r="D100" s="793"/>
      <c r="E100" s="817"/>
      <c r="F100" s="800"/>
      <c r="G100" s="846"/>
      <c r="H100" s="821"/>
      <c r="I100" s="917"/>
      <c r="J100" s="941"/>
      <c r="K100" s="834"/>
      <c r="L100" s="821"/>
      <c r="M100" s="829"/>
      <c r="N100" s="832"/>
      <c r="O100" s="81" t="s">
        <v>53</v>
      </c>
      <c r="P100" s="81" t="s">
        <v>53</v>
      </c>
      <c r="Q100" s="81" t="s">
        <v>53</v>
      </c>
      <c r="R100" s="81" t="s">
        <v>53</v>
      </c>
      <c r="S100" s="81" t="s">
        <v>53</v>
      </c>
      <c r="T100" s="81" t="s">
        <v>53</v>
      </c>
      <c r="U100" s="81" t="s">
        <v>53</v>
      </c>
      <c r="V100" s="81" t="s">
        <v>54</v>
      </c>
      <c r="W100" s="81" t="s">
        <v>54</v>
      </c>
      <c r="X100" s="81" t="s">
        <v>53</v>
      </c>
      <c r="Y100" s="81" t="s">
        <v>53</v>
      </c>
      <c r="Z100" s="81" t="s">
        <v>53</v>
      </c>
      <c r="AA100" s="81" t="s">
        <v>53</v>
      </c>
      <c r="AB100" s="81" t="s">
        <v>53</v>
      </c>
      <c r="AC100" s="81" t="s">
        <v>53</v>
      </c>
      <c r="AD100" s="81" t="s">
        <v>54</v>
      </c>
      <c r="AE100" s="81" t="s">
        <v>53</v>
      </c>
      <c r="AF100" s="81" t="s">
        <v>53</v>
      </c>
      <c r="AG100" s="81" t="s">
        <v>54</v>
      </c>
      <c r="AH100" s="82"/>
      <c r="AI100" s="821"/>
      <c r="AJ100" s="82"/>
      <c r="AK100" s="836"/>
      <c r="AL100" s="840"/>
      <c r="AM100" s="843"/>
      <c r="AN100" s="148" t="s">
        <v>341</v>
      </c>
      <c r="AO100" s="209" t="s">
        <v>951</v>
      </c>
      <c r="AP100" s="260" t="s">
        <v>716</v>
      </c>
      <c r="AQ100" s="84" t="s">
        <v>95</v>
      </c>
      <c r="AR100" s="91" t="s">
        <v>62</v>
      </c>
      <c r="AS100" s="85">
        <v>0.15</v>
      </c>
      <c r="AT100" s="102" t="s">
        <v>56</v>
      </c>
      <c r="AU100" s="85">
        <v>0.15</v>
      </c>
      <c r="AV100" s="86">
        <v>0.3</v>
      </c>
      <c r="AW100" s="102" t="s">
        <v>57</v>
      </c>
      <c r="AX100" s="102" t="s">
        <v>58</v>
      </c>
      <c r="AY100" s="102" t="s">
        <v>59</v>
      </c>
      <c r="AZ100" s="86">
        <v>0.14405999999999999</v>
      </c>
      <c r="BA100" s="87" t="s">
        <v>104</v>
      </c>
      <c r="BB100" s="86">
        <v>0.6</v>
      </c>
      <c r="BC100" s="87" t="s">
        <v>115</v>
      </c>
      <c r="BD100" s="88" t="s">
        <v>118</v>
      </c>
      <c r="BE100" s="824"/>
      <c r="BF100" s="821"/>
      <c r="BG100" s="821"/>
      <c r="BH100" s="821"/>
      <c r="BI100" s="870"/>
      <c r="BJ100" s="870"/>
      <c r="BK100" s="917"/>
      <c r="BL100" s="872"/>
    </row>
    <row r="101" spans="2:64" ht="108" customHeight="1" thickBot="1" x14ac:dyDescent="0.35">
      <c r="B101" s="787"/>
      <c r="C101" s="790"/>
      <c r="D101" s="793"/>
      <c r="E101" s="851" t="s">
        <v>50</v>
      </c>
      <c r="F101" s="798" t="s">
        <v>280</v>
      </c>
      <c r="G101" s="818" t="s">
        <v>952</v>
      </c>
      <c r="H101" s="820" t="s">
        <v>51</v>
      </c>
      <c r="I101" s="820" t="s">
        <v>724</v>
      </c>
      <c r="J101" s="820" t="s">
        <v>725</v>
      </c>
      <c r="K101" s="833" t="s">
        <v>347</v>
      </c>
      <c r="L101" s="820" t="s">
        <v>64</v>
      </c>
      <c r="M101" s="945" t="s">
        <v>114</v>
      </c>
      <c r="N101" s="830">
        <v>0.6</v>
      </c>
      <c r="O101" s="72" t="s">
        <v>53</v>
      </c>
      <c r="P101" s="72" t="s">
        <v>53</v>
      </c>
      <c r="Q101" s="72" t="s">
        <v>53</v>
      </c>
      <c r="R101" s="72" t="s">
        <v>53</v>
      </c>
      <c r="S101" s="72" t="s">
        <v>53</v>
      </c>
      <c r="T101" s="72" t="s">
        <v>53</v>
      </c>
      <c r="U101" s="72" t="s">
        <v>53</v>
      </c>
      <c r="V101" s="72" t="s">
        <v>54</v>
      </c>
      <c r="W101" s="72" t="s">
        <v>54</v>
      </c>
      <c r="X101" s="72" t="s">
        <v>53</v>
      </c>
      <c r="Y101" s="72" t="s">
        <v>53</v>
      </c>
      <c r="Z101" s="72" t="s">
        <v>53</v>
      </c>
      <c r="AA101" s="72" t="s">
        <v>53</v>
      </c>
      <c r="AB101" s="72" t="s">
        <v>53</v>
      </c>
      <c r="AC101" s="72" t="s">
        <v>53</v>
      </c>
      <c r="AD101" s="72" t="s">
        <v>54</v>
      </c>
      <c r="AE101" s="72" t="s">
        <v>53</v>
      </c>
      <c r="AF101" s="72" t="s">
        <v>53</v>
      </c>
      <c r="AG101" s="72" t="s">
        <v>54</v>
      </c>
      <c r="AH101" s="73"/>
      <c r="AI101" s="820" t="s">
        <v>351</v>
      </c>
      <c r="AJ101" s="73"/>
      <c r="AK101" s="835" t="s">
        <v>1069</v>
      </c>
      <c r="AL101" s="838">
        <v>0.2</v>
      </c>
      <c r="AM101" s="841" t="s">
        <v>118</v>
      </c>
      <c r="AN101" s="147" t="s">
        <v>84</v>
      </c>
      <c r="AO101" s="208" t="s">
        <v>727</v>
      </c>
      <c r="AP101" s="260" t="s">
        <v>728</v>
      </c>
      <c r="AQ101" s="75" t="s">
        <v>97</v>
      </c>
      <c r="AR101" s="89" t="s">
        <v>55</v>
      </c>
      <c r="AS101" s="76">
        <v>0.1</v>
      </c>
      <c r="AT101" s="89" t="s">
        <v>56</v>
      </c>
      <c r="AU101" s="76">
        <v>0.15</v>
      </c>
      <c r="AV101" s="77">
        <v>0.25</v>
      </c>
      <c r="AW101" s="89" t="s">
        <v>57</v>
      </c>
      <c r="AX101" s="89" t="s">
        <v>58</v>
      </c>
      <c r="AY101" s="89" t="s">
        <v>59</v>
      </c>
      <c r="AZ101" s="77">
        <v>0.6</v>
      </c>
      <c r="BA101" s="78" t="s">
        <v>114</v>
      </c>
      <c r="BB101" s="77">
        <v>0.15000000000000002</v>
      </c>
      <c r="BC101" s="78" t="s">
        <v>1069</v>
      </c>
      <c r="BD101" s="79" t="s">
        <v>118</v>
      </c>
      <c r="BE101" s="822" t="s">
        <v>106</v>
      </c>
      <c r="BF101" s="820" t="s">
        <v>380</v>
      </c>
      <c r="BG101" s="820" t="s">
        <v>380</v>
      </c>
      <c r="BH101" s="820" t="s">
        <v>380</v>
      </c>
      <c r="BI101" s="820" t="s">
        <v>380</v>
      </c>
      <c r="BJ101" s="820" t="s">
        <v>380</v>
      </c>
      <c r="BK101" s="404"/>
      <c r="BL101" s="918" t="s">
        <v>736</v>
      </c>
    </row>
    <row r="102" spans="2:64" ht="90" thickBot="1" x14ac:dyDescent="0.35">
      <c r="B102" s="787"/>
      <c r="C102" s="790"/>
      <c r="D102" s="793"/>
      <c r="E102" s="796"/>
      <c r="F102" s="799"/>
      <c r="G102" s="862"/>
      <c r="H102" s="825"/>
      <c r="I102" s="825"/>
      <c r="J102" s="825"/>
      <c r="K102" s="850"/>
      <c r="L102" s="825"/>
      <c r="M102" s="946"/>
      <c r="N102" s="831"/>
      <c r="O102" s="53" t="s">
        <v>53</v>
      </c>
      <c r="P102" s="53" t="s">
        <v>53</v>
      </c>
      <c r="Q102" s="53" t="s">
        <v>53</v>
      </c>
      <c r="R102" s="53" t="s">
        <v>53</v>
      </c>
      <c r="S102" s="53" t="s">
        <v>53</v>
      </c>
      <c r="T102" s="53" t="s">
        <v>53</v>
      </c>
      <c r="U102" s="53" t="s">
        <v>53</v>
      </c>
      <c r="V102" s="53" t="s">
        <v>54</v>
      </c>
      <c r="W102" s="53" t="s">
        <v>54</v>
      </c>
      <c r="X102" s="53" t="s">
        <v>53</v>
      </c>
      <c r="Y102" s="53" t="s">
        <v>53</v>
      </c>
      <c r="Z102" s="53" t="s">
        <v>53</v>
      </c>
      <c r="AA102" s="53" t="s">
        <v>53</v>
      </c>
      <c r="AB102" s="53" t="s">
        <v>53</v>
      </c>
      <c r="AC102" s="53" t="s">
        <v>53</v>
      </c>
      <c r="AD102" s="53" t="s">
        <v>54</v>
      </c>
      <c r="AE102" s="53" t="s">
        <v>53</v>
      </c>
      <c r="AF102" s="53" t="s">
        <v>53</v>
      </c>
      <c r="AG102" s="53" t="s">
        <v>54</v>
      </c>
      <c r="AH102" s="30"/>
      <c r="AI102" s="825"/>
      <c r="AJ102" s="30"/>
      <c r="AK102" s="837"/>
      <c r="AL102" s="839"/>
      <c r="AM102" s="842"/>
      <c r="AN102" s="147" t="s">
        <v>339</v>
      </c>
      <c r="AO102" s="271" t="s">
        <v>734</v>
      </c>
      <c r="AP102" s="260" t="s">
        <v>728</v>
      </c>
      <c r="AQ102" s="38" t="s">
        <v>95</v>
      </c>
      <c r="AR102" s="90" t="s">
        <v>62</v>
      </c>
      <c r="AS102" s="37">
        <v>0.15</v>
      </c>
      <c r="AT102" s="249" t="s">
        <v>56</v>
      </c>
      <c r="AU102" s="37">
        <v>0.15</v>
      </c>
      <c r="AV102" s="40">
        <v>0.3</v>
      </c>
      <c r="AW102" s="249" t="s">
        <v>57</v>
      </c>
      <c r="AX102" s="249" t="s">
        <v>58</v>
      </c>
      <c r="AY102" s="249" t="s">
        <v>59</v>
      </c>
      <c r="AZ102" s="40">
        <v>0.42</v>
      </c>
      <c r="BA102" s="41" t="s">
        <v>114</v>
      </c>
      <c r="BB102" s="40">
        <v>0.15000000000000002</v>
      </c>
      <c r="BC102" s="41" t="s">
        <v>1069</v>
      </c>
      <c r="BD102" s="42" t="s">
        <v>118</v>
      </c>
      <c r="BE102" s="823"/>
      <c r="BF102" s="825"/>
      <c r="BG102" s="825"/>
      <c r="BH102" s="825"/>
      <c r="BI102" s="825"/>
      <c r="BJ102" s="825"/>
      <c r="BK102" s="125"/>
      <c r="BL102" s="925"/>
    </row>
    <row r="103" spans="2:64" ht="90" thickBot="1" x14ac:dyDescent="0.35">
      <c r="B103" s="787"/>
      <c r="C103" s="790"/>
      <c r="D103" s="793"/>
      <c r="E103" s="796"/>
      <c r="F103" s="799"/>
      <c r="G103" s="862"/>
      <c r="H103" s="825"/>
      <c r="I103" s="913"/>
      <c r="J103" s="825"/>
      <c r="K103" s="850"/>
      <c r="L103" s="825"/>
      <c r="M103" s="946"/>
      <c r="N103" s="831"/>
      <c r="O103" s="53" t="s">
        <v>53</v>
      </c>
      <c r="P103" s="53" t="s">
        <v>53</v>
      </c>
      <c r="Q103" s="53" t="s">
        <v>53</v>
      </c>
      <c r="R103" s="53" t="s">
        <v>53</v>
      </c>
      <c r="S103" s="53" t="s">
        <v>53</v>
      </c>
      <c r="T103" s="53" t="s">
        <v>53</v>
      </c>
      <c r="U103" s="53" t="s">
        <v>53</v>
      </c>
      <c r="V103" s="53" t="s">
        <v>54</v>
      </c>
      <c r="W103" s="53" t="s">
        <v>54</v>
      </c>
      <c r="X103" s="53" t="s">
        <v>53</v>
      </c>
      <c r="Y103" s="53" t="s">
        <v>53</v>
      </c>
      <c r="Z103" s="53" t="s">
        <v>53</v>
      </c>
      <c r="AA103" s="53" t="s">
        <v>53</v>
      </c>
      <c r="AB103" s="53" t="s">
        <v>53</v>
      </c>
      <c r="AC103" s="53" t="s">
        <v>53</v>
      </c>
      <c r="AD103" s="53" t="s">
        <v>54</v>
      </c>
      <c r="AE103" s="53" t="s">
        <v>53</v>
      </c>
      <c r="AF103" s="53" t="s">
        <v>53</v>
      </c>
      <c r="AG103" s="53" t="s">
        <v>54</v>
      </c>
      <c r="AH103" s="30"/>
      <c r="AI103" s="825"/>
      <c r="AJ103" s="30"/>
      <c r="AK103" s="837"/>
      <c r="AL103" s="839"/>
      <c r="AM103" s="842"/>
      <c r="AN103" s="147" t="s">
        <v>340</v>
      </c>
      <c r="AO103" s="271" t="s">
        <v>729</v>
      </c>
      <c r="AP103" s="260" t="s">
        <v>728</v>
      </c>
      <c r="AQ103" s="38" t="s">
        <v>95</v>
      </c>
      <c r="AR103" s="90" t="s">
        <v>61</v>
      </c>
      <c r="AS103" s="37">
        <v>0.25</v>
      </c>
      <c r="AT103" s="249" t="s">
        <v>56</v>
      </c>
      <c r="AU103" s="37">
        <v>0.15</v>
      </c>
      <c r="AV103" s="40">
        <v>0.4</v>
      </c>
      <c r="AW103" s="249" t="s">
        <v>57</v>
      </c>
      <c r="AX103" s="249" t="s">
        <v>58</v>
      </c>
      <c r="AY103" s="249" t="s">
        <v>59</v>
      </c>
      <c r="AZ103" s="97">
        <v>0.252</v>
      </c>
      <c r="BA103" s="41" t="s">
        <v>90</v>
      </c>
      <c r="BB103" s="40">
        <v>0.15000000000000002</v>
      </c>
      <c r="BC103" s="41" t="s">
        <v>1069</v>
      </c>
      <c r="BD103" s="42" t="s">
        <v>90</v>
      </c>
      <c r="BE103" s="823"/>
      <c r="BF103" s="825"/>
      <c r="BG103" s="825"/>
      <c r="BH103" s="825"/>
      <c r="BI103" s="825"/>
      <c r="BJ103" s="825"/>
      <c r="BK103" s="125"/>
      <c r="BL103" s="925"/>
    </row>
    <row r="104" spans="2:64" ht="216" thickBot="1" x14ac:dyDescent="0.35">
      <c r="B104" s="787"/>
      <c r="C104" s="790"/>
      <c r="D104" s="793"/>
      <c r="E104" s="796"/>
      <c r="F104" s="799"/>
      <c r="G104" s="862"/>
      <c r="H104" s="825"/>
      <c r="I104" s="892" t="s">
        <v>726</v>
      </c>
      <c r="J104" s="825"/>
      <c r="K104" s="850"/>
      <c r="L104" s="825"/>
      <c r="M104" s="946"/>
      <c r="N104" s="831"/>
      <c r="O104" s="53" t="s">
        <v>53</v>
      </c>
      <c r="P104" s="53" t="s">
        <v>53</v>
      </c>
      <c r="Q104" s="53" t="s">
        <v>53</v>
      </c>
      <c r="R104" s="53" t="s">
        <v>53</v>
      </c>
      <c r="S104" s="53" t="s">
        <v>53</v>
      </c>
      <c r="T104" s="53" t="s">
        <v>53</v>
      </c>
      <c r="U104" s="53" t="s">
        <v>53</v>
      </c>
      <c r="V104" s="53" t="s">
        <v>54</v>
      </c>
      <c r="W104" s="53" t="s">
        <v>54</v>
      </c>
      <c r="X104" s="53" t="s">
        <v>53</v>
      </c>
      <c r="Y104" s="53" t="s">
        <v>53</v>
      </c>
      <c r="Z104" s="53" t="s">
        <v>53</v>
      </c>
      <c r="AA104" s="53" t="s">
        <v>53</v>
      </c>
      <c r="AB104" s="53" t="s">
        <v>53</v>
      </c>
      <c r="AC104" s="53" t="s">
        <v>53</v>
      </c>
      <c r="AD104" s="53" t="s">
        <v>54</v>
      </c>
      <c r="AE104" s="53" t="s">
        <v>53</v>
      </c>
      <c r="AF104" s="53" t="s">
        <v>53</v>
      </c>
      <c r="AG104" s="53" t="s">
        <v>54</v>
      </c>
      <c r="AH104" s="30"/>
      <c r="AI104" s="825"/>
      <c r="AJ104" s="30"/>
      <c r="AK104" s="837"/>
      <c r="AL104" s="839"/>
      <c r="AM104" s="842"/>
      <c r="AN104" s="147" t="s">
        <v>341</v>
      </c>
      <c r="AO104" s="271" t="s">
        <v>731</v>
      </c>
      <c r="AP104" s="277" t="s">
        <v>730</v>
      </c>
      <c r="AQ104" s="38" t="s">
        <v>97</v>
      </c>
      <c r="AR104" s="90" t="s">
        <v>55</v>
      </c>
      <c r="AS104" s="37">
        <v>0.1</v>
      </c>
      <c r="AT104" s="249" t="s">
        <v>56</v>
      </c>
      <c r="AU104" s="37">
        <v>0.15</v>
      </c>
      <c r="AV104" s="40">
        <v>0.25</v>
      </c>
      <c r="AW104" s="249" t="s">
        <v>57</v>
      </c>
      <c r="AX104" s="249" t="s">
        <v>58</v>
      </c>
      <c r="AY104" s="249" t="s">
        <v>59</v>
      </c>
      <c r="AZ104" s="40">
        <v>0.252</v>
      </c>
      <c r="BA104" s="41" t="s">
        <v>90</v>
      </c>
      <c r="BB104" s="40">
        <v>0.11250000000000002</v>
      </c>
      <c r="BC104" s="41" t="s">
        <v>1069</v>
      </c>
      <c r="BD104" s="42" t="s">
        <v>90</v>
      </c>
      <c r="BE104" s="823"/>
      <c r="BF104" s="825"/>
      <c r="BG104" s="825"/>
      <c r="BH104" s="825"/>
      <c r="BI104" s="825"/>
      <c r="BJ104" s="825"/>
      <c r="BK104" s="125"/>
      <c r="BL104" s="925"/>
    </row>
    <row r="105" spans="2:64" ht="116.25" thickBot="1" x14ac:dyDescent="0.35">
      <c r="B105" s="787"/>
      <c r="C105" s="790"/>
      <c r="D105" s="793"/>
      <c r="E105" s="796"/>
      <c r="F105" s="799"/>
      <c r="G105" s="862"/>
      <c r="H105" s="825"/>
      <c r="I105" s="825"/>
      <c r="J105" s="825"/>
      <c r="K105" s="850"/>
      <c r="L105" s="825"/>
      <c r="M105" s="946"/>
      <c r="N105" s="831"/>
      <c r="O105" s="53" t="s">
        <v>53</v>
      </c>
      <c r="P105" s="53" t="s">
        <v>53</v>
      </c>
      <c r="Q105" s="53" t="s">
        <v>53</v>
      </c>
      <c r="R105" s="53" t="s">
        <v>53</v>
      </c>
      <c r="S105" s="53" t="s">
        <v>53</v>
      </c>
      <c r="T105" s="53" t="s">
        <v>53</v>
      </c>
      <c r="U105" s="53" t="s">
        <v>53</v>
      </c>
      <c r="V105" s="53" t="s">
        <v>54</v>
      </c>
      <c r="W105" s="53" t="s">
        <v>54</v>
      </c>
      <c r="X105" s="53" t="s">
        <v>53</v>
      </c>
      <c r="Y105" s="53" t="s">
        <v>53</v>
      </c>
      <c r="Z105" s="53" t="s">
        <v>53</v>
      </c>
      <c r="AA105" s="53" t="s">
        <v>53</v>
      </c>
      <c r="AB105" s="53" t="s">
        <v>53</v>
      </c>
      <c r="AC105" s="53" t="s">
        <v>53</v>
      </c>
      <c r="AD105" s="53" t="s">
        <v>54</v>
      </c>
      <c r="AE105" s="53" t="s">
        <v>53</v>
      </c>
      <c r="AF105" s="53" t="s">
        <v>53</v>
      </c>
      <c r="AG105" s="53" t="s">
        <v>54</v>
      </c>
      <c r="AH105" s="30"/>
      <c r="AI105" s="825"/>
      <c r="AJ105" s="30"/>
      <c r="AK105" s="837"/>
      <c r="AL105" s="839"/>
      <c r="AM105" s="842"/>
      <c r="AN105" s="147" t="s">
        <v>342</v>
      </c>
      <c r="AO105" s="271" t="s">
        <v>733</v>
      </c>
      <c r="AP105" s="277" t="s">
        <v>732</v>
      </c>
      <c r="AQ105" s="38" t="s">
        <v>97</v>
      </c>
      <c r="AR105" s="90" t="s">
        <v>55</v>
      </c>
      <c r="AS105" s="37">
        <v>0.1</v>
      </c>
      <c r="AT105" s="249" t="s">
        <v>56</v>
      </c>
      <c r="AU105" s="37">
        <v>0.15</v>
      </c>
      <c r="AV105" s="40">
        <v>0.25</v>
      </c>
      <c r="AW105" s="249" t="s">
        <v>57</v>
      </c>
      <c r="AX105" s="249" t="s">
        <v>58</v>
      </c>
      <c r="AY105" s="249" t="s">
        <v>59</v>
      </c>
      <c r="AZ105" s="40">
        <v>0.252</v>
      </c>
      <c r="BA105" s="41" t="s">
        <v>90</v>
      </c>
      <c r="BB105" s="40">
        <v>8.4375000000000006E-2</v>
      </c>
      <c r="BC105" s="41" t="s">
        <v>1069</v>
      </c>
      <c r="BD105" s="42" t="s">
        <v>90</v>
      </c>
      <c r="BE105" s="823"/>
      <c r="BF105" s="825"/>
      <c r="BG105" s="825"/>
      <c r="BH105" s="825"/>
      <c r="BI105" s="825"/>
      <c r="BJ105" s="825"/>
      <c r="BK105" s="125"/>
      <c r="BL105" s="925"/>
    </row>
    <row r="106" spans="2:64" ht="111" thickBot="1" x14ac:dyDescent="0.35">
      <c r="B106" s="787"/>
      <c r="C106" s="790"/>
      <c r="D106" s="793"/>
      <c r="E106" s="817"/>
      <c r="F106" s="800"/>
      <c r="G106" s="819"/>
      <c r="H106" s="821"/>
      <c r="I106" s="821"/>
      <c r="J106" s="821"/>
      <c r="K106" s="834"/>
      <c r="L106" s="821"/>
      <c r="M106" s="947"/>
      <c r="N106" s="832"/>
      <c r="O106" s="81" t="s">
        <v>53</v>
      </c>
      <c r="P106" s="81" t="s">
        <v>53</v>
      </c>
      <c r="Q106" s="81" t="s">
        <v>53</v>
      </c>
      <c r="R106" s="81" t="s">
        <v>53</v>
      </c>
      <c r="S106" s="81" t="s">
        <v>53</v>
      </c>
      <c r="T106" s="81" t="s">
        <v>53</v>
      </c>
      <c r="U106" s="81" t="s">
        <v>53</v>
      </c>
      <c r="V106" s="81" t="s">
        <v>54</v>
      </c>
      <c r="W106" s="81" t="s">
        <v>54</v>
      </c>
      <c r="X106" s="81" t="s">
        <v>53</v>
      </c>
      <c r="Y106" s="81" t="s">
        <v>53</v>
      </c>
      <c r="Z106" s="81" t="s">
        <v>53</v>
      </c>
      <c r="AA106" s="81" t="s">
        <v>53</v>
      </c>
      <c r="AB106" s="81" t="s">
        <v>53</v>
      </c>
      <c r="AC106" s="81" t="s">
        <v>53</v>
      </c>
      <c r="AD106" s="81" t="s">
        <v>54</v>
      </c>
      <c r="AE106" s="81" t="s">
        <v>53</v>
      </c>
      <c r="AF106" s="81" t="s">
        <v>53</v>
      </c>
      <c r="AG106" s="81" t="s">
        <v>54</v>
      </c>
      <c r="AH106" s="82"/>
      <c r="AI106" s="821"/>
      <c r="AJ106" s="82"/>
      <c r="AK106" s="836"/>
      <c r="AL106" s="840"/>
      <c r="AM106" s="843"/>
      <c r="AN106" s="147" t="s">
        <v>343</v>
      </c>
      <c r="AO106" s="209" t="s">
        <v>735</v>
      </c>
      <c r="AP106" s="277" t="s">
        <v>730</v>
      </c>
      <c r="AQ106" s="84" t="s">
        <v>97</v>
      </c>
      <c r="AR106" s="91" t="s">
        <v>55</v>
      </c>
      <c r="AS106" s="85">
        <v>0.1</v>
      </c>
      <c r="AT106" s="102" t="s">
        <v>56</v>
      </c>
      <c r="AU106" s="85">
        <v>0.15</v>
      </c>
      <c r="AV106" s="86">
        <v>0.25</v>
      </c>
      <c r="AW106" s="102" t="s">
        <v>57</v>
      </c>
      <c r="AX106" s="102" t="s">
        <v>58</v>
      </c>
      <c r="AY106" s="102" t="s">
        <v>59</v>
      </c>
      <c r="AZ106" s="86">
        <v>0.252</v>
      </c>
      <c r="BA106" s="87" t="s">
        <v>90</v>
      </c>
      <c r="BB106" s="86">
        <v>6.3281250000000011E-2</v>
      </c>
      <c r="BC106" s="87" t="s">
        <v>1069</v>
      </c>
      <c r="BD106" s="88" t="s">
        <v>90</v>
      </c>
      <c r="BE106" s="824"/>
      <c r="BF106" s="821"/>
      <c r="BG106" s="821"/>
      <c r="BH106" s="821"/>
      <c r="BI106" s="821"/>
      <c r="BJ106" s="821"/>
      <c r="BK106" s="405"/>
      <c r="BL106" s="919"/>
    </row>
    <row r="107" spans="2:64" ht="176.25" customHeight="1" thickBot="1" x14ac:dyDescent="0.35">
      <c r="B107" s="788"/>
      <c r="C107" s="791"/>
      <c r="D107" s="794"/>
      <c r="E107" s="285" t="s">
        <v>338</v>
      </c>
      <c r="F107" s="414" t="s">
        <v>282</v>
      </c>
      <c r="G107" s="453" t="s">
        <v>953</v>
      </c>
      <c r="H107" s="157" t="s">
        <v>68</v>
      </c>
      <c r="I107" s="284" t="s">
        <v>746</v>
      </c>
      <c r="J107" s="283" t="s">
        <v>747</v>
      </c>
      <c r="K107" s="408" t="s">
        <v>347</v>
      </c>
      <c r="L107" s="157" t="s">
        <v>72</v>
      </c>
      <c r="M107" s="158" t="s">
        <v>90</v>
      </c>
      <c r="N107" s="159">
        <v>0.4</v>
      </c>
      <c r="O107" s="157" t="s">
        <v>53</v>
      </c>
      <c r="P107" s="157" t="s">
        <v>53</v>
      </c>
      <c r="Q107" s="157" t="s">
        <v>53</v>
      </c>
      <c r="R107" s="157" t="s">
        <v>53</v>
      </c>
      <c r="S107" s="157" t="s">
        <v>53</v>
      </c>
      <c r="T107" s="157" t="s">
        <v>53</v>
      </c>
      <c r="U107" s="157" t="s">
        <v>53</v>
      </c>
      <c r="V107" s="157" t="s">
        <v>54</v>
      </c>
      <c r="W107" s="157" t="s">
        <v>54</v>
      </c>
      <c r="X107" s="157" t="s">
        <v>53</v>
      </c>
      <c r="Y107" s="157" t="s">
        <v>53</v>
      </c>
      <c r="Z107" s="157" t="s">
        <v>53</v>
      </c>
      <c r="AA107" s="157" t="s">
        <v>53</v>
      </c>
      <c r="AB107" s="157" t="s">
        <v>53</v>
      </c>
      <c r="AC107" s="157" t="s">
        <v>53</v>
      </c>
      <c r="AD107" s="157" t="s">
        <v>54</v>
      </c>
      <c r="AE107" s="157" t="s">
        <v>53</v>
      </c>
      <c r="AF107" s="157" t="s">
        <v>53</v>
      </c>
      <c r="AG107" s="157" t="s">
        <v>54</v>
      </c>
      <c r="AH107" s="160"/>
      <c r="AI107" s="157" t="s">
        <v>352</v>
      </c>
      <c r="AJ107" s="160"/>
      <c r="AK107" s="161" t="s">
        <v>109</v>
      </c>
      <c r="AL107" s="162">
        <v>0.4</v>
      </c>
      <c r="AM107" s="184" t="s">
        <v>118</v>
      </c>
      <c r="AN107" s="147" t="s">
        <v>84</v>
      </c>
      <c r="AO107" s="142" t="s">
        <v>748</v>
      </c>
      <c r="AP107" s="282" t="s">
        <v>744</v>
      </c>
      <c r="AQ107" s="163" t="s">
        <v>95</v>
      </c>
      <c r="AR107" s="164" t="s">
        <v>61</v>
      </c>
      <c r="AS107" s="162">
        <v>0.25</v>
      </c>
      <c r="AT107" s="164" t="s">
        <v>56</v>
      </c>
      <c r="AU107" s="162">
        <v>0.15</v>
      </c>
      <c r="AV107" s="165">
        <v>0.4</v>
      </c>
      <c r="AW107" s="164" t="s">
        <v>73</v>
      </c>
      <c r="AX107" s="164" t="s">
        <v>65</v>
      </c>
      <c r="AY107" s="164" t="s">
        <v>59</v>
      </c>
      <c r="AZ107" s="165">
        <v>0.24</v>
      </c>
      <c r="BA107" s="166" t="s">
        <v>90</v>
      </c>
      <c r="BB107" s="165">
        <v>0.4</v>
      </c>
      <c r="BC107" s="166" t="s">
        <v>109</v>
      </c>
      <c r="BD107" s="167" t="s">
        <v>118</v>
      </c>
      <c r="BE107" s="164" t="s">
        <v>60</v>
      </c>
      <c r="BF107" s="284" t="s">
        <v>749</v>
      </c>
      <c r="BG107" s="157" t="s">
        <v>744</v>
      </c>
      <c r="BH107" s="157" t="s">
        <v>422</v>
      </c>
      <c r="BI107" s="321">
        <v>44562</v>
      </c>
      <c r="BJ107" s="321">
        <v>44895</v>
      </c>
      <c r="BK107" s="415"/>
      <c r="BL107" s="297" t="s">
        <v>750</v>
      </c>
    </row>
    <row r="108" spans="2:64" ht="185.25" customHeight="1" thickBot="1" x14ac:dyDescent="0.35">
      <c r="B108" s="786" t="s">
        <v>187</v>
      </c>
      <c r="C108" s="789" t="s">
        <v>200</v>
      </c>
      <c r="D108" s="792" t="s">
        <v>222</v>
      </c>
      <c r="E108" s="406" t="s">
        <v>74</v>
      </c>
      <c r="F108" s="414" t="s">
        <v>283</v>
      </c>
      <c r="G108" s="303" t="s">
        <v>966</v>
      </c>
      <c r="H108" s="157" t="s">
        <v>68</v>
      </c>
      <c r="I108" s="232" t="s">
        <v>786</v>
      </c>
      <c r="J108" s="232" t="s">
        <v>967</v>
      </c>
      <c r="K108" s="408" t="s">
        <v>93</v>
      </c>
      <c r="L108" s="157" t="s">
        <v>70</v>
      </c>
      <c r="M108" s="158" t="s">
        <v>121</v>
      </c>
      <c r="N108" s="159">
        <v>0.8</v>
      </c>
      <c r="O108" s="157" t="s">
        <v>53</v>
      </c>
      <c r="P108" s="157" t="s">
        <v>53</v>
      </c>
      <c r="Q108" s="157" t="s">
        <v>53</v>
      </c>
      <c r="R108" s="157" t="s">
        <v>53</v>
      </c>
      <c r="S108" s="157" t="s">
        <v>53</v>
      </c>
      <c r="T108" s="157" t="s">
        <v>53</v>
      </c>
      <c r="U108" s="157" t="s">
        <v>53</v>
      </c>
      <c r="V108" s="157" t="s">
        <v>54</v>
      </c>
      <c r="W108" s="157" t="s">
        <v>54</v>
      </c>
      <c r="X108" s="157" t="s">
        <v>53</v>
      </c>
      <c r="Y108" s="157" t="s">
        <v>53</v>
      </c>
      <c r="Z108" s="157" t="s">
        <v>53</v>
      </c>
      <c r="AA108" s="157" t="s">
        <v>53</v>
      </c>
      <c r="AB108" s="157" t="s">
        <v>53</v>
      </c>
      <c r="AC108" s="157" t="s">
        <v>53</v>
      </c>
      <c r="AD108" s="157" t="s">
        <v>54</v>
      </c>
      <c r="AE108" s="157" t="s">
        <v>53</v>
      </c>
      <c r="AF108" s="157" t="s">
        <v>53</v>
      </c>
      <c r="AG108" s="157" t="s">
        <v>54</v>
      </c>
      <c r="AH108" s="160"/>
      <c r="AI108" s="157" t="s">
        <v>353</v>
      </c>
      <c r="AJ108" s="160"/>
      <c r="AK108" s="161" t="s">
        <v>115</v>
      </c>
      <c r="AL108" s="162">
        <v>0.6</v>
      </c>
      <c r="AM108" s="184" t="s">
        <v>121</v>
      </c>
      <c r="AN108" s="147" t="s">
        <v>84</v>
      </c>
      <c r="AO108" s="447" t="s">
        <v>968</v>
      </c>
      <c r="AP108" s="282" t="s">
        <v>787</v>
      </c>
      <c r="AQ108" s="163" t="s">
        <v>95</v>
      </c>
      <c r="AR108" s="164" t="s">
        <v>61</v>
      </c>
      <c r="AS108" s="162">
        <v>0.25</v>
      </c>
      <c r="AT108" s="164" t="s">
        <v>56</v>
      </c>
      <c r="AU108" s="162">
        <v>0.15</v>
      </c>
      <c r="AV108" s="165">
        <v>0.4</v>
      </c>
      <c r="AW108" s="164" t="s">
        <v>57</v>
      </c>
      <c r="AX108" s="164" t="s">
        <v>58</v>
      </c>
      <c r="AY108" s="164" t="s">
        <v>59</v>
      </c>
      <c r="AZ108" s="165">
        <v>0.48</v>
      </c>
      <c r="BA108" s="166" t="s">
        <v>114</v>
      </c>
      <c r="BB108" s="165">
        <v>0.6</v>
      </c>
      <c r="BC108" s="166" t="s">
        <v>115</v>
      </c>
      <c r="BD108" s="167" t="s">
        <v>118</v>
      </c>
      <c r="BE108" s="164" t="s">
        <v>60</v>
      </c>
      <c r="BF108" s="157" t="s">
        <v>969</v>
      </c>
      <c r="BG108" s="157" t="s">
        <v>788</v>
      </c>
      <c r="BH108" s="415" t="s">
        <v>789</v>
      </c>
      <c r="BI108" s="304">
        <v>44592</v>
      </c>
      <c r="BJ108" s="415" t="s">
        <v>791</v>
      </c>
      <c r="BK108" s="411"/>
      <c r="BL108" s="297" t="s">
        <v>792</v>
      </c>
    </row>
    <row r="109" spans="2:64" ht="155.25" customHeight="1" thickBot="1" x14ac:dyDescent="0.35">
      <c r="B109" s="787"/>
      <c r="C109" s="790"/>
      <c r="D109" s="793"/>
      <c r="E109" s="851" t="s">
        <v>74</v>
      </c>
      <c r="F109" s="798" t="s">
        <v>284</v>
      </c>
      <c r="G109" s="818" t="s">
        <v>970</v>
      </c>
      <c r="H109" s="820" t="s">
        <v>68</v>
      </c>
      <c r="I109" s="820" t="s">
        <v>793</v>
      </c>
      <c r="J109" s="820" t="s">
        <v>794</v>
      </c>
      <c r="K109" s="833" t="s">
        <v>93</v>
      </c>
      <c r="L109" s="820" t="s">
        <v>70</v>
      </c>
      <c r="M109" s="827" t="s">
        <v>121</v>
      </c>
      <c r="N109" s="830">
        <v>0.8</v>
      </c>
      <c r="O109" s="72" t="s">
        <v>53</v>
      </c>
      <c r="P109" s="72" t="s">
        <v>53</v>
      </c>
      <c r="Q109" s="72" t="s">
        <v>53</v>
      </c>
      <c r="R109" s="72" t="s">
        <v>53</v>
      </c>
      <c r="S109" s="72" t="s">
        <v>53</v>
      </c>
      <c r="T109" s="72" t="s">
        <v>53</v>
      </c>
      <c r="U109" s="72" t="s">
        <v>53</v>
      </c>
      <c r="V109" s="72" t="s">
        <v>54</v>
      </c>
      <c r="W109" s="72" t="s">
        <v>54</v>
      </c>
      <c r="X109" s="72" t="s">
        <v>53</v>
      </c>
      <c r="Y109" s="72" t="s">
        <v>53</v>
      </c>
      <c r="Z109" s="72" t="s">
        <v>53</v>
      </c>
      <c r="AA109" s="72" t="s">
        <v>53</v>
      </c>
      <c r="AB109" s="72" t="s">
        <v>53</v>
      </c>
      <c r="AC109" s="72" t="s">
        <v>53</v>
      </c>
      <c r="AD109" s="72" t="s">
        <v>54</v>
      </c>
      <c r="AE109" s="72" t="s">
        <v>53</v>
      </c>
      <c r="AF109" s="72" t="s">
        <v>53</v>
      </c>
      <c r="AG109" s="72" t="s">
        <v>54</v>
      </c>
      <c r="AH109" s="73"/>
      <c r="AI109" s="820" t="s">
        <v>353</v>
      </c>
      <c r="AJ109" s="73"/>
      <c r="AK109" s="835" t="s">
        <v>115</v>
      </c>
      <c r="AL109" s="838">
        <v>0.6</v>
      </c>
      <c r="AM109" s="841" t="s">
        <v>121</v>
      </c>
      <c r="AN109" s="145" t="s">
        <v>84</v>
      </c>
      <c r="AO109" s="208" t="s">
        <v>796</v>
      </c>
      <c r="AP109" s="282" t="s">
        <v>787</v>
      </c>
      <c r="AQ109" s="75" t="s">
        <v>95</v>
      </c>
      <c r="AR109" s="89" t="s">
        <v>61</v>
      </c>
      <c r="AS109" s="76">
        <v>0.25</v>
      </c>
      <c r="AT109" s="89" t="s">
        <v>56</v>
      </c>
      <c r="AU109" s="76">
        <v>0.15</v>
      </c>
      <c r="AV109" s="77">
        <v>0.4</v>
      </c>
      <c r="AW109" s="164" t="s">
        <v>57</v>
      </c>
      <c r="AX109" s="164" t="s">
        <v>58</v>
      </c>
      <c r="AY109" s="164" t="s">
        <v>59</v>
      </c>
      <c r="AZ109" s="77">
        <v>0.48</v>
      </c>
      <c r="BA109" s="78" t="s">
        <v>114</v>
      </c>
      <c r="BB109" s="77">
        <v>0.6</v>
      </c>
      <c r="BC109" s="78" t="s">
        <v>115</v>
      </c>
      <c r="BD109" s="79" t="s">
        <v>118</v>
      </c>
      <c r="BE109" s="822" t="s">
        <v>60</v>
      </c>
      <c r="BF109" s="72" t="s">
        <v>797</v>
      </c>
      <c r="BG109" s="100" t="s">
        <v>971</v>
      </c>
      <c r="BH109" s="100" t="s">
        <v>798</v>
      </c>
      <c r="BI109" s="152">
        <v>44592</v>
      </c>
      <c r="BJ109" s="100" t="s">
        <v>791</v>
      </c>
      <c r="BK109" s="403"/>
      <c r="BL109" s="871" t="s">
        <v>801</v>
      </c>
    </row>
    <row r="110" spans="2:64" ht="102.75" thickTop="1" thickBot="1" x14ac:dyDescent="0.35">
      <c r="B110" s="787"/>
      <c r="C110" s="790"/>
      <c r="D110" s="793"/>
      <c r="E110" s="817"/>
      <c r="F110" s="800"/>
      <c r="G110" s="819"/>
      <c r="H110" s="821"/>
      <c r="I110" s="821"/>
      <c r="J110" s="821"/>
      <c r="K110" s="834"/>
      <c r="L110" s="821"/>
      <c r="M110" s="829"/>
      <c r="N110" s="832"/>
      <c r="O110" s="81" t="s">
        <v>53</v>
      </c>
      <c r="P110" s="81" t="s">
        <v>53</v>
      </c>
      <c r="Q110" s="81" t="s">
        <v>53</v>
      </c>
      <c r="R110" s="81" t="s">
        <v>53</v>
      </c>
      <c r="S110" s="81" t="s">
        <v>53</v>
      </c>
      <c r="T110" s="81" t="s">
        <v>53</v>
      </c>
      <c r="U110" s="81" t="s">
        <v>53</v>
      </c>
      <c r="V110" s="81" t="s">
        <v>54</v>
      </c>
      <c r="W110" s="81" t="s">
        <v>54</v>
      </c>
      <c r="X110" s="81" t="s">
        <v>53</v>
      </c>
      <c r="Y110" s="81" t="s">
        <v>53</v>
      </c>
      <c r="Z110" s="81" t="s">
        <v>53</v>
      </c>
      <c r="AA110" s="81" t="s">
        <v>53</v>
      </c>
      <c r="AB110" s="81" t="s">
        <v>53</v>
      </c>
      <c r="AC110" s="81" t="s">
        <v>53</v>
      </c>
      <c r="AD110" s="81" t="s">
        <v>54</v>
      </c>
      <c r="AE110" s="81" t="s">
        <v>53</v>
      </c>
      <c r="AF110" s="81" t="s">
        <v>53</v>
      </c>
      <c r="AG110" s="81" t="s">
        <v>54</v>
      </c>
      <c r="AH110" s="82"/>
      <c r="AI110" s="821"/>
      <c r="AJ110" s="82"/>
      <c r="AK110" s="836"/>
      <c r="AL110" s="840"/>
      <c r="AM110" s="843"/>
      <c r="AN110" s="147" t="s">
        <v>339</v>
      </c>
      <c r="AO110" s="209" t="s">
        <v>972</v>
      </c>
      <c r="AP110" s="282" t="s">
        <v>795</v>
      </c>
      <c r="AQ110" s="84" t="s">
        <v>95</v>
      </c>
      <c r="AR110" s="91" t="s">
        <v>62</v>
      </c>
      <c r="AS110" s="85">
        <v>0.15</v>
      </c>
      <c r="AT110" s="91" t="s">
        <v>56</v>
      </c>
      <c r="AU110" s="85">
        <v>0.15</v>
      </c>
      <c r="AV110" s="86">
        <v>0.3</v>
      </c>
      <c r="AW110" s="164" t="s">
        <v>57</v>
      </c>
      <c r="AX110" s="164" t="s">
        <v>58</v>
      </c>
      <c r="AY110" s="164" t="s">
        <v>59</v>
      </c>
      <c r="AZ110" s="86">
        <v>0.33599999999999997</v>
      </c>
      <c r="BA110" s="87" t="s">
        <v>90</v>
      </c>
      <c r="BB110" s="86">
        <v>0.6</v>
      </c>
      <c r="BC110" s="87" t="s">
        <v>115</v>
      </c>
      <c r="BD110" s="88" t="s">
        <v>118</v>
      </c>
      <c r="BE110" s="824"/>
      <c r="BF110" s="81" t="s">
        <v>799</v>
      </c>
      <c r="BG110" s="81" t="s">
        <v>795</v>
      </c>
      <c r="BH110" s="245" t="s">
        <v>800</v>
      </c>
      <c r="BI110" s="246">
        <v>44592</v>
      </c>
      <c r="BJ110" s="245" t="s">
        <v>791</v>
      </c>
      <c r="BK110" s="402"/>
      <c r="BL110" s="872"/>
    </row>
    <row r="111" spans="2:64" ht="121.5" customHeight="1" thickBot="1" x14ac:dyDescent="0.35">
      <c r="B111" s="787"/>
      <c r="C111" s="790"/>
      <c r="D111" s="793"/>
      <c r="E111" s="851" t="s">
        <v>74</v>
      </c>
      <c r="F111" s="798" t="s">
        <v>285</v>
      </c>
      <c r="G111" s="818" t="s">
        <v>973</v>
      </c>
      <c r="H111" s="820" t="s">
        <v>68</v>
      </c>
      <c r="I111" s="820" t="s">
        <v>802</v>
      </c>
      <c r="J111" s="820" t="s">
        <v>803</v>
      </c>
      <c r="K111" s="833" t="s">
        <v>93</v>
      </c>
      <c r="L111" s="820" t="s">
        <v>70</v>
      </c>
      <c r="M111" s="827" t="s">
        <v>121</v>
      </c>
      <c r="N111" s="830">
        <v>0.8</v>
      </c>
      <c r="O111" s="72" t="s">
        <v>53</v>
      </c>
      <c r="P111" s="72" t="s">
        <v>53</v>
      </c>
      <c r="Q111" s="72" t="s">
        <v>53</v>
      </c>
      <c r="R111" s="72" t="s">
        <v>53</v>
      </c>
      <c r="S111" s="72" t="s">
        <v>53</v>
      </c>
      <c r="T111" s="72" t="s">
        <v>53</v>
      </c>
      <c r="U111" s="72" t="s">
        <v>53</v>
      </c>
      <c r="V111" s="72" t="s">
        <v>54</v>
      </c>
      <c r="W111" s="72" t="s">
        <v>54</v>
      </c>
      <c r="X111" s="72" t="s">
        <v>53</v>
      </c>
      <c r="Y111" s="72" t="s">
        <v>53</v>
      </c>
      <c r="Z111" s="72" t="s">
        <v>53</v>
      </c>
      <c r="AA111" s="72" t="s">
        <v>53</v>
      </c>
      <c r="AB111" s="72" t="s">
        <v>53</v>
      </c>
      <c r="AC111" s="72" t="s">
        <v>53</v>
      </c>
      <c r="AD111" s="72" t="s">
        <v>54</v>
      </c>
      <c r="AE111" s="72" t="s">
        <v>53</v>
      </c>
      <c r="AF111" s="72" t="s">
        <v>53</v>
      </c>
      <c r="AG111" s="72" t="s">
        <v>54</v>
      </c>
      <c r="AH111" s="73"/>
      <c r="AI111" s="820" t="s">
        <v>353</v>
      </c>
      <c r="AJ111" s="73"/>
      <c r="AK111" s="835" t="s">
        <v>115</v>
      </c>
      <c r="AL111" s="838">
        <v>0.6</v>
      </c>
      <c r="AM111" s="841" t="s">
        <v>121</v>
      </c>
      <c r="AN111" s="145" t="s">
        <v>84</v>
      </c>
      <c r="AO111" s="208" t="s">
        <v>804</v>
      </c>
      <c r="AP111" s="282" t="s">
        <v>787</v>
      </c>
      <c r="AQ111" s="75" t="s">
        <v>95</v>
      </c>
      <c r="AR111" s="89" t="s">
        <v>61</v>
      </c>
      <c r="AS111" s="76">
        <v>0.25</v>
      </c>
      <c r="AT111" s="89" t="s">
        <v>56</v>
      </c>
      <c r="AU111" s="76">
        <v>0.15</v>
      </c>
      <c r="AV111" s="77">
        <v>0.4</v>
      </c>
      <c r="AW111" s="89" t="s">
        <v>57</v>
      </c>
      <c r="AX111" s="89" t="s">
        <v>58</v>
      </c>
      <c r="AY111" s="89" t="s">
        <v>59</v>
      </c>
      <c r="AZ111" s="77">
        <v>0.48</v>
      </c>
      <c r="BA111" s="78" t="s">
        <v>114</v>
      </c>
      <c r="BB111" s="77">
        <v>0.6</v>
      </c>
      <c r="BC111" s="78" t="s">
        <v>115</v>
      </c>
      <c r="BD111" s="79" t="s">
        <v>118</v>
      </c>
      <c r="BE111" s="822" t="s">
        <v>60</v>
      </c>
      <c r="BF111" s="820" t="s">
        <v>974</v>
      </c>
      <c r="BG111" s="820" t="s">
        <v>806</v>
      </c>
      <c r="BH111" s="820" t="s">
        <v>800</v>
      </c>
      <c r="BI111" s="866">
        <v>44592</v>
      </c>
      <c r="BJ111" s="863" t="s">
        <v>790</v>
      </c>
      <c r="BK111" s="403"/>
      <c r="BL111" s="871" t="s">
        <v>807</v>
      </c>
    </row>
    <row r="112" spans="2:64" ht="147" customHeight="1" thickTop="1" thickBot="1" x14ac:dyDescent="0.35">
      <c r="B112" s="787"/>
      <c r="C112" s="790"/>
      <c r="D112" s="793"/>
      <c r="E112" s="817"/>
      <c r="F112" s="800"/>
      <c r="G112" s="819"/>
      <c r="H112" s="821"/>
      <c r="I112" s="821"/>
      <c r="J112" s="821"/>
      <c r="K112" s="834"/>
      <c r="L112" s="821"/>
      <c r="M112" s="829"/>
      <c r="N112" s="832"/>
      <c r="O112" s="81" t="s">
        <v>53</v>
      </c>
      <c r="P112" s="81" t="s">
        <v>53</v>
      </c>
      <c r="Q112" s="81" t="s">
        <v>53</v>
      </c>
      <c r="R112" s="81" t="s">
        <v>53</v>
      </c>
      <c r="S112" s="81" t="s">
        <v>53</v>
      </c>
      <c r="T112" s="81" t="s">
        <v>53</v>
      </c>
      <c r="U112" s="81" t="s">
        <v>53</v>
      </c>
      <c r="V112" s="81" t="s">
        <v>54</v>
      </c>
      <c r="W112" s="81" t="s">
        <v>54</v>
      </c>
      <c r="X112" s="81" t="s">
        <v>53</v>
      </c>
      <c r="Y112" s="81" t="s">
        <v>53</v>
      </c>
      <c r="Z112" s="81" t="s">
        <v>53</v>
      </c>
      <c r="AA112" s="81" t="s">
        <v>53</v>
      </c>
      <c r="AB112" s="81" t="s">
        <v>53</v>
      </c>
      <c r="AC112" s="81" t="s">
        <v>53</v>
      </c>
      <c r="AD112" s="81" t="s">
        <v>54</v>
      </c>
      <c r="AE112" s="81" t="s">
        <v>53</v>
      </c>
      <c r="AF112" s="81" t="s">
        <v>53</v>
      </c>
      <c r="AG112" s="81" t="s">
        <v>54</v>
      </c>
      <c r="AH112" s="82"/>
      <c r="AI112" s="821"/>
      <c r="AJ112" s="82"/>
      <c r="AK112" s="836"/>
      <c r="AL112" s="840"/>
      <c r="AM112" s="843"/>
      <c r="AN112" s="147" t="s">
        <v>339</v>
      </c>
      <c r="AO112" s="209" t="s">
        <v>805</v>
      </c>
      <c r="AP112" s="282" t="s">
        <v>787</v>
      </c>
      <c r="AQ112" s="84" t="s">
        <v>95</v>
      </c>
      <c r="AR112" s="91" t="s">
        <v>62</v>
      </c>
      <c r="AS112" s="85">
        <v>0.15</v>
      </c>
      <c r="AT112" s="91" t="s">
        <v>56</v>
      </c>
      <c r="AU112" s="85">
        <v>0.15</v>
      </c>
      <c r="AV112" s="86">
        <v>0.3</v>
      </c>
      <c r="AW112" s="91" t="s">
        <v>57</v>
      </c>
      <c r="AX112" s="91" t="s">
        <v>58</v>
      </c>
      <c r="AY112" s="91" t="s">
        <v>59</v>
      </c>
      <c r="AZ112" s="86">
        <v>0.33599999999999997</v>
      </c>
      <c r="BA112" s="87" t="s">
        <v>90</v>
      </c>
      <c r="BB112" s="86">
        <v>0.6</v>
      </c>
      <c r="BC112" s="87" t="s">
        <v>115</v>
      </c>
      <c r="BD112" s="88" t="s">
        <v>118</v>
      </c>
      <c r="BE112" s="824"/>
      <c r="BF112" s="821"/>
      <c r="BG112" s="821"/>
      <c r="BH112" s="821"/>
      <c r="BI112" s="868"/>
      <c r="BJ112" s="865"/>
      <c r="BK112" s="402"/>
      <c r="BL112" s="872"/>
    </row>
    <row r="113" spans="2:64" ht="185.25" customHeight="1" thickBot="1" x14ac:dyDescent="0.35">
      <c r="B113" s="787"/>
      <c r="C113" s="790"/>
      <c r="D113" s="793"/>
      <c r="E113" s="413" t="s">
        <v>74</v>
      </c>
      <c r="F113" s="414" t="s">
        <v>286</v>
      </c>
      <c r="G113" s="303" t="s">
        <v>808</v>
      </c>
      <c r="H113" s="157" t="s">
        <v>68</v>
      </c>
      <c r="I113" s="157" t="s">
        <v>975</v>
      </c>
      <c r="J113" s="157" t="s">
        <v>976</v>
      </c>
      <c r="K113" s="408" t="s">
        <v>93</v>
      </c>
      <c r="L113" s="157" t="s">
        <v>72</v>
      </c>
      <c r="M113" s="158" t="s">
        <v>90</v>
      </c>
      <c r="N113" s="159">
        <v>0.4</v>
      </c>
      <c r="O113" s="157" t="s">
        <v>53</v>
      </c>
      <c r="P113" s="157" t="s">
        <v>53</v>
      </c>
      <c r="Q113" s="157" t="s">
        <v>53</v>
      </c>
      <c r="R113" s="157" t="s">
        <v>53</v>
      </c>
      <c r="S113" s="157" t="s">
        <v>53</v>
      </c>
      <c r="T113" s="157" t="s">
        <v>53</v>
      </c>
      <c r="U113" s="157" t="s">
        <v>53</v>
      </c>
      <c r="V113" s="157" t="s">
        <v>54</v>
      </c>
      <c r="W113" s="157" t="s">
        <v>54</v>
      </c>
      <c r="X113" s="157" t="s">
        <v>53</v>
      </c>
      <c r="Y113" s="157" t="s">
        <v>53</v>
      </c>
      <c r="Z113" s="157" t="s">
        <v>53</v>
      </c>
      <c r="AA113" s="157" t="s">
        <v>53</v>
      </c>
      <c r="AB113" s="157" t="s">
        <v>53</v>
      </c>
      <c r="AC113" s="157" t="s">
        <v>53</v>
      </c>
      <c r="AD113" s="157" t="s">
        <v>54</v>
      </c>
      <c r="AE113" s="157" t="s">
        <v>53</v>
      </c>
      <c r="AF113" s="157" t="s">
        <v>53</v>
      </c>
      <c r="AG113" s="157" t="s">
        <v>54</v>
      </c>
      <c r="AH113" s="160"/>
      <c r="AI113" s="157" t="s">
        <v>351</v>
      </c>
      <c r="AJ113" s="160"/>
      <c r="AK113" s="161" t="s">
        <v>1069</v>
      </c>
      <c r="AL113" s="162">
        <v>0.2</v>
      </c>
      <c r="AM113" s="184" t="s">
        <v>90</v>
      </c>
      <c r="AN113" s="147" t="s">
        <v>84</v>
      </c>
      <c r="AO113" s="448" t="s">
        <v>977</v>
      </c>
      <c r="AP113" s="282" t="s">
        <v>978</v>
      </c>
      <c r="AQ113" s="163" t="s">
        <v>95</v>
      </c>
      <c r="AR113" s="164" t="s">
        <v>61</v>
      </c>
      <c r="AS113" s="162">
        <v>0.25</v>
      </c>
      <c r="AT113" s="164" t="s">
        <v>56</v>
      </c>
      <c r="AU113" s="162">
        <v>0.15</v>
      </c>
      <c r="AV113" s="165">
        <v>0.4</v>
      </c>
      <c r="AW113" s="164" t="s">
        <v>73</v>
      </c>
      <c r="AX113" s="164" t="s">
        <v>65</v>
      </c>
      <c r="AY113" s="164" t="s">
        <v>59</v>
      </c>
      <c r="AZ113" s="165">
        <v>0.24</v>
      </c>
      <c r="BA113" s="166" t="s">
        <v>90</v>
      </c>
      <c r="BB113" s="165">
        <v>0.2</v>
      </c>
      <c r="BC113" s="166" t="s">
        <v>1069</v>
      </c>
      <c r="BD113" s="167" t="s">
        <v>90</v>
      </c>
      <c r="BE113" s="164" t="s">
        <v>106</v>
      </c>
      <c r="BF113" s="296" t="s">
        <v>380</v>
      </c>
      <c r="BG113" s="296" t="s">
        <v>380</v>
      </c>
      <c r="BH113" s="296" t="s">
        <v>380</v>
      </c>
      <c r="BI113" s="296" t="s">
        <v>380</v>
      </c>
      <c r="BJ113" s="296" t="s">
        <v>380</v>
      </c>
      <c r="BK113" s="411"/>
      <c r="BL113" s="305" t="s">
        <v>809</v>
      </c>
    </row>
    <row r="114" spans="2:64" ht="184.5" customHeight="1" thickBot="1" x14ac:dyDescent="0.35">
      <c r="B114" s="787"/>
      <c r="C114" s="790"/>
      <c r="D114" s="793"/>
      <c r="E114" s="413" t="s">
        <v>74</v>
      </c>
      <c r="F114" s="370" t="s">
        <v>287</v>
      </c>
      <c r="G114" s="286" t="s">
        <v>979</v>
      </c>
      <c r="H114" s="157" t="s">
        <v>51</v>
      </c>
      <c r="I114" s="283" t="s">
        <v>980</v>
      </c>
      <c r="J114" s="283" t="s">
        <v>981</v>
      </c>
      <c r="K114" s="408" t="s">
        <v>93</v>
      </c>
      <c r="L114" s="157" t="s">
        <v>159</v>
      </c>
      <c r="M114" s="158" t="s">
        <v>104</v>
      </c>
      <c r="N114" s="159">
        <v>0.2</v>
      </c>
      <c r="O114" s="157" t="s">
        <v>53</v>
      </c>
      <c r="P114" s="157" t="s">
        <v>53</v>
      </c>
      <c r="Q114" s="157" t="s">
        <v>53</v>
      </c>
      <c r="R114" s="157" t="s">
        <v>53</v>
      </c>
      <c r="S114" s="157" t="s">
        <v>53</v>
      </c>
      <c r="T114" s="157" t="s">
        <v>53</v>
      </c>
      <c r="U114" s="157" t="s">
        <v>53</v>
      </c>
      <c r="V114" s="157" t="s">
        <v>54</v>
      </c>
      <c r="W114" s="157" t="s">
        <v>54</v>
      </c>
      <c r="X114" s="157" t="s">
        <v>53</v>
      </c>
      <c r="Y114" s="157" t="s">
        <v>53</v>
      </c>
      <c r="Z114" s="157" t="s">
        <v>53</v>
      </c>
      <c r="AA114" s="157" t="s">
        <v>53</v>
      </c>
      <c r="AB114" s="157" t="s">
        <v>53</v>
      </c>
      <c r="AC114" s="157" t="s">
        <v>53</v>
      </c>
      <c r="AD114" s="157" t="s">
        <v>54</v>
      </c>
      <c r="AE114" s="157" t="s">
        <v>53</v>
      </c>
      <c r="AF114" s="157" t="s">
        <v>53</v>
      </c>
      <c r="AG114" s="157" t="s">
        <v>54</v>
      </c>
      <c r="AH114" s="160"/>
      <c r="AI114" s="157" t="s">
        <v>351</v>
      </c>
      <c r="AJ114" s="160"/>
      <c r="AK114" s="161" t="s">
        <v>1069</v>
      </c>
      <c r="AL114" s="162">
        <v>0.2</v>
      </c>
      <c r="AM114" s="184" t="s">
        <v>90</v>
      </c>
      <c r="AN114" s="147" t="s">
        <v>84</v>
      </c>
      <c r="AO114" s="142" t="s">
        <v>813</v>
      </c>
      <c r="AP114" s="282" t="s">
        <v>812</v>
      </c>
      <c r="AQ114" s="163" t="s">
        <v>95</v>
      </c>
      <c r="AR114" s="164" t="s">
        <v>61</v>
      </c>
      <c r="AS114" s="162">
        <v>0.25</v>
      </c>
      <c r="AT114" s="164" t="s">
        <v>56</v>
      </c>
      <c r="AU114" s="162">
        <v>0.15</v>
      </c>
      <c r="AV114" s="165">
        <v>0.4</v>
      </c>
      <c r="AW114" s="164" t="s">
        <v>57</v>
      </c>
      <c r="AX114" s="164" t="s">
        <v>58</v>
      </c>
      <c r="AY114" s="164" t="s">
        <v>59</v>
      </c>
      <c r="AZ114" s="165">
        <v>0.12</v>
      </c>
      <c r="BA114" s="166" t="s">
        <v>104</v>
      </c>
      <c r="BB114" s="165">
        <v>0.2</v>
      </c>
      <c r="BC114" s="166" t="s">
        <v>1069</v>
      </c>
      <c r="BD114" s="167" t="s">
        <v>90</v>
      </c>
      <c r="BE114" s="164" t="s">
        <v>106</v>
      </c>
      <c r="BF114" s="296" t="s">
        <v>380</v>
      </c>
      <c r="BG114" s="296" t="s">
        <v>380</v>
      </c>
      <c r="BH114" s="296" t="s">
        <v>380</v>
      </c>
      <c r="BI114" s="296" t="s">
        <v>380</v>
      </c>
      <c r="BJ114" s="296" t="s">
        <v>380</v>
      </c>
      <c r="BK114" s="411"/>
      <c r="BL114" s="297" t="s">
        <v>982</v>
      </c>
    </row>
    <row r="115" spans="2:64" ht="118.5" customHeight="1" thickBot="1" x14ac:dyDescent="0.35">
      <c r="B115" s="787"/>
      <c r="C115" s="790"/>
      <c r="D115" s="793"/>
      <c r="E115" s="413" t="s">
        <v>74</v>
      </c>
      <c r="F115" s="414" t="s">
        <v>288</v>
      </c>
      <c r="G115" s="453" t="s">
        <v>814</v>
      </c>
      <c r="H115" s="157" t="s">
        <v>51</v>
      </c>
      <c r="I115" s="283" t="s">
        <v>816</v>
      </c>
      <c r="J115" s="283" t="s">
        <v>815</v>
      </c>
      <c r="K115" s="408" t="s">
        <v>93</v>
      </c>
      <c r="L115" s="157" t="s">
        <v>159</v>
      </c>
      <c r="M115" s="158" t="s">
        <v>104</v>
      </c>
      <c r="N115" s="159">
        <v>0.2</v>
      </c>
      <c r="O115" s="157" t="s">
        <v>53</v>
      </c>
      <c r="P115" s="157" t="s">
        <v>53</v>
      </c>
      <c r="Q115" s="157" t="s">
        <v>53</v>
      </c>
      <c r="R115" s="157" t="s">
        <v>53</v>
      </c>
      <c r="S115" s="157" t="s">
        <v>53</v>
      </c>
      <c r="T115" s="157" t="s">
        <v>53</v>
      </c>
      <c r="U115" s="157" t="s">
        <v>53</v>
      </c>
      <c r="V115" s="157" t="s">
        <v>54</v>
      </c>
      <c r="W115" s="157" t="s">
        <v>54</v>
      </c>
      <c r="X115" s="157" t="s">
        <v>53</v>
      </c>
      <c r="Y115" s="157" t="s">
        <v>53</v>
      </c>
      <c r="Z115" s="157" t="s">
        <v>53</v>
      </c>
      <c r="AA115" s="157" t="s">
        <v>53</v>
      </c>
      <c r="AB115" s="157" t="s">
        <v>53</v>
      </c>
      <c r="AC115" s="157" t="s">
        <v>53</v>
      </c>
      <c r="AD115" s="157" t="s">
        <v>54</v>
      </c>
      <c r="AE115" s="157" t="s">
        <v>53</v>
      </c>
      <c r="AF115" s="157" t="s">
        <v>53</v>
      </c>
      <c r="AG115" s="157" t="s">
        <v>54</v>
      </c>
      <c r="AH115" s="160"/>
      <c r="AI115" s="157" t="s">
        <v>351</v>
      </c>
      <c r="AJ115" s="160"/>
      <c r="AK115" s="161" t="s">
        <v>1069</v>
      </c>
      <c r="AL115" s="162">
        <v>0.2</v>
      </c>
      <c r="AM115" s="184" t="s">
        <v>90</v>
      </c>
      <c r="AN115" s="147" t="s">
        <v>84</v>
      </c>
      <c r="AO115" s="142" t="s">
        <v>1066</v>
      </c>
      <c r="AP115" s="282" t="s">
        <v>811</v>
      </c>
      <c r="AQ115" s="163" t="s">
        <v>95</v>
      </c>
      <c r="AR115" s="164" t="s">
        <v>61</v>
      </c>
      <c r="AS115" s="162">
        <v>0.25</v>
      </c>
      <c r="AT115" s="164" t="s">
        <v>56</v>
      </c>
      <c r="AU115" s="162">
        <v>0.15</v>
      </c>
      <c r="AV115" s="165">
        <v>0.4</v>
      </c>
      <c r="AW115" s="164" t="s">
        <v>57</v>
      </c>
      <c r="AX115" s="164" t="s">
        <v>58</v>
      </c>
      <c r="AY115" s="164" t="s">
        <v>59</v>
      </c>
      <c r="AZ115" s="165">
        <v>0.12</v>
      </c>
      <c r="BA115" s="166" t="s">
        <v>104</v>
      </c>
      <c r="BB115" s="165">
        <v>0.2</v>
      </c>
      <c r="BC115" s="166" t="s">
        <v>1069</v>
      </c>
      <c r="BD115" s="167" t="s">
        <v>90</v>
      </c>
      <c r="BE115" s="164" t="s">
        <v>106</v>
      </c>
      <c r="BF115" s="296" t="s">
        <v>380</v>
      </c>
      <c r="BG115" s="296" t="s">
        <v>380</v>
      </c>
      <c r="BH115" s="296" t="s">
        <v>380</v>
      </c>
      <c r="BI115" s="296" t="s">
        <v>380</v>
      </c>
      <c r="BJ115" s="296" t="s">
        <v>380</v>
      </c>
      <c r="BK115" s="411"/>
      <c r="BL115" s="297" t="s">
        <v>1183</v>
      </c>
    </row>
    <row r="116" spans="2:64" ht="127.5" customHeight="1" thickBot="1" x14ac:dyDescent="0.35">
      <c r="B116" s="787"/>
      <c r="C116" s="790"/>
      <c r="D116" s="793"/>
      <c r="E116" s="413" t="s">
        <v>74</v>
      </c>
      <c r="F116" s="365" t="s">
        <v>289</v>
      </c>
      <c r="G116" s="350" t="s">
        <v>983</v>
      </c>
      <c r="H116" s="64" t="s">
        <v>51</v>
      </c>
      <c r="I116" s="377" t="s">
        <v>817</v>
      </c>
      <c r="J116" s="377" t="s">
        <v>818</v>
      </c>
      <c r="K116" s="302" t="s">
        <v>93</v>
      </c>
      <c r="L116" s="64" t="s">
        <v>159</v>
      </c>
      <c r="M116" s="250" t="s">
        <v>104</v>
      </c>
      <c r="N116" s="251">
        <v>0.2</v>
      </c>
      <c r="O116" s="64" t="s">
        <v>53</v>
      </c>
      <c r="P116" s="64" t="s">
        <v>53</v>
      </c>
      <c r="Q116" s="64" t="s">
        <v>53</v>
      </c>
      <c r="R116" s="64" t="s">
        <v>53</v>
      </c>
      <c r="S116" s="64" t="s">
        <v>53</v>
      </c>
      <c r="T116" s="64" t="s">
        <v>53</v>
      </c>
      <c r="U116" s="64" t="s">
        <v>53</v>
      </c>
      <c r="V116" s="64" t="s">
        <v>54</v>
      </c>
      <c r="W116" s="64" t="s">
        <v>54</v>
      </c>
      <c r="X116" s="64" t="s">
        <v>53</v>
      </c>
      <c r="Y116" s="64" t="s">
        <v>53</v>
      </c>
      <c r="Z116" s="64" t="s">
        <v>53</v>
      </c>
      <c r="AA116" s="64" t="s">
        <v>53</v>
      </c>
      <c r="AB116" s="64" t="s">
        <v>53</v>
      </c>
      <c r="AC116" s="64" t="s">
        <v>53</v>
      </c>
      <c r="AD116" s="64" t="s">
        <v>54</v>
      </c>
      <c r="AE116" s="64" t="s">
        <v>53</v>
      </c>
      <c r="AF116" s="64" t="s">
        <v>53</v>
      </c>
      <c r="AG116" s="64" t="s">
        <v>54</v>
      </c>
      <c r="AH116" s="65"/>
      <c r="AI116" s="64" t="s">
        <v>351</v>
      </c>
      <c r="AJ116" s="65"/>
      <c r="AK116" s="66" t="s">
        <v>1069</v>
      </c>
      <c r="AL116" s="67">
        <v>0.2</v>
      </c>
      <c r="AM116" s="437" t="s">
        <v>90</v>
      </c>
      <c r="AN116" s="148" t="s">
        <v>84</v>
      </c>
      <c r="AO116" s="142" t="s">
        <v>1184</v>
      </c>
      <c r="AP116" s="282" t="s">
        <v>811</v>
      </c>
      <c r="AQ116" s="163" t="s">
        <v>97</v>
      </c>
      <c r="AR116" s="164" t="s">
        <v>55</v>
      </c>
      <c r="AS116" s="162">
        <v>0.1</v>
      </c>
      <c r="AT116" s="164" t="s">
        <v>56</v>
      </c>
      <c r="AU116" s="162">
        <v>0.15</v>
      </c>
      <c r="AV116" s="165">
        <v>0.25</v>
      </c>
      <c r="AW116" s="164" t="s">
        <v>73</v>
      </c>
      <c r="AX116" s="164" t="s">
        <v>65</v>
      </c>
      <c r="AY116" s="164" t="s">
        <v>59</v>
      </c>
      <c r="AZ116" s="165">
        <v>0.2</v>
      </c>
      <c r="BA116" s="166" t="s">
        <v>104</v>
      </c>
      <c r="BB116" s="165">
        <v>0.15000000000000002</v>
      </c>
      <c r="BC116" s="166" t="s">
        <v>1069</v>
      </c>
      <c r="BD116" s="167" t="s">
        <v>90</v>
      </c>
      <c r="BE116" s="164" t="s">
        <v>106</v>
      </c>
      <c r="BF116" s="296" t="s">
        <v>380</v>
      </c>
      <c r="BG116" s="296" t="s">
        <v>380</v>
      </c>
      <c r="BH116" s="296" t="s">
        <v>380</v>
      </c>
      <c r="BI116" s="296" t="s">
        <v>380</v>
      </c>
      <c r="BJ116" s="296" t="s">
        <v>380</v>
      </c>
      <c r="BK116" s="411"/>
      <c r="BL116" s="297" t="s">
        <v>1067</v>
      </c>
    </row>
    <row r="117" spans="2:64" ht="179.25" customHeight="1" thickBot="1" x14ac:dyDescent="0.35">
      <c r="B117" s="787"/>
      <c r="C117" s="790"/>
      <c r="D117" s="793"/>
      <c r="E117" s="413" t="s">
        <v>74</v>
      </c>
      <c r="F117" s="414" t="s">
        <v>291</v>
      </c>
      <c r="G117" s="303" t="s">
        <v>819</v>
      </c>
      <c r="H117" s="157" t="s">
        <v>51</v>
      </c>
      <c r="I117" s="283" t="s">
        <v>820</v>
      </c>
      <c r="J117" s="283" t="s">
        <v>821</v>
      </c>
      <c r="K117" s="408" t="s">
        <v>93</v>
      </c>
      <c r="L117" s="157" t="s">
        <v>72</v>
      </c>
      <c r="M117" s="158" t="s">
        <v>90</v>
      </c>
      <c r="N117" s="159">
        <v>0.4</v>
      </c>
      <c r="O117" s="157" t="s">
        <v>53</v>
      </c>
      <c r="P117" s="157" t="s">
        <v>53</v>
      </c>
      <c r="Q117" s="157" t="s">
        <v>53</v>
      </c>
      <c r="R117" s="157" t="s">
        <v>53</v>
      </c>
      <c r="S117" s="157" t="s">
        <v>53</v>
      </c>
      <c r="T117" s="157" t="s">
        <v>53</v>
      </c>
      <c r="U117" s="157" t="s">
        <v>53</v>
      </c>
      <c r="V117" s="157" t="s">
        <v>54</v>
      </c>
      <c r="W117" s="157" t="s">
        <v>54</v>
      </c>
      <c r="X117" s="157" t="s">
        <v>53</v>
      </c>
      <c r="Y117" s="157" t="s">
        <v>53</v>
      </c>
      <c r="Z117" s="157" t="s">
        <v>53</v>
      </c>
      <c r="AA117" s="157" t="s">
        <v>53</v>
      </c>
      <c r="AB117" s="157" t="s">
        <v>53</v>
      </c>
      <c r="AC117" s="157" t="s">
        <v>53</v>
      </c>
      <c r="AD117" s="157" t="s">
        <v>54</v>
      </c>
      <c r="AE117" s="157" t="s">
        <v>53</v>
      </c>
      <c r="AF117" s="157" t="s">
        <v>53</v>
      </c>
      <c r="AG117" s="157" t="s">
        <v>54</v>
      </c>
      <c r="AH117" s="160"/>
      <c r="AI117" s="157" t="s">
        <v>351</v>
      </c>
      <c r="AJ117" s="160"/>
      <c r="AK117" s="161" t="s">
        <v>1069</v>
      </c>
      <c r="AL117" s="162">
        <v>0.2</v>
      </c>
      <c r="AM117" s="184" t="s">
        <v>90</v>
      </c>
      <c r="AN117" s="147" t="s">
        <v>84</v>
      </c>
      <c r="AO117" s="142" t="s">
        <v>1068</v>
      </c>
      <c r="AP117" s="282" t="s">
        <v>811</v>
      </c>
      <c r="AQ117" s="163" t="s">
        <v>95</v>
      </c>
      <c r="AR117" s="164" t="s">
        <v>61</v>
      </c>
      <c r="AS117" s="162">
        <v>0.25</v>
      </c>
      <c r="AT117" s="164" t="s">
        <v>56</v>
      </c>
      <c r="AU117" s="162">
        <v>0.15</v>
      </c>
      <c r="AV117" s="165">
        <v>0.4</v>
      </c>
      <c r="AW117" s="164" t="s">
        <v>57</v>
      </c>
      <c r="AX117" s="164" t="s">
        <v>58</v>
      </c>
      <c r="AY117" s="164" t="s">
        <v>59</v>
      </c>
      <c r="AZ117" s="165">
        <v>0.24</v>
      </c>
      <c r="BA117" s="166" t="s">
        <v>90</v>
      </c>
      <c r="BB117" s="165">
        <v>0.2</v>
      </c>
      <c r="BC117" s="166" t="s">
        <v>1069</v>
      </c>
      <c r="BD117" s="167" t="s">
        <v>90</v>
      </c>
      <c r="BE117" s="164" t="s">
        <v>106</v>
      </c>
      <c r="BF117" s="296" t="s">
        <v>380</v>
      </c>
      <c r="BG117" s="296" t="s">
        <v>380</v>
      </c>
      <c r="BH117" s="296" t="s">
        <v>380</v>
      </c>
      <c r="BI117" s="296" t="s">
        <v>380</v>
      </c>
      <c r="BJ117" s="296" t="s">
        <v>380</v>
      </c>
      <c r="BK117" s="411"/>
      <c r="BL117" s="297" t="s">
        <v>1070</v>
      </c>
    </row>
    <row r="118" spans="2:64" ht="131.25" customHeight="1" thickBot="1" x14ac:dyDescent="0.35">
      <c r="B118" s="787"/>
      <c r="C118" s="790"/>
      <c r="D118" s="793"/>
      <c r="E118" s="413" t="s">
        <v>74</v>
      </c>
      <c r="F118" s="364" t="s">
        <v>292</v>
      </c>
      <c r="G118" s="422" t="s">
        <v>984</v>
      </c>
      <c r="H118" s="301" t="s">
        <v>51</v>
      </c>
      <c r="I118" s="375" t="s">
        <v>985</v>
      </c>
      <c r="J118" s="375" t="s">
        <v>822</v>
      </c>
      <c r="K118" s="420" t="s">
        <v>93</v>
      </c>
      <c r="L118" s="301" t="s">
        <v>72</v>
      </c>
      <c r="M118" s="328" t="s">
        <v>90</v>
      </c>
      <c r="N118" s="329">
        <v>0.4</v>
      </c>
      <c r="O118" s="301" t="s">
        <v>53</v>
      </c>
      <c r="P118" s="301" t="s">
        <v>53</v>
      </c>
      <c r="Q118" s="301" t="s">
        <v>53</v>
      </c>
      <c r="R118" s="301" t="s">
        <v>53</v>
      </c>
      <c r="S118" s="301" t="s">
        <v>53</v>
      </c>
      <c r="T118" s="301" t="s">
        <v>53</v>
      </c>
      <c r="U118" s="301" t="s">
        <v>53</v>
      </c>
      <c r="V118" s="301" t="s">
        <v>54</v>
      </c>
      <c r="W118" s="301" t="s">
        <v>54</v>
      </c>
      <c r="X118" s="301" t="s">
        <v>53</v>
      </c>
      <c r="Y118" s="301" t="s">
        <v>53</v>
      </c>
      <c r="Z118" s="301" t="s">
        <v>53</v>
      </c>
      <c r="AA118" s="301" t="s">
        <v>53</v>
      </c>
      <c r="AB118" s="301" t="s">
        <v>53</v>
      </c>
      <c r="AC118" s="301" t="s">
        <v>53</v>
      </c>
      <c r="AD118" s="301" t="s">
        <v>54</v>
      </c>
      <c r="AE118" s="301" t="s">
        <v>53</v>
      </c>
      <c r="AF118" s="301" t="s">
        <v>53</v>
      </c>
      <c r="AG118" s="301" t="s">
        <v>54</v>
      </c>
      <c r="AH118" s="197"/>
      <c r="AI118" s="301" t="s">
        <v>351</v>
      </c>
      <c r="AJ118" s="197"/>
      <c r="AK118" s="57" t="s">
        <v>1069</v>
      </c>
      <c r="AL118" s="56">
        <v>0.2</v>
      </c>
      <c r="AM118" s="423" t="s">
        <v>90</v>
      </c>
      <c r="AN118" s="340" t="s">
        <v>84</v>
      </c>
      <c r="AO118" s="142" t="s">
        <v>1071</v>
      </c>
      <c r="AP118" s="334" t="s">
        <v>811</v>
      </c>
      <c r="AQ118" s="252" t="s">
        <v>95</v>
      </c>
      <c r="AR118" s="306" t="s">
        <v>61</v>
      </c>
      <c r="AS118" s="56">
        <v>0.25</v>
      </c>
      <c r="AT118" s="306" t="s">
        <v>56</v>
      </c>
      <c r="AU118" s="56">
        <v>0.15</v>
      </c>
      <c r="AV118" s="317">
        <v>0.4</v>
      </c>
      <c r="AW118" s="306" t="s">
        <v>57</v>
      </c>
      <c r="AX118" s="306" t="s">
        <v>58</v>
      </c>
      <c r="AY118" s="306" t="s">
        <v>59</v>
      </c>
      <c r="AZ118" s="317">
        <v>0.24</v>
      </c>
      <c r="BA118" s="316" t="s">
        <v>90</v>
      </c>
      <c r="BB118" s="317">
        <v>0.2</v>
      </c>
      <c r="BC118" s="316" t="s">
        <v>1069</v>
      </c>
      <c r="BD118" s="307" t="s">
        <v>90</v>
      </c>
      <c r="BE118" s="306" t="s">
        <v>106</v>
      </c>
      <c r="BF118" s="296" t="s">
        <v>380</v>
      </c>
      <c r="BG118" s="296" t="s">
        <v>380</v>
      </c>
      <c r="BH118" s="296" t="s">
        <v>380</v>
      </c>
      <c r="BI118" s="296" t="s">
        <v>380</v>
      </c>
      <c r="BJ118" s="296" t="s">
        <v>380</v>
      </c>
      <c r="BK118" s="411"/>
      <c r="BL118" s="297" t="s">
        <v>1072</v>
      </c>
    </row>
    <row r="119" spans="2:64" ht="254.25" customHeight="1" thickBot="1" x14ac:dyDescent="0.35">
      <c r="B119" s="787"/>
      <c r="C119" s="790"/>
      <c r="D119" s="793"/>
      <c r="E119" s="851" t="s">
        <v>50</v>
      </c>
      <c r="F119" s="798" t="s">
        <v>294</v>
      </c>
      <c r="G119" s="818" t="s">
        <v>826</v>
      </c>
      <c r="H119" s="820" t="s">
        <v>68</v>
      </c>
      <c r="I119" s="72" t="s">
        <v>823</v>
      </c>
      <c r="J119" s="820" t="s">
        <v>824</v>
      </c>
      <c r="K119" s="833" t="s">
        <v>347</v>
      </c>
      <c r="L119" s="820" t="s">
        <v>70</v>
      </c>
      <c r="M119" s="827" t="s">
        <v>121</v>
      </c>
      <c r="N119" s="830">
        <v>0.8</v>
      </c>
      <c r="O119" s="72" t="s">
        <v>53</v>
      </c>
      <c r="P119" s="72" t="s">
        <v>53</v>
      </c>
      <c r="Q119" s="72" t="s">
        <v>53</v>
      </c>
      <c r="R119" s="72" t="s">
        <v>53</v>
      </c>
      <c r="S119" s="72" t="s">
        <v>53</v>
      </c>
      <c r="T119" s="72" t="s">
        <v>53</v>
      </c>
      <c r="U119" s="72" t="s">
        <v>53</v>
      </c>
      <c r="V119" s="72" t="s">
        <v>54</v>
      </c>
      <c r="W119" s="72" t="s">
        <v>54</v>
      </c>
      <c r="X119" s="72" t="s">
        <v>53</v>
      </c>
      <c r="Y119" s="72" t="s">
        <v>53</v>
      </c>
      <c r="Z119" s="72" t="s">
        <v>53</v>
      </c>
      <c r="AA119" s="72" t="s">
        <v>53</v>
      </c>
      <c r="AB119" s="72" t="s">
        <v>53</v>
      </c>
      <c r="AC119" s="72" t="s">
        <v>53</v>
      </c>
      <c r="AD119" s="72" t="s">
        <v>54</v>
      </c>
      <c r="AE119" s="72" t="s">
        <v>53</v>
      </c>
      <c r="AF119" s="72" t="s">
        <v>53</v>
      </c>
      <c r="AG119" s="72" t="s">
        <v>54</v>
      </c>
      <c r="AH119" s="73"/>
      <c r="AI119" s="820" t="s">
        <v>181</v>
      </c>
      <c r="AJ119" s="73"/>
      <c r="AK119" s="835" t="s">
        <v>147</v>
      </c>
      <c r="AL119" s="838">
        <v>1</v>
      </c>
      <c r="AM119" s="841" t="s">
        <v>91</v>
      </c>
      <c r="AN119" s="145" t="s">
        <v>84</v>
      </c>
      <c r="AO119" s="208" t="s">
        <v>828</v>
      </c>
      <c r="AP119" s="282" t="s">
        <v>827</v>
      </c>
      <c r="AQ119" s="75" t="s">
        <v>95</v>
      </c>
      <c r="AR119" s="89" t="s">
        <v>61</v>
      </c>
      <c r="AS119" s="76">
        <v>0.25</v>
      </c>
      <c r="AT119" s="89" t="s">
        <v>56</v>
      </c>
      <c r="AU119" s="76">
        <v>0.15</v>
      </c>
      <c r="AV119" s="77">
        <v>0.4</v>
      </c>
      <c r="AW119" s="89" t="s">
        <v>57</v>
      </c>
      <c r="AX119" s="89" t="s">
        <v>58</v>
      </c>
      <c r="AY119" s="89" t="s">
        <v>59</v>
      </c>
      <c r="AZ119" s="77">
        <v>0.48</v>
      </c>
      <c r="BA119" s="78" t="s">
        <v>114</v>
      </c>
      <c r="BB119" s="77">
        <v>1</v>
      </c>
      <c r="BC119" s="78" t="s">
        <v>147</v>
      </c>
      <c r="BD119" s="79" t="s">
        <v>91</v>
      </c>
      <c r="BE119" s="822" t="s">
        <v>60</v>
      </c>
      <c r="BF119" s="72" t="s">
        <v>831</v>
      </c>
      <c r="BG119" s="72" t="s">
        <v>832</v>
      </c>
      <c r="BH119" s="152" t="s">
        <v>382</v>
      </c>
      <c r="BI119" s="152">
        <v>44562</v>
      </c>
      <c r="BJ119" s="152">
        <v>44926</v>
      </c>
      <c r="BK119" s="404"/>
      <c r="BL119" s="871" t="s">
        <v>835</v>
      </c>
    </row>
    <row r="120" spans="2:64" ht="196.5" customHeight="1" thickTop="1" thickBot="1" x14ac:dyDescent="0.35">
      <c r="B120" s="787"/>
      <c r="C120" s="790"/>
      <c r="D120" s="793"/>
      <c r="E120" s="796"/>
      <c r="F120" s="799"/>
      <c r="G120" s="862"/>
      <c r="H120" s="825"/>
      <c r="I120" s="53" t="s">
        <v>825</v>
      </c>
      <c r="J120" s="825"/>
      <c r="K120" s="850"/>
      <c r="L120" s="825"/>
      <c r="M120" s="828"/>
      <c r="N120" s="831"/>
      <c r="O120" s="53" t="s">
        <v>53</v>
      </c>
      <c r="P120" s="53" t="s">
        <v>53</v>
      </c>
      <c r="Q120" s="53" t="s">
        <v>53</v>
      </c>
      <c r="R120" s="53" t="s">
        <v>53</v>
      </c>
      <c r="S120" s="53" t="s">
        <v>53</v>
      </c>
      <c r="T120" s="53" t="s">
        <v>53</v>
      </c>
      <c r="U120" s="53" t="s">
        <v>53</v>
      </c>
      <c r="V120" s="53" t="s">
        <v>54</v>
      </c>
      <c r="W120" s="53" t="s">
        <v>54</v>
      </c>
      <c r="X120" s="53" t="s">
        <v>53</v>
      </c>
      <c r="Y120" s="53" t="s">
        <v>53</v>
      </c>
      <c r="Z120" s="53" t="s">
        <v>53</v>
      </c>
      <c r="AA120" s="53" t="s">
        <v>53</v>
      </c>
      <c r="AB120" s="53" t="s">
        <v>53</v>
      </c>
      <c r="AC120" s="53" t="s">
        <v>53</v>
      </c>
      <c r="AD120" s="53" t="s">
        <v>54</v>
      </c>
      <c r="AE120" s="53" t="s">
        <v>53</v>
      </c>
      <c r="AF120" s="53" t="s">
        <v>53</v>
      </c>
      <c r="AG120" s="53" t="s">
        <v>54</v>
      </c>
      <c r="AH120" s="30"/>
      <c r="AI120" s="825"/>
      <c r="AJ120" s="30"/>
      <c r="AK120" s="837"/>
      <c r="AL120" s="839"/>
      <c r="AM120" s="842"/>
      <c r="AN120" s="145" t="s">
        <v>339</v>
      </c>
      <c r="AO120" s="271" t="s">
        <v>829</v>
      </c>
      <c r="AP120" s="282" t="s">
        <v>827</v>
      </c>
      <c r="AQ120" s="38" t="s">
        <v>95</v>
      </c>
      <c r="AR120" s="90" t="s">
        <v>62</v>
      </c>
      <c r="AS120" s="37">
        <v>0.15</v>
      </c>
      <c r="AT120" s="90" t="s">
        <v>56</v>
      </c>
      <c r="AU120" s="37">
        <v>0.15</v>
      </c>
      <c r="AV120" s="40">
        <v>0.3</v>
      </c>
      <c r="AW120" s="90" t="s">
        <v>57</v>
      </c>
      <c r="AX120" s="90" t="s">
        <v>58</v>
      </c>
      <c r="AY120" s="90" t="s">
        <v>59</v>
      </c>
      <c r="AZ120" s="40">
        <v>0.33599999999999997</v>
      </c>
      <c r="BA120" s="41" t="s">
        <v>90</v>
      </c>
      <c r="BB120" s="40">
        <v>1</v>
      </c>
      <c r="BC120" s="41" t="s">
        <v>147</v>
      </c>
      <c r="BD120" s="42" t="s">
        <v>91</v>
      </c>
      <c r="BE120" s="823"/>
      <c r="BF120" s="53" t="s">
        <v>833</v>
      </c>
      <c r="BG120" s="53" t="s">
        <v>832</v>
      </c>
      <c r="BH120" s="312" t="s">
        <v>582</v>
      </c>
      <c r="BI120" s="311">
        <v>44562</v>
      </c>
      <c r="BJ120" s="311">
        <v>44926</v>
      </c>
      <c r="BK120" s="125"/>
      <c r="BL120" s="873"/>
    </row>
    <row r="121" spans="2:64" ht="146.25" customHeight="1" thickTop="1" thickBot="1" x14ac:dyDescent="0.35">
      <c r="B121" s="787"/>
      <c r="C121" s="790"/>
      <c r="D121" s="793"/>
      <c r="E121" s="817"/>
      <c r="F121" s="800"/>
      <c r="G121" s="819"/>
      <c r="H121" s="821"/>
      <c r="I121" s="81" t="s">
        <v>986</v>
      </c>
      <c r="J121" s="821"/>
      <c r="K121" s="834"/>
      <c r="L121" s="821"/>
      <c r="M121" s="829"/>
      <c r="N121" s="832"/>
      <c r="O121" s="81" t="s">
        <v>53</v>
      </c>
      <c r="P121" s="81" t="s">
        <v>53</v>
      </c>
      <c r="Q121" s="81" t="s">
        <v>53</v>
      </c>
      <c r="R121" s="81" t="s">
        <v>53</v>
      </c>
      <c r="S121" s="81" t="s">
        <v>53</v>
      </c>
      <c r="T121" s="81" t="s">
        <v>53</v>
      </c>
      <c r="U121" s="81" t="s">
        <v>53</v>
      </c>
      <c r="V121" s="81" t="s">
        <v>54</v>
      </c>
      <c r="W121" s="81" t="s">
        <v>54</v>
      </c>
      <c r="X121" s="81" t="s">
        <v>53</v>
      </c>
      <c r="Y121" s="81" t="s">
        <v>53</v>
      </c>
      <c r="Z121" s="81" t="s">
        <v>53</v>
      </c>
      <c r="AA121" s="81" t="s">
        <v>53</v>
      </c>
      <c r="AB121" s="81" t="s">
        <v>53</v>
      </c>
      <c r="AC121" s="81" t="s">
        <v>53</v>
      </c>
      <c r="AD121" s="81" t="s">
        <v>54</v>
      </c>
      <c r="AE121" s="81" t="s">
        <v>53</v>
      </c>
      <c r="AF121" s="81" t="s">
        <v>53</v>
      </c>
      <c r="AG121" s="81" t="s">
        <v>54</v>
      </c>
      <c r="AH121" s="82"/>
      <c r="AI121" s="821"/>
      <c r="AJ121" s="82"/>
      <c r="AK121" s="836"/>
      <c r="AL121" s="840"/>
      <c r="AM121" s="843"/>
      <c r="AN121" s="147" t="s">
        <v>340</v>
      </c>
      <c r="AO121" s="209" t="s">
        <v>830</v>
      </c>
      <c r="AP121" s="282" t="s">
        <v>827</v>
      </c>
      <c r="AQ121" s="84" t="s">
        <v>95</v>
      </c>
      <c r="AR121" s="91" t="s">
        <v>61</v>
      </c>
      <c r="AS121" s="85">
        <v>0.25</v>
      </c>
      <c r="AT121" s="91" t="s">
        <v>56</v>
      </c>
      <c r="AU121" s="85">
        <v>0.15</v>
      </c>
      <c r="AV121" s="86">
        <v>0.4</v>
      </c>
      <c r="AW121" s="91" t="s">
        <v>57</v>
      </c>
      <c r="AX121" s="91" t="s">
        <v>58</v>
      </c>
      <c r="AY121" s="91" t="s">
        <v>59</v>
      </c>
      <c r="AZ121" s="86">
        <v>0.20159999999999997</v>
      </c>
      <c r="BA121" s="87" t="s">
        <v>90</v>
      </c>
      <c r="BB121" s="86">
        <v>1</v>
      </c>
      <c r="BC121" s="87" t="s">
        <v>147</v>
      </c>
      <c r="BD121" s="88" t="s">
        <v>91</v>
      </c>
      <c r="BE121" s="824"/>
      <c r="BF121" s="81" t="s">
        <v>834</v>
      </c>
      <c r="BG121" s="81" t="s">
        <v>832</v>
      </c>
      <c r="BH121" s="245" t="s">
        <v>387</v>
      </c>
      <c r="BI121" s="246">
        <v>44562</v>
      </c>
      <c r="BJ121" s="246">
        <v>44926</v>
      </c>
      <c r="BK121" s="405"/>
      <c r="BL121" s="872"/>
    </row>
    <row r="122" spans="2:64" ht="186" customHeight="1" thickBot="1" x14ac:dyDescent="0.35">
      <c r="B122" s="787"/>
      <c r="C122" s="790"/>
      <c r="D122" s="793"/>
      <c r="E122" s="851" t="s">
        <v>50</v>
      </c>
      <c r="F122" s="798" t="s">
        <v>295</v>
      </c>
      <c r="G122" s="818" t="s">
        <v>987</v>
      </c>
      <c r="H122" s="820" t="s">
        <v>68</v>
      </c>
      <c r="I122" s="820" t="s">
        <v>988</v>
      </c>
      <c r="J122" s="820" t="s">
        <v>989</v>
      </c>
      <c r="K122" s="833" t="s">
        <v>93</v>
      </c>
      <c r="L122" s="820" t="s">
        <v>72</v>
      </c>
      <c r="M122" s="827" t="s">
        <v>90</v>
      </c>
      <c r="N122" s="830">
        <v>0.4</v>
      </c>
      <c r="O122" s="301" t="s">
        <v>53</v>
      </c>
      <c r="P122" s="301" t="s">
        <v>53</v>
      </c>
      <c r="Q122" s="301" t="s">
        <v>53</v>
      </c>
      <c r="R122" s="301" t="s">
        <v>53</v>
      </c>
      <c r="S122" s="301" t="s">
        <v>53</v>
      </c>
      <c r="T122" s="301" t="s">
        <v>53</v>
      </c>
      <c r="U122" s="301" t="s">
        <v>53</v>
      </c>
      <c r="V122" s="301" t="s">
        <v>54</v>
      </c>
      <c r="W122" s="301" t="s">
        <v>54</v>
      </c>
      <c r="X122" s="301" t="s">
        <v>53</v>
      </c>
      <c r="Y122" s="301" t="s">
        <v>53</v>
      </c>
      <c r="Z122" s="301" t="s">
        <v>53</v>
      </c>
      <c r="AA122" s="301" t="s">
        <v>53</v>
      </c>
      <c r="AB122" s="301" t="s">
        <v>53</v>
      </c>
      <c r="AC122" s="301" t="s">
        <v>53</v>
      </c>
      <c r="AD122" s="301" t="s">
        <v>54</v>
      </c>
      <c r="AE122" s="301" t="s">
        <v>53</v>
      </c>
      <c r="AF122" s="301" t="s">
        <v>53</v>
      </c>
      <c r="AG122" s="301" t="s">
        <v>54</v>
      </c>
      <c r="AH122" s="197"/>
      <c r="AI122" s="948" t="s">
        <v>351</v>
      </c>
      <c r="AJ122" s="197"/>
      <c r="AK122" s="835" t="s">
        <v>1069</v>
      </c>
      <c r="AL122" s="838">
        <v>0.2</v>
      </c>
      <c r="AM122" s="841" t="s">
        <v>90</v>
      </c>
      <c r="AN122" s="146" t="s">
        <v>84</v>
      </c>
      <c r="AO122" s="446" t="s">
        <v>1185</v>
      </c>
      <c r="AP122" s="313" t="s">
        <v>1073</v>
      </c>
      <c r="AQ122" s="103" t="s">
        <v>95</v>
      </c>
      <c r="AR122" s="89" t="s">
        <v>62</v>
      </c>
      <c r="AS122" s="76">
        <v>0.15</v>
      </c>
      <c r="AT122" s="89" t="s">
        <v>56</v>
      </c>
      <c r="AU122" s="76">
        <v>0.15</v>
      </c>
      <c r="AV122" s="77">
        <v>0.3</v>
      </c>
      <c r="AW122" s="89" t="s">
        <v>73</v>
      </c>
      <c r="AX122" s="89" t="s">
        <v>65</v>
      </c>
      <c r="AY122" s="89" t="s">
        <v>59</v>
      </c>
      <c r="AZ122" s="77">
        <v>0.28000000000000003</v>
      </c>
      <c r="BA122" s="78" t="s">
        <v>90</v>
      </c>
      <c r="BB122" s="77">
        <v>0.2</v>
      </c>
      <c r="BC122" s="78" t="s">
        <v>1069</v>
      </c>
      <c r="BD122" s="79" t="s">
        <v>90</v>
      </c>
      <c r="BE122" s="822" t="s">
        <v>106</v>
      </c>
      <c r="BF122" s="820" t="s">
        <v>990</v>
      </c>
      <c r="BG122" s="820" t="s">
        <v>836</v>
      </c>
      <c r="BH122" s="863" t="s">
        <v>422</v>
      </c>
      <c r="BI122" s="866">
        <v>44621</v>
      </c>
      <c r="BJ122" s="866">
        <v>44926</v>
      </c>
      <c r="BK122" s="240"/>
      <c r="BL122" s="950" t="s">
        <v>837</v>
      </c>
    </row>
    <row r="123" spans="2:64" ht="186" customHeight="1" thickBot="1" x14ac:dyDescent="0.35">
      <c r="B123" s="787"/>
      <c r="C123" s="790"/>
      <c r="D123" s="793"/>
      <c r="E123" s="817"/>
      <c r="F123" s="800"/>
      <c r="G123" s="819"/>
      <c r="H123" s="821"/>
      <c r="I123" s="821"/>
      <c r="J123" s="821"/>
      <c r="K123" s="834"/>
      <c r="L123" s="821"/>
      <c r="M123" s="829"/>
      <c r="N123" s="832"/>
      <c r="O123" s="301"/>
      <c r="P123" s="301"/>
      <c r="Q123" s="301"/>
      <c r="R123" s="301"/>
      <c r="S123" s="301"/>
      <c r="T123" s="301"/>
      <c r="U123" s="301"/>
      <c r="V123" s="301"/>
      <c r="W123" s="301"/>
      <c r="X123" s="301"/>
      <c r="Y123" s="301"/>
      <c r="Z123" s="301"/>
      <c r="AA123" s="301"/>
      <c r="AB123" s="301"/>
      <c r="AC123" s="301"/>
      <c r="AD123" s="301"/>
      <c r="AE123" s="301"/>
      <c r="AF123" s="301"/>
      <c r="AG123" s="301"/>
      <c r="AH123" s="197"/>
      <c r="AI123" s="949"/>
      <c r="AJ123" s="197"/>
      <c r="AK123" s="836"/>
      <c r="AL123" s="840"/>
      <c r="AM123" s="843"/>
      <c r="AN123" s="147" t="s">
        <v>339</v>
      </c>
      <c r="AO123" s="142" t="s">
        <v>1075</v>
      </c>
      <c r="AP123" s="282" t="s">
        <v>1074</v>
      </c>
      <c r="AQ123" s="351" t="s">
        <v>95</v>
      </c>
      <c r="AR123" s="102" t="s">
        <v>62</v>
      </c>
      <c r="AS123" s="83">
        <v>0.15</v>
      </c>
      <c r="AT123" s="102" t="s">
        <v>56</v>
      </c>
      <c r="AU123" s="83">
        <v>0.15</v>
      </c>
      <c r="AV123" s="118">
        <v>0.3</v>
      </c>
      <c r="AW123" s="102" t="s">
        <v>73</v>
      </c>
      <c r="AX123" s="102" t="s">
        <v>65</v>
      </c>
      <c r="AY123" s="102" t="s">
        <v>59</v>
      </c>
      <c r="AZ123" s="86">
        <v>0.19600000000000001</v>
      </c>
      <c r="BA123" s="119" t="s">
        <v>104</v>
      </c>
      <c r="BB123" s="86">
        <v>0.2</v>
      </c>
      <c r="BC123" s="119" t="s">
        <v>1069</v>
      </c>
      <c r="BD123" s="112" t="s">
        <v>90</v>
      </c>
      <c r="BE123" s="824"/>
      <c r="BF123" s="821"/>
      <c r="BG123" s="821"/>
      <c r="BH123" s="865"/>
      <c r="BI123" s="868"/>
      <c r="BJ123" s="868"/>
      <c r="BK123" s="352"/>
      <c r="BL123" s="951"/>
    </row>
    <row r="124" spans="2:64" ht="227.25" customHeight="1" thickBot="1" x14ac:dyDescent="0.35">
      <c r="B124" s="788"/>
      <c r="C124" s="791"/>
      <c r="D124" s="794"/>
      <c r="E124" s="378" t="s">
        <v>50</v>
      </c>
      <c r="F124" s="414" t="s">
        <v>297</v>
      </c>
      <c r="G124" s="303" t="s">
        <v>991</v>
      </c>
      <c r="H124" s="157" t="s">
        <v>68</v>
      </c>
      <c r="I124" s="318" t="s">
        <v>992</v>
      </c>
      <c r="J124" s="318" t="s">
        <v>847</v>
      </c>
      <c r="K124" s="408" t="s">
        <v>93</v>
      </c>
      <c r="L124" s="157" t="s">
        <v>72</v>
      </c>
      <c r="M124" s="158" t="s">
        <v>90</v>
      </c>
      <c r="N124" s="159">
        <v>0.4</v>
      </c>
      <c r="O124" s="157" t="s">
        <v>53</v>
      </c>
      <c r="P124" s="157" t="s">
        <v>53</v>
      </c>
      <c r="Q124" s="157" t="s">
        <v>53</v>
      </c>
      <c r="R124" s="157" t="s">
        <v>53</v>
      </c>
      <c r="S124" s="157" t="s">
        <v>53</v>
      </c>
      <c r="T124" s="157" t="s">
        <v>53</v>
      </c>
      <c r="U124" s="157" t="s">
        <v>53</v>
      </c>
      <c r="V124" s="157" t="s">
        <v>54</v>
      </c>
      <c r="W124" s="157" t="s">
        <v>54</v>
      </c>
      <c r="X124" s="157" t="s">
        <v>53</v>
      </c>
      <c r="Y124" s="157" t="s">
        <v>53</v>
      </c>
      <c r="Z124" s="157" t="s">
        <v>53</v>
      </c>
      <c r="AA124" s="157" t="s">
        <v>53</v>
      </c>
      <c r="AB124" s="157" t="s">
        <v>53</v>
      </c>
      <c r="AC124" s="157" t="s">
        <v>53</v>
      </c>
      <c r="AD124" s="157" t="s">
        <v>54</v>
      </c>
      <c r="AE124" s="157" t="s">
        <v>53</v>
      </c>
      <c r="AF124" s="157" t="s">
        <v>53</v>
      </c>
      <c r="AG124" s="157" t="s">
        <v>54</v>
      </c>
      <c r="AH124" s="160"/>
      <c r="AI124" s="157" t="s">
        <v>352</v>
      </c>
      <c r="AJ124" s="160"/>
      <c r="AK124" s="161" t="s">
        <v>109</v>
      </c>
      <c r="AL124" s="162">
        <v>0.4</v>
      </c>
      <c r="AM124" s="184" t="s">
        <v>118</v>
      </c>
      <c r="AN124" s="147" t="s">
        <v>84</v>
      </c>
      <c r="AO124" s="207" t="s">
        <v>848</v>
      </c>
      <c r="AP124" s="200" t="s">
        <v>849</v>
      </c>
      <c r="AQ124" s="233" t="s">
        <v>95</v>
      </c>
      <c r="AR124" s="164" t="s">
        <v>62</v>
      </c>
      <c r="AS124" s="162">
        <v>0.15</v>
      </c>
      <c r="AT124" s="164" t="s">
        <v>56</v>
      </c>
      <c r="AU124" s="162">
        <v>0.15</v>
      </c>
      <c r="AV124" s="165">
        <v>0.3</v>
      </c>
      <c r="AW124" s="164" t="s">
        <v>57</v>
      </c>
      <c r="AX124" s="164" t="s">
        <v>58</v>
      </c>
      <c r="AY124" s="164" t="s">
        <v>59</v>
      </c>
      <c r="AZ124" s="165">
        <v>0.28000000000000003</v>
      </c>
      <c r="BA124" s="166" t="s">
        <v>90</v>
      </c>
      <c r="BB124" s="165">
        <v>0.4</v>
      </c>
      <c r="BC124" s="166" t="s">
        <v>109</v>
      </c>
      <c r="BD124" s="167" t="s">
        <v>118</v>
      </c>
      <c r="BE124" s="164" t="s">
        <v>60</v>
      </c>
      <c r="BF124" s="319" t="s">
        <v>850</v>
      </c>
      <c r="BG124" s="320" t="s">
        <v>841</v>
      </c>
      <c r="BH124" s="320" t="s">
        <v>387</v>
      </c>
      <c r="BI124" s="321">
        <v>44562</v>
      </c>
      <c r="BJ124" s="322">
        <v>44926</v>
      </c>
      <c r="BK124" s="411"/>
      <c r="BL124" s="297" t="s">
        <v>1076</v>
      </c>
    </row>
    <row r="125" spans="2:64" ht="215.25" customHeight="1" thickBot="1" x14ac:dyDescent="0.35">
      <c r="B125" s="786" t="s">
        <v>194</v>
      </c>
      <c r="C125" s="789" t="s">
        <v>201</v>
      </c>
      <c r="D125" s="792" t="s">
        <v>217</v>
      </c>
      <c r="E125" s="795" t="s">
        <v>50</v>
      </c>
      <c r="F125" s="798" t="s">
        <v>299</v>
      </c>
      <c r="G125" s="818" t="s">
        <v>500</v>
      </c>
      <c r="H125" s="820" t="s">
        <v>68</v>
      </c>
      <c r="I125" s="219" t="s">
        <v>498</v>
      </c>
      <c r="J125" s="833" t="s">
        <v>499</v>
      </c>
      <c r="K125" s="833" t="s">
        <v>93</v>
      </c>
      <c r="L125" s="820" t="s">
        <v>64</v>
      </c>
      <c r="M125" s="827" t="s">
        <v>114</v>
      </c>
      <c r="N125" s="830">
        <v>0.6</v>
      </c>
      <c r="O125" s="72" t="s">
        <v>53</v>
      </c>
      <c r="P125" s="72" t="s">
        <v>53</v>
      </c>
      <c r="Q125" s="72" t="s">
        <v>53</v>
      </c>
      <c r="R125" s="72" t="s">
        <v>53</v>
      </c>
      <c r="S125" s="72" t="s">
        <v>53</v>
      </c>
      <c r="T125" s="72" t="s">
        <v>53</v>
      </c>
      <c r="U125" s="72" t="s">
        <v>53</v>
      </c>
      <c r="V125" s="72" t="s">
        <v>54</v>
      </c>
      <c r="W125" s="72" t="s">
        <v>54</v>
      </c>
      <c r="X125" s="72" t="s">
        <v>53</v>
      </c>
      <c r="Y125" s="72" t="s">
        <v>53</v>
      </c>
      <c r="Z125" s="72" t="s">
        <v>53</v>
      </c>
      <c r="AA125" s="72" t="s">
        <v>53</v>
      </c>
      <c r="AB125" s="72" t="s">
        <v>53</v>
      </c>
      <c r="AC125" s="72" t="s">
        <v>53</v>
      </c>
      <c r="AD125" s="72" t="s">
        <v>54</v>
      </c>
      <c r="AE125" s="72" t="s">
        <v>53</v>
      </c>
      <c r="AF125" s="72" t="s">
        <v>53</v>
      </c>
      <c r="AG125" s="72" t="s">
        <v>54</v>
      </c>
      <c r="AH125" s="73"/>
      <c r="AI125" s="820" t="s">
        <v>352</v>
      </c>
      <c r="AJ125" s="73"/>
      <c r="AK125" s="835" t="s">
        <v>109</v>
      </c>
      <c r="AL125" s="838">
        <v>0.4</v>
      </c>
      <c r="AM125" s="841" t="s">
        <v>118</v>
      </c>
      <c r="AN125" s="145" t="s">
        <v>84</v>
      </c>
      <c r="AO125" s="208" t="s">
        <v>993</v>
      </c>
      <c r="AP125" s="260" t="s">
        <v>515</v>
      </c>
      <c r="AQ125" s="75" t="s">
        <v>95</v>
      </c>
      <c r="AR125" s="89" t="s">
        <v>62</v>
      </c>
      <c r="AS125" s="76">
        <v>0.15</v>
      </c>
      <c r="AT125" s="89" t="s">
        <v>56</v>
      </c>
      <c r="AU125" s="76">
        <v>0.15</v>
      </c>
      <c r="AV125" s="77">
        <v>0.3</v>
      </c>
      <c r="AW125" s="89" t="s">
        <v>57</v>
      </c>
      <c r="AX125" s="89" t="s">
        <v>58</v>
      </c>
      <c r="AY125" s="89" t="s">
        <v>59</v>
      </c>
      <c r="AZ125" s="77">
        <v>0.42</v>
      </c>
      <c r="BA125" s="78" t="s">
        <v>114</v>
      </c>
      <c r="BB125" s="77">
        <v>0.4</v>
      </c>
      <c r="BC125" s="78" t="s">
        <v>109</v>
      </c>
      <c r="BD125" s="79" t="s">
        <v>118</v>
      </c>
      <c r="BE125" s="822" t="s">
        <v>60</v>
      </c>
      <c r="BF125" s="269" t="s">
        <v>861</v>
      </c>
      <c r="BG125" s="335" t="s">
        <v>597</v>
      </c>
      <c r="BH125" s="72" t="s">
        <v>422</v>
      </c>
      <c r="BI125" s="126">
        <v>44563</v>
      </c>
      <c r="BJ125" s="126">
        <v>44895</v>
      </c>
      <c r="BK125" s="269"/>
      <c r="BL125" s="871" t="s">
        <v>994</v>
      </c>
    </row>
    <row r="126" spans="2:64" ht="137.25" customHeight="1" thickTop="1" thickBot="1" x14ac:dyDescent="0.35">
      <c r="B126" s="787"/>
      <c r="C126" s="790"/>
      <c r="D126" s="793"/>
      <c r="E126" s="817"/>
      <c r="F126" s="800"/>
      <c r="G126" s="819"/>
      <c r="H126" s="821"/>
      <c r="I126" s="336" t="s">
        <v>497</v>
      </c>
      <c r="J126" s="834"/>
      <c r="K126" s="834"/>
      <c r="L126" s="821"/>
      <c r="M126" s="829"/>
      <c r="N126" s="832"/>
      <c r="O126" s="93" t="s">
        <v>53</v>
      </c>
      <c r="P126" s="93" t="s">
        <v>53</v>
      </c>
      <c r="Q126" s="93" t="s">
        <v>53</v>
      </c>
      <c r="R126" s="93" t="s">
        <v>53</v>
      </c>
      <c r="S126" s="93" t="s">
        <v>53</v>
      </c>
      <c r="T126" s="93" t="s">
        <v>53</v>
      </c>
      <c r="U126" s="93" t="s">
        <v>53</v>
      </c>
      <c r="V126" s="93" t="s">
        <v>54</v>
      </c>
      <c r="W126" s="93" t="s">
        <v>54</v>
      </c>
      <c r="X126" s="93" t="s">
        <v>53</v>
      </c>
      <c r="Y126" s="93" t="s">
        <v>53</v>
      </c>
      <c r="Z126" s="93" t="s">
        <v>53</v>
      </c>
      <c r="AA126" s="93" t="s">
        <v>53</v>
      </c>
      <c r="AB126" s="93" t="s">
        <v>53</v>
      </c>
      <c r="AC126" s="93" t="s">
        <v>53</v>
      </c>
      <c r="AD126" s="93" t="s">
        <v>54</v>
      </c>
      <c r="AE126" s="93" t="s">
        <v>53</v>
      </c>
      <c r="AF126" s="93" t="s">
        <v>53</v>
      </c>
      <c r="AG126" s="93" t="s">
        <v>54</v>
      </c>
      <c r="AH126" s="94"/>
      <c r="AI126" s="821"/>
      <c r="AJ126" s="94"/>
      <c r="AK126" s="836"/>
      <c r="AL126" s="840"/>
      <c r="AM126" s="843"/>
      <c r="AN126" s="146" t="s">
        <v>339</v>
      </c>
      <c r="AO126" s="275" t="s">
        <v>995</v>
      </c>
      <c r="AP126" s="261" t="s">
        <v>501</v>
      </c>
      <c r="AQ126" s="95" t="s">
        <v>95</v>
      </c>
      <c r="AR126" s="96" t="s">
        <v>61</v>
      </c>
      <c r="AS126" s="43">
        <v>0.25</v>
      </c>
      <c r="AT126" s="96" t="s">
        <v>56</v>
      </c>
      <c r="AU126" s="43">
        <v>0.15</v>
      </c>
      <c r="AV126" s="97">
        <v>0.4</v>
      </c>
      <c r="AW126" s="96" t="s">
        <v>57</v>
      </c>
      <c r="AX126" s="96" t="s">
        <v>65</v>
      </c>
      <c r="AY126" s="96" t="s">
        <v>59</v>
      </c>
      <c r="AZ126" s="97">
        <v>0.252</v>
      </c>
      <c r="BA126" s="98" t="s">
        <v>90</v>
      </c>
      <c r="BB126" s="97">
        <v>0.4</v>
      </c>
      <c r="BC126" s="98" t="s">
        <v>109</v>
      </c>
      <c r="BD126" s="54" t="s">
        <v>118</v>
      </c>
      <c r="BE126" s="824"/>
      <c r="BF126" s="268" t="s">
        <v>862</v>
      </c>
      <c r="BG126" s="93" t="s">
        <v>863</v>
      </c>
      <c r="BH126" s="93" t="s">
        <v>864</v>
      </c>
      <c r="BI126" s="326">
        <v>44563</v>
      </c>
      <c r="BJ126" s="326">
        <v>44895</v>
      </c>
      <c r="BK126" s="268"/>
      <c r="BL126" s="872"/>
    </row>
    <row r="127" spans="2:64" ht="93.75" customHeight="1" thickBot="1" x14ac:dyDescent="0.35">
      <c r="B127" s="787"/>
      <c r="C127" s="790"/>
      <c r="D127" s="793"/>
      <c r="E127" s="851" t="s">
        <v>50</v>
      </c>
      <c r="F127" s="798" t="s">
        <v>300</v>
      </c>
      <c r="G127" s="844" t="s">
        <v>996</v>
      </c>
      <c r="H127" s="820" t="s">
        <v>68</v>
      </c>
      <c r="I127" s="833" t="s">
        <v>865</v>
      </c>
      <c r="J127" s="833" t="s">
        <v>866</v>
      </c>
      <c r="K127" s="833" t="s">
        <v>93</v>
      </c>
      <c r="L127" s="820" t="s">
        <v>64</v>
      </c>
      <c r="M127" s="827" t="s">
        <v>114</v>
      </c>
      <c r="N127" s="830">
        <v>0.6</v>
      </c>
      <c r="O127" s="72" t="s">
        <v>53</v>
      </c>
      <c r="P127" s="72" t="s">
        <v>53</v>
      </c>
      <c r="Q127" s="72" t="s">
        <v>53</v>
      </c>
      <c r="R127" s="72" t="s">
        <v>53</v>
      </c>
      <c r="S127" s="72" t="s">
        <v>53</v>
      </c>
      <c r="T127" s="72" t="s">
        <v>53</v>
      </c>
      <c r="U127" s="72" t="s">
        <v>53</v>
      </c>
      <c r="V127" s="72" t="s">
        <v>54</v>
      </c>
      <c r="W127" s="72" t="s">
        <v>54</v>
      </c>
      <c r="X127" s="72" t="s">
        <v>53</v>
      </c>
      <c r="Y127" s="72" t="s">
        <v>53</v>
      </c>
      <c r="Z127" s="72" t="s">
        <v>53</v>
      </c>
      <c r="AA127" s="72" t="s">
        <v>53</v>
      </c>
      <c r="AB127" s="72" t="s">
        <v>53</v>
      </c>
      <c r="AC127" s="72" t="s">
        <v>53</v>
      </c>
      <c r="AD127" s="72" t="s">
        <v>54</v>
      </c>
      <c r="AE127" s="72" t="s">
        <v>53</v>
      </c>
      <c r="AF127" s="72" t="s">
        <v>53</v>
      </c>
      <c r="AG127" s="72" t="s">
        <v>54</v>
      </c>
      <c r="AH127" s="73"/>
      <c r="AI127" s="820" t="s">
        <v>353</v>
      </c>
      <c r="AJ127" s="73"/>
      <c r="AK127" s="835" t="s">
        <v>115</v>
      </c>
      <c r="AL127" s="838">
        <v>0.6</v>
      </c>
      <c r="AM127" s="841" t="s">
        <v>118</v>
      </c>
      <c r="AN127" s="147" t="s">
        <v>84</v>
      </c>
      <c r="AO127" s="142" t="s">
        <v>869</v>
      </c>
      <c r="AP127" s="260" t="s">
        <v>493</v>
      </c>
      <c r="AQ127" s="75" t="s">
        <v>95</v>
      </c>
      <c r="AR127" s="89" t="s">
        <v>62</v>
      </c>
      <c r="AS127" s="76">
        <v>0.15</v>
      </c>
      <c r="AT127" s="89" t="s">
        <v>56</v>
      </c>
      <c r="AU127" s="76">
        <v>0.15</v>
      </c>
      <c r="AV127" s="77">
        <v>0.3</v>
      </c>
      <c r="AW127" s="89" t="s">
        <v>57</v>
      </c>
      <c r="AX127" s="89" t="s">
        <v>65</v>
      </c>
      <c r="AY127" s="89" t="s">
        <v>59</v>
      </c>
      <c r="AZ127" s="77">
        <v>0.42</v>
      </c>
      <c r="BA127" s="78" t="s">
        <v>114</v>
      </c>
      <c r="BB127" s="77">
        <v>0.6</v>
      </c>
      <c r="BC127" s="78" t="s">
        <v>115</v>
      </c>
      <c r="BD127" s="79" t="s">
        <v>118</v>
      </c>
      <c r="BE127" s="822" t="s">
        <v>60</v>
      </c>
      <c r="BF127" s="915" t="s">
        <v>997</v>
      </c>
      <c r="BG127" s="820" t="s">
        <v>870</v>
      </c>
      <c r="BH127" s="820" t="s">
        <v>871</v>
      </c>
      <c r="BI127" s="869">
        <v>44563</v>
      </c>
      <c r="BJ127" s="869">
        <v>44926</v>
      </c>
      <c r="BK127" s="269"/>
      <c r="BL127" s="871" t="s">
        <v>998</v>
      </c>
    </row>
    <row r="128" spans="2:64" ht="66.75" thickBot="1" x14ac:dyDescent="0.35">
      <c r="B128" s="787"/>
      <c r="C128" s="790"/>
      <c r="D128" s="793"/>
      <c r="E128" s="817"/>
      <c r="F128" s="800"/>
      <c r="G128" s="846"/>
      <c r="H128" s="821"/>
      <c r="I128" s="834"/>
      <c r="J128" s="834"/>
      <c r="K128" s="834"/>
      <c r="L128" s="821"/>
      <c r="M128" s="829"/>
      <c r="N128" s="832"/>
      <c r="O128" s="81" t="s">
        <v>53</v>
      </c>
      <c r="P128" s="81" t="s">
        <v>53</v>
      </c>
      <c r="Q128" s="81" t="s">
        <v>53</v>
      </c>
      <c r="R128" s="81" t="s">
        <v>53</v>
      </c>
      <c r="S128" s="81" t="s">
        <v>53</v>
      </c>
      <c r="T128" s="81" t="s">
        <v>53</v>
      </c>
      <c r="U128" s="81" t="s">
        <v>53</v>
      </c>
      <c r="V128" s="81" t="s">
        <v>54</v>
      </c>
      <c r="W128" s="81" t="s">
        <v>54</v>
      </c>
      <c r="X128" s="81" t="s">
        <v>53</v>
      </c>
      <c r="Y128" s="81" t="s">
        <v>53</v>
      </c>
      <c r="Z128" s="81" t="s">
        <v>53</v>
      </c>
      <c r="AA128" s="81" t="s">
        <v>53</v>
      </c>
      <c r="AB128" s="81" t="s">
        <v>53</v>
      </c>
      <c r="AC128" s="81" t="s">
        <v>53</v>
      </c>
      <c r="AD128" s="81" t="s">
        <v>54</v>
      </c>
      <c r="AE128" s="81" t="s">
        <v>53</v>
      </c>
      <c r="AF128" s="81" t="s">
        <v>53</v>
      </c>
      <c r="AG128" s="81" t="s">
        <v>54</v>
      </c>
      <c r="AH128" s="82"/>
      <c r="AI128" s="821"/>
      <c r="AJ128" s="82"/>
      <c r="AK128" s="836"/>
      <c r="AL128" s="840"/>
      <c r="AM128" s="843"/>
      <c r="AN128" s="146" t="s">
        <v>339</v>
      </c>
      <c r="AO128" s="338" t="s">
        <v>868</v>
      </c>
      <c r="AP128" s="261" t="s">
        <v>867</v>
      </c>
      <c r="AQ128" s="95" t="s">
        <v>95</v>
      </c>
      <c r="AR128" s="96" t="s">
        <v>62</v>
      </c>
      <c r="AS128" s="43">
        <v>0.15</v>
      </c>
      <c r="AT128" s="96" t="s">
        <v>56</v>
      </c>
      <c r="AU128" s="43">
        <v>0.15</v>
      </c>
      <c r="AV128" s="97">
        <v>0.3</v>
      </c>
      <c r="AW128" s="96" t="s">
        <v>57</v>
      </c>
      <c r="AX128" s="96" t="s">
        <v>65</v>
      </c>
      <c r="AY128" s="96" t="s">
        <v>59</v>
      </c>
      <c r="AZ128" s="97">
        <v>0.29399999999999998</v>
      </c>
      <c r="BA128" s="98" t="s">
        <v>90</v>
      </c>
      <c r="BB128" s="97">
        <v>0.6</v>
      </c>
      <c r="BC128" s="98" t="s">
        <v>115</v>
      </c>
      <c r="BD128" s="54" t="s">
        <v>118</v>
      </c>
      <c r="BE128" s="824"/>
      <c r="BF128" s="917"/>
      <c r="BG128" s="821"/>
      <c r="BH128" s="821"/>
      <c r="BI128" s="870"/>
      <c r="BJ128" s="870"/>
      <c r="BK128" s="268"/>
      <c r="BL128" s="872"/>
    </row>
    <row r="129" spans="2:64" ht="148.5" customHeight="1" thickBot="1" x14ac:dyDescent="0.35">
      <c r="B129" s="787"/>
      <c r="C129" s="790"/>
      <c r="D129" s="793"/>
      <c r="E129" s="851" t="s">
        <v>50</v>
      </c>
      <c r="F129" s="798" t="s">
        <v>301</v>
      </c>
      <c r="G129" s="844" t="s">
        <v>999</v>
      </c>
      <c r="H129" s="820" t="s">
        <v>68</v>
      </c>
      <c r="I129" s="833" t="s">
        <v>872</v>
      </c>
      <c r="J129" s="833" t="s">
        <v>873</v>
      </c>
      <c r="K129" s="833" t="s">
        <v>93</v>
      </c>
      <c r="L129" s="820" t="s">
        <v>64</v>
      </c>
      <c r="M129" s="827" t="s">
        <v>114</v>
      </c>
      <c r="N129" s="830">
        <v>0.6</v>
      </c>
      <c r="O129" s="64" t="s">
        <v>53</v>
      </c>
      <c r="P129" s="64" t="s">
        <v>53</v>
      </c>
      <c r="Q129" s="64" t="s">
        <v>53</v>
      </c>
      <c r="R129" s="64" t="s">
        <v>53</v>
      </c>
      <c r="S129" s="64" t="s">
        <v>53</v>
      </c>
      <c r="T129" s="64" t="s">
        <v>53</v>
      </c>
      <c r="U129" s="64" t="s">
        <v>53</v>
      </c>
      <c r="V129" s="64" t="s">
        <v>54</v>
      </c>
      <c r="W129" s="64" t="s">
        <v>54</v>
      </c>
      <c r="X129" s="64" t="s">
        <v>53</v>
      </c>
      <c r="Y129" s="64" t="s">
        <v>53</v>
      </c>
      <c r="Z129" s="64" t="s">
        <v>53</v>
      </c>
      <c r="AA129" s="64" t="s">
        <v>53</v>
      </c>
      <c r="AB129" s="64" t="s">
        <v>53</v>
      </c>
      <c r="AC129" s="64" t="s">
        <v>53</v>
      </c>
      <c r="AD129" s="64" t="s">
        <v>54</v>
      </c>
      <c r="AE129" s="64" t="s">
        <v>53</v>
      </c>
      <c r="AF129" s="64" t="s">
        <v>53</v>
      </c>
      <c r="AG129" s="64" t="s">
        <v>54</v>
      </c>
      <c r="AH129" s="65"/>
      <c r="AI129" s="820" t="s">
        <v>353</v>
      </c>
      <c r="AJ129" s="65"/>
      <c r="AK129" s="835" t="s">
        <v>115</v>
      </c>
      <c r="AL129" s="838">
        <v>0.6</v>
      </c>
      <c r="AM129" s="841" t="s">
        <v>118</v>
      </c>
      <c r="AN129" s="147" t="s">
        <v>84</v>
      </c>
      <c r="AO129" s="185" t="s">
        <v>875</v>
      </c>
      <c r="AP129" s="260" t="s">
        <v>874</v>
      </c>
      <c r="AQ129" s="75" t="s">
        <v>95</v>
      </c>
      <c r="AR129" s="89" t="s">
        <v>61</v>
      </c>
      <c r="AS129" s="76">
        <v>0.25</v>
      </c>
      <c r="AT129" s="89" t="s">
        <v>56</v>
      </c>
      <c r="AU129" s="76">
        <v>0.15</v>
      </c>
      <c r="AV129" s="77">
        <v>0.4</v>
      </c>
      <c r="AW129" s="89" t="s">
        <v>57</v>
      </c>
      <c r="AX129" s="89" t="s">
        <v>65</v>
      </c>
      <c r="AY129" s="89" t="s">
        <v>59</v>
      </c>
      <c r="AZ129" s="77">
        <v>0.36</v>
      </c>
      <c r="BA129" s="78" t="s">
        <v>90</v>
      </c>
      <c r="BB129" s="77">
        <v>0.6</v>
      </c>
      <c r="BC129" s="78" t="s">
        <v>115</v>
      </c>
      <c r="BD129" s="79" t="s">
        <v>118</v>
      </c>
      <c r="BE129" s="822" t="s">
        <v>110</v>
      </c>
      <c r="BF129" s="915" t="s">
        <v>1000</v>
      </c>
      <c r="BG129" s="915" t="s">
        <v>1001</v>
      </c>
      <c r="BH129" s="820" t="s">
        <v>387</v>
      </c>
      <c r="BI129" s="869">
        <v>44593</v>
      </c>
      <c r="BJ129" s="869">
        <v>44895</v>
      </c>
      <c r="BK129" s="269"/>
      <c r="BL129" s="918" t="s">
        <v>877</v>
      </c>
    </row>
    <row r="130" spans="2:64" ht="90.75" customHeight="1" thickBot="1" x14ac:dyDescent="0.35">
      <c r="B130" s="787"/>
      <c r="C130" s="790"/>
      <c r="D130" s="793"/>
      <c r="E130" s="817"/>
      <c r="F130" s="800"/>
      <c r="G130" s="846"/>
      <c r="H130" s="821"/>
      <c r="I130" s="834"/>
      <c r="J130" s="834"/>
      <c r="K130" s="834"/>
      <c r="L130" s="821"/>
      <c r="M130" s="829"/>
      <c r="N130" s="832"/>
      <c r="O130" s="93" t="s">
        <v>53</v>
      </c>
      <c r="P130" s="93" t="s">
        <v>53</v>
      </c>
      <c r="Q130" s="93" t="s">
        <v>53</v>
      </c>
      <c r="R130" s="93" t="s">
        <v>53</v>
      </c>
      <c r="S130" s="93" t="s">
        <v>53</v>
      </c>
      <c r="T130" s="93" t="s">
        <v>53</v>
      </c>
      <c r="U130" s="93" t="s">
        <v>53</v>
      </c>
      <c r="V130" s="93" t="s">
        <v>54</v>
      </c>
      <c r="W130" s="93" t="s">
        <v>54</v>
      </c>
      <c r="X130" s="93" t="s">
        <v>53</v>
      </c>
      <c r="Y130" s="93" t="s">
        <v>53</v>
      </c>
      <c r="Z130" s="93" t="s">
        <v>53</v>
      </c>
      <c r="AA130" s="93" t="s">
        <v>53</v>
      </c>
      <c r="AB130" s="93" t="s">
        <v>53</v>
      </c>
      <c r="AC130" s="93" t="s">
        <v>53</v>
      </c>
      <c r="AD130" s="93" t="s">
        <v>54</v>
      </c>
      <c r="AE130" s="93" t="s">
        <v>53</v>
      </c>
      <c r="AF130" s="93" t="s">
        <v>53</v>
      </c>
      <c r="AG130" s="93" t="s">
        <v>54</v>
      </c>
      <c r="AH130" s="94"/>
      <c r="AI130" s="821"/>
      <c r="AJ130" s="94"/>
      <c r="AK130" s="836"/>
      <c r="AL130" s="840"/>
      <c r="AM130" s="843"/>
      <c r="AN130" s="340" t="s">
        <v>339</v>
      </c>
      <c r="AO130" s="338" t="s">
        <v>876</v>
      </c>
      <c r="AP130" s="261" t="s">
        <v>874</v>
      </c>
      <c r="AQ130" s="95" t="s">
        <v>95</v>
      </c>
      <c r="AR130" s="96" t="s">
        <v>61</v>
      </c>
      <c r="AS130" s="43">
        <v>0.25</v>
      </c>
      <c r="AT130" s="96" t="s">
        <v>56</v>
      </c>
      <c r="AU130" s="43">
        <v>0.15</v>
      </c>
      <c r="AV130" s="97">
        <v>0.4</v>
      </c>
      <c r="AW130" s="96" t="s">
        <v>57</v>
      </c>
      <c r="AX130" s="96" t="s">
        <v>65</v>
      </c>
      <c r="AY130" s="96" t="s">
        <v>59</v>
      </c>
      <c r="AZ130" s="97">
        <v>0.216</v>
      </c>
      <c r="BA130" s="98" t="s">
        <v>90</v>
      </c>
      <c r="BB130" s="97">
        <v>0.6</v>
      </c>
      <c r="BC130" s="98" t="s">
        <v>115</v>
      </c>
      <c r="BD130" s="54" t="s">
        <v>118</v>
      </c>
      <c r="BE130" s="824"/>
      <c r="BF130" s="917"/>
      <c r="BG130" s="917"/>
      <c r="BH130" s="821"/>
      <c r="BI130" s="870"/>
      <c r="BJ130" s="870"/>
      <c r="BK130" s="268"/>
      <c r="BL130" s="919"/>
    </row>
    <row r="131" spans="2:64" ht="168.75" customHeight="1" thickBot="1" x14ac:dyDescent="0.35">
      <c r="B131" s="787"/>
      <c r="C131" s="790"/>
      <c r="D131" s="793"/>
      <c r="E131" s="851" t="s">
        <v>50</v>
      </c>
      <c r="F131" s="798" t="s">
        <v>303</v>
      </c>
      <c r="G131" s="844" t="s">
        <v>1002</v>
      </c>
      <c r="H131" s="820" t="s">
        <v>68</v>
      </c>
      <c r="I131" s="820" t="s">
        <v>873</v>
      </c>
      <c r="J131" s="820" t="s">
        <v>878</v>
      </c>
      <c r="K131" s="833" t="s">
        <v>93</v>
      </c>
      <c r="L131" s="820" t="s">
        <v>72</v>
      </c>
      <c r="M131" s="827" t="s">
        <v>90</v>
      </c>
      <c r="N131" s="830">
        <v>0.4</v>
      </c>
      <c r="O131" s="72" t="s">
        <v>53</v>
      </c>
      <c r="P131" s="72" t="s">
        <v>53</v>
      </c>
      <c r="Q131" s="72" t="s">
        <v>53</v>
      </c>
      <c r="R131" s="72" t="s">
        <v>53</v>
      </c>
      <c r="S131" s="72" t="s">
        <v>53</v>
      </c>
      <c r="T131" s="72" t="s">
        <v>53</v>
      </c>
      <c r="U131" s="72" t="s">
        <v>53</v>
      </c>
      <c r="V131" s="72" t="s">
        <v>54</v>
      </c>
      <c r="W131" s="72" t="s">
        <v>54</v>
      </c>
      <c r="X131" s="72" t="s">
        <v>53</v>
      </c>
      <c r="Y131" s="72" t="s">
        <v>53</v>
      </c>
      <c r="Z131" s="72" t="s">
        <v>53</v>
      </c>
      <c r="AA131" s="72" t="s">
        <v>53</v>
      </c>
      <c r="AB131" s="72" t="s">
        <v>53</v>
      </c>
      <c r="AC131" s="72" t="s">
        <v>53</v>
      </c>
      <c r="AD131" s="72" t="s">
        <v>54</v>
      </c>
      <c r="AE131" s="72" t="s">
        <v>53</v>
      </c>
      <c r="AF131" s="72" t="s">
        <v>53</v>
      </c>
      <c r="AG131" s="72" t="s">
        <v>54</v>
      </c>
      <c r="AH131" s="73"/>
      <c r="AI131" s="820" t="s">
        <v>353</v>
      </c>
      <c r="AJ131" s="73"/>
      <c r="AK131" s="835" t="s">
        <v>115</v>
      </c>
      <c r="AL131" s="838">
        <v>0.6</v>
      </c>
      <c r="AM131" s="841" t="s">
        <v>118</v>
      </c>
      <c r="AN131" s="146" t="s">
        <v>84</v>
      </c>
      <c r="AO131" s="337" t="s">
        <v>882</v>
      </c>
      <c r="AP131" s="260" t="s">
        <v>879</v>
      </c>
      <c r="AQ131" s="103" t="s">
        <v>95</v>
      </c>
      <c r="AR131" s="89" t="s">
        <v>61</v>
      </c>
      <c r="AS131" s="76">
        <v>0.25</v>
      </c>
      <c r="AT131" s="89" t="s">
        <v>56</v>
      </c>
      <c r="AU131" s="76">
        <v>0.15</v>
      </c>
      <c r="AV131" s="77">
        <v>0.4</v>
      </c>
      <c r="AW131" s="89" t="s">
        <v>57</v>
      </c>
      <c r="AX131" s="89" t="s">
        <v>58</v>
      </c>
      <c r="AY131" s="89" t="s">
        <v>59</v>
      </c>
      <c r="AZ131" s="77">
        <v>0.24</v>
      </c>
      <c r="BA131" s="78" t="s">
        <v>90</v>
      </c>
      <c r="BB131" s="77">
        <v>0.6</v>
      </c>
      <c r="BC131" s="78" t="s">
        <v>115</v>
      </c>
      <c r="BD131" s="79" t="s">
        <v>118</v>
      </c>
      <c r="BE131" s="822" t="s">
        <v>60</v>
      </c>
      <c r="BF131" s="820" t="s">
        <v>884</v>
      </c>
      <c r="BG131" s="820" t="s">
        <v>885</v>
      </c>
      <c r="BH131" s="820" t="s">
        <v>422</v>
      </c>
      <c r="BI131" s="869">
        <v>44593</v>
      </c>
      <c r="BJ131" s="869">
        <v>44895</v>
      </c>
      <c r="BK131" s="269"/>
      <c r="BL131" s="871" t="s">
        <v>1003</v>
      </c>
    </row>
    <row r="132" spans="2:64" ht="98.25" customHeight="1" thickBot="1" x14ac:dyDescent="0.35">
      <c r="B132" s="787"/>
      <c r="C132" s="790"/>
      <c r="D132" s="793"/>
      <c r="E132" s="796"/>
      <c r="F132" s="799"/>
      <c r="G132" s="845"/>
      <c r="H132" s="825"/>
      <c r="I132" s="825"/>
      <c r="J132" s="825"/>
      <c r="K132" s="850"/>
      <c r="L132" s="825"/>
      <c r="M132" s="828"/>
      <c r="N132" s="831"/>
      <c r="O132" s="53" t="s">
        <v>53</v>
      </c>
      <c r="P132" s="53" t="s">
        <v>53</v>
      </c>
      <c r="Q132" s="53" t="s">
        <v>53</v>
      </c>
      <c r="R132" s="53" t="s">
        <v>53</v>
      </c>
      <c r="S132" s="53" t="s">
        <v>53</v>
      </c>
      <c r="T132" s="53" t="s">
        <v>53</v>
      </c>
      <c r="U132" s="53" t="s">
        <v>53</v>
      </c>
      <c r="V132" s="53" t="s">
        <v>54</v>
      </c>
      <c r="W132" s="53" t="s">
        <v>54</v>
      </c>
      <c r="X132" s="53" t="s">
        <v>53</v>
      </c>
      <c r="Y132" s="53" t="s">
        <v>53</v>
      </c>
      <c r="Z132" s="53" t="s">
        <v>53</v>
      </c>
      <c r="AA132" s="53" t="s">
        <v>53</v>
      </c>
      <c r="AB132" s="53" t="s">
        <v>53</v>
      </c>
      <c r="AC132" s="53" t="s">
        <v>53</v>
      </c>
      <c r="AD132" s="53" t="s">
        <v>54</v>
      </c>
      <c r="AE132" s="53" t="s">
        <v>53</v>
      </c>
      <c r="AF132" s="53" t="s">
        <v>53</v>
      </c>
      <c r="AG132" s="53" t="s">
        <v>54</v>
      </c>
      <c r="AH132" s="30"/>
      <c r="AI132" s="825"/>
      <c r="AJ132" s="30"/>
      <c r="AK132" s="837"/>
      <c r="AL132" s="839"/>
      <c r="AM132" s="842"/>
      <c r="AN132" s="147" t="s">
        <v>339</v>
      </c>
      <c r="AO132" s="267" t="s">
        <v>1004</v>
      </c>
      <c r="AP132" s="260" t="s">
        <v>880</v>
      </c>
      <c r="AQ132" s="339" t="s">
        <v>95</v>
      </c>
      <c r="AR132" s="90" t="s">
        <v>61</v>
      </c>
      <c r="AS132" s="37">
        <v>0.25</v>
      </c>
      <c r="AT132" s="90" t="s">
        <v>56</v>
      </c>
      <c r="AU132" s="37">
        <v>0.15</v>
      </c>
      <c r="AV132" s="40">
        <v>0.4</v>
      </c>
      <c r="AW132" s="90" t="s">
        <v>57</v>
      </c>
      <c r="AX132" s="90" t="s">
        <v>58</v>
      </c>
      <c r="AY132" s="90" t="s">
        <v>59</v>
      </c>
      <c r="AZ132" s="40">
        <v>0.14399999999999999</v>
      </c>
      <c r="BA132" s="41" t="s">
        <v>104</v>
      </c>
      <c r="BB132" s="40">
        <v>0.6</v>
      </c>
      <c r="BC132" s="41" t="s">
        <v>115</v>
      </c>
      <c r="BD132" s="42" t="s">
        <v>118</v>
      </c>
      <c r="BE132" s="823"/>
      <c r="BF132" s="825"/>
      <c r="BG132" s="825"/>
      <c r="BH132" s="825"/>
      <c r="BI132" s="914"/>
      <c r="BJ132" s="914"/>
      <c r="BK132" s="247"/>
      <c r="BL132" s="873"/>
    </row>
    <row r="133" spans="2:64" ht="75" customHeight="1" thickBot="1" x14ac:dyDescent="0.35">
      <c r="B133" s="787"/>
      <c r="C133" s="790"/>
      <c r="D133" s="793"/>
      <c r="E133" s="817"/>
      <c r="F133" s="800"/>
      <c r="G133" s="846"/>
      <c r="H133" s="821"/>
      <c r="I133" s="821"/>
      <c r="J133" s="821"/>
      <c r="K133" s="834"/>
      <c r="L133" s="821"/>
      <c r="M133" s="829"/>
      <c r="N133" s="832"/>
      <c r="O133" s="93" t="s">
        <v>53</v>
      </c>
      <c r="P133" s="93" t="s">
        <v>53</v>
      </c>
      <c r="Q133" s="93" t="s">
        <v>53</v>
      </c>
      <c r="R133" s="93" t="s">
        <v>53</v>
      </c>
      <c r="S133" s="93" t="s">
        <v>53</v>
      </c>
      <c r="T133" s="93" t="s">
        <v>53</v>
      </c>
      <c r="U133" s="93" t="s">
        <v>53</v>
      </c>
      <c r="V133" s="93" t="s">
        <v>54</v>
      </c>
      <c r="W133" s="93" t="s">
        <v>54</v>
      </c>
      <c r="X133" s="93" t="s">
        <v>53</v>
      </c>
      <c r="Y133" s="93" t="s">
        <v>53</v>
      </c>
      <c r="Z133" s="93" t="s">
        <v>53</v>
      </c>
      <c r="AA133" s="93" t="s">
        <v>53</v>
      </c>
      <c r="AB133" s="93" t="s">
        <v>53</v>
      </c>
      <c r="AC133" s="93" t="s">
        <v>53</v>
      </c>
      <c r="AD133" s="93" t="s">
        <v>54</v>
      </c>
      <c r="AE133" s="93" t="s">
        <v>53</v>
      </c>
      <c r="AF133" s="93" t="s">
        <v>53</v>
      </c>
      <c r="AG133" s="93" t="s">
        <v>54</v>
      </c>
      <c r="AH133" s="94"/>
      <c r="AI133" s="821"/>
      <c r="AJ133" s="94"/>
      <c r="AK133" s="836"/>
      <c r="AL133" s="840"/>
      <c r="AM133" s="843"/>
      <c r="AN133" s="340" t="s">
        <v>340</v>
      </c>
      <c r="AO133" s="344" t="s">
        <v>883</v>
      </c>
      <c r="AP133" s="261" t="s">
        <v>881</v>
      </c>
      <c r="AQ133" s="345" t="s">
        <v>95</v>
      </c>
      <c r="AR133" s="96" t="s">
        <v>62</v>
      </c>
      <c r="AS133" s="43">
        <v>0.15</v>
      </c>
      <c r="AT133" s="96" t="s">
        <v>56</v>
      </c>
      <c r="AU133" s="43">
        <v>0.15</v>
      </c>
      <c r="AV133" s="97">
        <v>0.3</v>
      </c>
      <c r="AW133" s="96" t="s">
        <v>73</v>
      </c>
      <c r="AX133" s="96" t="s">
        <v>65</v>
      </c>
      <c r="AY133" s="96" t="s">
        <v>59</v>
      </c>
      <c r="AZ133" s="97">
        <v>0.1008</v>
      </c>
      <c r="BA133" s="98" t="s">
        <v>104</v>
      </c>
      <c r="BB133" s="97">
        <v>0.6</v>
      </c>
      <c r="BC133" s="98" t="s">
        <v>115</v>
      </c>
      <c r="BD133" s="54" t="s">
        <v>118</v>
      </c>
      <c r="BE133" s="824"/>
      <c r="BF133" s="821"/>
      <c r="BG133" s="821"/>
      <c r="BH133" s="821"/>
      <c r="BI133" s="870"/>
      <c r="BJ133" s="870"/>
      <c r="BK133" s="268"/>
      <c r="BL133" s="872"/>
    </row>
    <row r="134" spans="2:64" ht="180" customHeight="1" thickBot="1" x14ac:dyDescent="0.35">
      <c r="B134" s="787"/>
      <c r="C134" s="790"/>
      <c r="D134" s="793"/>
      <c r="E134" s="851" t="s">
        <v>50</v>
      </c>
      <c r="F134" s="798" t="s">
        <v>305</v>
      </c>
      <c r="G134" s="844" t="s">
        <v>1005</v>
      </c>
      <c r="H134" s="820" t="s">
        <v>68</v>
      </c>
      <c r="I134" s="820" t="s">
        <v>889</v>
      </c>
      <c r="J134" s="820" t="s">
        <v>890</v>
      </c>
      <c r="K134" s="833" t="s">
        <v>93</v>
      </c>
      <c r="L134" s="820" t="s">
        <v>159</v>
      </c>
      <c r="M134" s="827" t="s">
        <v>104</v>
      </c>
      <c r="N134" s="830">
        <v>0.2</v>
      </c>
      <c r="O134" s="72" t="s">
        <v>53</v>
      </c>
      <c r="P134" s="72" t="s">
        <v>53</v>
      </c>
      <c r="Q134" s="72" t="s">
        <v>53</v>
      </c>
      <c r="R134" s="72" t="s">
        <v>53</v>
      </c>
      <c r="S134" s="72" t="s">
        <v>53</v>
      </c>
      <c r="T134" s="72" t="s">
        <v>53</v>
      </c>
      <c r="U134" s="72" t="s">
        <v>53</v>
      </c>
      <c r="V134" s="72" t="s">
        <v>54</v>
      </c>
      <c r="W134" s="72" t="s">
        <v>54</v>
      </c>
      <c r="X134" s="72" t="s">
        <v>53</v>
      </c>
      <c r="Y134" s="72" t="s">
        <v>53</v>
      </c>
      <c r="Z134" s="72" t="s">
        <v>53</v>
      </c>
      <c r="AA134" s="72" t="s">
        <v>53</v>
      </c>
      <c r="AB134" s="72" t="s">
        <v>53</v>
      </c>
      <c r="AC134" s="72" t="s">
        <v>53</v>
      </c>
      <c r="AD134" s="72" t="s">
        <v>54</v>
      </c>
      <c r="AE134" s="72" t="s">
        <v>53</v>
      </c>
      <c r="AF134" s="72" t="s">
        <v>53</v>
      </c>
      <c r="AG134" s="72" t="s">
        <v>54</v>
      </c>
      <c r="AH134" s="73"/>
      <c r="AI134" s="820" t="s">
        <v>354</v>
      </c>
      <c r="AJ134" s="73"/>
      <c r="AK134" s="835" t="s">
        <v>122</v>
      </c>
      <c r="AL134" s="838">
        <v>0.8</v>
      </c>
      <c r="AM134" s="841" t="s">
        <v>121</v>
      </c>
      <c r="AN134" s="147" t="s">
        <v>84</v>
      </c>
      <c r="AO134" s="142" t="s">
        <v>894</v>
      </c>
      <c r="AP134" s="260" t="s">
        <v>891</v>
      </c>
      <c r="AQ134" s="75" t="s">
        <v>95</v>
      </c>
      <c r="AR134" s="89" t="s">
        <v>61</v>
      </c>
      <c r="AS134" s="76">
        <v>0.25</v>
      </c>
      <c r="AT134" s="89" t="s">
        <v>56</v>
      </c>
      <c r="AU134" s="76">
        <v>0.15</v>
      </c>
      <c r="AV134" s="77">
        <v>0.4</v>
      </c>
      <c r="AW134" s="89" t="s">
        <v>57</v>
      </c>
      <c r="AX134" s="89" t="s">
        <v>58</v>
      </c>
      <c r="AY134" s="89" t="s">
        <v>59</v>
      </c>
      <c r="AZ134" s="77">
        <v>0.12</v>
      </c>
      <c r="BA134" s="78" t="s">
        <v>104</v>
      </c>
      <c r="BB134" s="77">
        <v>0.8</v>
      </c>
      <c r="BC134" s="78" t="s">
        <v>122</v>
      </c>
      <c r="BD134" s="79" t="s">
        <v>121</v>
      </c>
      <c r="BE134" s="822" t="s">
        <v>110</v>
      </c>
      <c r="BF134" s="915" t="s">
        <v>895</v>
      </c>
      <c r="BG134" s="915" t="s">
        <v>892</v>
      </c>
      <c r="BH134" s="820" t="s">
        <v>422</v>
      </c>
      <c r="BI134" s="869">
        <v>44593</v>
      </c>
      <c r="BJ134" s="869">
        <v>44895</v>
      </c>
      <c r="BK134" s="269"/>
      <c r="BL134" s="871" t="s">
        <v>896</v>
      </c>
    </row>
    <row r="135" spans="2:64" ht="162.75" customHeight="1" thickBot="1" x14ac:dyDescent="0.35">
      <c r="B135" s="787"/>
      <c r="C135" s="790"/>
      <c r="D135" s="793"/>
      <c r="E135" s="817"/>
      <c r="F135" s="800"/>
      <c r="G135" s="846"/>
      <c r="H135" s="821"/>
      <c r="I135" s="821"/>
      <c r="J135" s="821"/>
      <c r="K135" s="834"/>
      <c r="L135" s="821"/>
      <c r="M135" s="829"/>
      <c r="N135" s="832"/>
      <c r="O135" s="115" t="s">
        <v>53</v>
      </c>
      <c r="P135" s="115" t="s">
        <v>53</v>
      </c>
      <c r="Q135" s="115" t="s">
        <v>53</v>
      </c>
      <c r="R135" s="115" t="s">
        <v>53</v>
      </c>
      <c r="S135" s="115" t="s">
        <v>53</v>
      </c>
      <c r="T135" s="115" t="s">
        <v>53</v>
      </c>
      <c r="U135" s="115" t="s">
        <v>53</v>
      </c>
      <c r="V135" s="115" t="s">
        <v>54</v>
      </c>
      <c r="W135" s="115" t="s">
        <v>54</v>
      </c>
      <c r="X135" s="115" t="s">
        <v>53</v>
      </c>
      <c r="Y135" s="115" t="s">
        <v>53</v>
      </c>
      <c r="Z135" s="115" t="s">
        <v>53</v>
      </c>
      <c r="AA135" s="115" t="s">
        <v>53</v>
      </c>
      <c r="AB135" s="115" t="s">
        <v>53</v>
      </c>
      <c r="AC135" s="115" t="s">
        <v>53</v>
      </c>
      <c r="AD135" s="115" t="s">
        <v>54</v>
      </c>
      <c r="AE135" s="115" t="s">
        <v>53</v>
      </c>
      <c r="AF135" s="115" t="s">
        <v>53</v>
      </c>
      <c r="AG135" s="115" t="s">
        <v>54</v>
      </c>
      <c r="AH135" s="116"/>
      <c r="AI135" s="821"/>
      <c r="AJ135" s="116"/>
      <c r="AK135" s="836"/>
      <c r="AL135" s="840"/>
      <c r="AM135" s="843"/>
      <c r="AN135" s="147" t="s">
        <v>339</v>
      </c>
      <c r="AO135" s="142" t="s">
        <v>893</v>
      </c>
      <c r="AP135" s="260" t="s">
        <v>892</v>
      </c>
      <c r="AQ135" s="117" t="s">
        <v>97</v>
      </c>
      <c r="AR135" s="102" t="s">
        <v>55</v>
      </c>
      <c r="AS135" s="83">
        <v>0.1</v>
      </c>
      <c r="AT135" s="102" t="s">
        <v>56</v>
      </c>
      <c r="AU135" s="83">
        <v>0.15</v>
      </c>
      <c r="AV135" s="118">
        <v>0.25</v>
      </c>
      <c r="AW135" s="91" t="s">
        <v>57</v>
      </c>
      <c r="AX135" s="91" t="s">
        <v>58</v>
      </c>
      <c r="AY135" s="91" t="s">
        <v>59</v>
      </c>
      <c r="AZ135" s="86">
        <v>0.12</v>
      </c>
      <c r="BA135" s="119" t="s">
        <v>104</v>
      </c>
      <c r="BB135" s="86">
        <v>0.60000000000000009</v>
      </c>
      <c r="BC135" s="119" t="s">
        <v>115</v>
      </c>
      <c r="BD135" s="112" t="s">
        <v>118</v>
      </c>
      <c r="BE135" s="824"/>
      <c r="BF135" s="917"/>
      <c r="BG135" s="917"/>
      <c r="BH135" s="821"/>
      <c r="BI135" s="870"/>
      <c r="BJ135" s="870"/>
      <c r="BK135" s="270"/>
      <c r="BL135" s="872"/>
    </row>
    <row r="136" spans="2:64" ht="83.25" customHeight="1" thickBot="1" x14ac:dyDescent="0.35">
      <c r="B136" s="787"/>
      <c r="C136" s="790"/>
      <c r="D136" s="793"/>
      <c r="E136" s="851" t="s">
        <v>50</v>
      </c>
      <c r="F136" s="798" t="s">
        <v>323</v>
      </c>
      <c r="G136" s="844" t="s">
        <v>1006</v>
      </c>
      <c r="H136" s="820" t="s">
        <v>157</v>
      </c>
      <c r="I136" s="833" t="s">
        <v>1007</v>
      </c>
      <c r="J136" s="833" t="s">
        <v>1008</v>
      </c>
      <c r="K136" s="833" t="s">
        <v>349</v>
      </c>
      <c r="L136" s="820" t="s">
        <v>64</v>
      </c>
      <c r="M136" s="827" t="s">
        <v>114</v>
      </c>
      <c r="N136" s="830">
        <v>0.6</v>
      </c>
      <c r="O136" s="72" t="s">
        <v>53</v>
      </c>
      <c r="P136" s="72" t="s">
        <v>53</v>
      </c>
      <c r="Q136" s="72" t="s">
        <v>53</v>
      </c>
      <c r="R136" s="72" t="s">
        <v>53</v>
      </c>
      <c r="S136" s="72" t="s">
        <v>53</v>
      </c>
      <c r="T136" s="72" t="s">
        <v>53</v>
      </c>
      <c r="U136" s="72" t="s">
        <v>53</v>
      </c>
      <c r="V136" s="72" t="s">
        <v>54</v>
      </c>
      <c r="W136" s="72" t="s">
        <v>54</v>
      </c>
      <c r="X136" s="72" t="s">
        <v>53</v>
      </c>
      <c r="Y136" s="72" t="s">
        <v>53</v>
      </c>
      <c r="Z136" s="72" t="s">
        <v>53</v>
      </c>
      <c r="AA136" s="72" t="s">
        <v>53</v>
      </c>
      <c r="AB136" s="72" t="s">
        <v>53</v>
      </c>
      <c r="AC136" s="72" t="s">
        <v>53</v>
      </c>
      <c r="AD136" s="72" t="s">
        <v>54</v>
      </c>
      <c r="AE136" s="72" t="s">
        <v>53</v>
      </c>
      <c r="AF136" s="72" t="s">
        <v>53</v>
      </c>
      <c r="AG136" s="72" t="s">
        <v>54</v>
      </c>
      <c r="AH136" s="73"/>
      <c r="AI136" s="820" t="s">
        <v>354</v>
      </c>
      <c r="AJ136" s="73"/>
      <c r="AK136" s="835" t="s">
        <v>122</v>
      </c>
      <c r="AL136" s="838">
        <v>0.8</v>
      </c>
      <c r="AM136" s="841" t="s">
        <v>121</v>
      </c>
      <c r="AN136" s="147" t="s">
        <v>84</v>
      </c>
      <c r="AO136" s="142" t="s">
        <v>1009</v>
      </c>
      <c r="AP136" s="260" t="s">
        <v>1010</v>
      </c>
      <c r="AQ136" s="75" t="s">
        <v>95</v>
      </c>
      <c r="AR136" s="89" t="s">
        <v>62</v>
      </c>
      <c r="AS136" s="76">
        <v>0.15</v>
      </c>
      <c r="AT136" s="89" t="s">
        <v>56</v>
      </c>
      <c r="AU136" s="76">
        <v>0.15</v>
      </c>
      <c r="AV136" s="77">
        <v>0.3</v>
      </c>
      <c r="AW136" s="89" t="s">
        <v>57</v>
      </c>
      <c r="AX136" s="89" t="s">
        <v>58</v>
      </c>
      <c r="AY136" s="89" t="s">
        <v>59</v>
      </c>
      <c r="AZ136" s="77">
        <v>0.42</v>
      </c>
      <c r="BA136" s="78" t="s">
        <v>114</v>
      </c>
      <c r="BB136" s="77">
        <v>0.8</v>
      </c>
      <c r="BC136" s="78" t="s">
        <v>122</v>
      </c>
      <c r="BD136" s="79" t="s">
        <v>121</v>
      </c>
      <c r="BE136" s="822" t="s">
        <v>60</v>
      </c>
      <c r="BF136" s="269" t="s">
        <v>897</v>
      </c>
      <c r="BG136" s="72" t="s">
        <v>1011</v>
      </c>
      <c r="BH136" s="72" t="s">
        <v>422</v>
      </c>
      <c r="BI136" s="126">
        <v>44607</v>
      </c>
      <c r="BJ136" s="126">
        <v>44803</v>
      </c>
      <c r="BK136" s="269"/>
      <c r="BL136" s="871" t="s">
        <v>899</v>
      </c>
    </row>
    <row r="137" spans="2:64" ht="64.5" customHeight="1" thickBot="1" x14ac:dyDescent="0.35">
      <c r="B137" s="788"/>
      <c r="C137" s="791"/>
      <c r="D137" s="794"/>
      <c r="E137" s="797"/>
      <c r="F137" s="800"/>
      <c r="G137" s="846"/>
      <c r="H137" s="821"/>
      <c r="I137" s="834"/>
      <c r="J137" s="834"/>
      <c r="K137" s="834"/>
      <c r="L137" s="821"/>
      <c r="M137" s="829"/>
      <c r="N137" s="832"/>
      <c r="O137" s="115" t="s">
        <v>53</v>
      </c>
      <c r="P137" s="115" t="s">
        <v>53</v>
      </c>
      <c r="Q137" s="115" t="s">
        <v>53</v>
      </c>
      <c r="R137" s="115" t="s">
        <v>53</v>
      </c>
      <c r="S137" s="115" t="s">
        <v>53</v>
      </c>
      <c r="T137" s="115" t="s">
        <v>53</v>
      </c>
      <c r="U137" s="115" t="s">
        <v>53</v>
      </c>
      <c r="V137" s="115" t="s">
        <v>54</v>
      </c>
      <c r="W137" s="115" t="s">
        <v>54</v>
      </c>
      <c r="X137" s="115" t="s">
        <v>53</v>
      </c>
      <c r="Y137" s="115" t="s">
        <v>53</v>
      </c>
      <c r="Z137" s="115" t="s">
        <v>53</v>
      </c>
      <c r="AA137" s="115" t="s">
        <v>53</v>
      </c>
      <c r="AB137" s="115" t="s">
        <v>53</v>
      </c>
      <c r="AC137" s="115" t="s">
        <v>53</v>
      </c>
      <c r="AD137" s="115" t="s">
        <v>54</v>
      </c>
      <c r="AE137" s="115" t="s">
        <v>53</v>
      </c>
      <c r="AF137" s="115" t="s">
        <v>53</v>
      </c>
      <c r="AG137" s="115" t="s">
        <v>54</v>
      </c>
      <c r="AH137" s="116"/>
      <c r="AI137" s="821"/>
      <c r="AJ137" s="116"/>
      <c r="AK137" s="836"/>
      <c r="AL137" s="840"/>
      <c r="AM137" s="843"/>
      <c r="AN137" s="147" t="s">
        <v>339</v>
      </c>
      <c r="AO137" s="380" t="s">
        <v>1012</v>
      </c>
      <c r="AP137" s="260" t="s">
        <v>1013</v>
      </c>
      <c r="AQ137" s="117" t="s">
        <v>97</v>
      </c>
      <c r="AR137" s="102" t="s">
        <v>55</v>
      </c>
      <c r="AS137" s="83">
        <v>0.1</v>
      </c>
      <c r="AT137" s="102" t="s">
        <v>56</v>
      </c>
      <c r="AU137" s="83">
        <v>0.15</v>
      </c>
      <c r="AV137" s="118">
        <v>0.25</v>
      </c>
      <c r="AW137" s="102" t="s">
        <v>73</v>
      </c>
      <c r="AX137" s="102" t="s">
        <v>65</v>
      </c>
      <c r="AY137" s="102" t="s">
        <v>59</v>
      </c>
      <c r="AZ137" s="86">
        <v>0.42</v>
      </c>
      <c r="BA137" s="119" t="s">
        <v>114</v>
      </c>
      <c r="BB137" s="86">
        <v>0.60000000000000009</v>
      </c>
      <c r="BC137" s="119" t="s">
        <v>115</v>
      </c>
      <c r="BD137" s="112" t="s">
        <v>118</v>
      </c>
      <c r="BE137" s="824"/>
      <c r="BF137" s="270" t="s">
        <v>1014</v>
      </c>
      <c r="BG137" s="81" t="s">
        <v>1011</v>
      </c>
      <c r="BH137" s="81" t="s">
        <v>898</v>
      </c>
      <c r="BI137" s="128">
        <v>44593</v>
      </c>
      <c r="BJ137" s="128">
        <v>44895</v>
      </c>
      <c r="BK137" s="270"/>
      <c r="BL137" s="872"/>
    </row>
    <row r="138" spans="2:64" ht="156.75" customHeight="1" thickBot="1" x14ac:dyDescent="0.35">
      <c r="B138" s="844" t="s">
        <v>154</v>
      </c>
      <c r="C138" s="792" t="s">
        <v>211</v>
      </c>
      <c r="D138" s="792" t="s">
        <v>217</v>
      </c>
      <c r="E138" s="386" t="s">
        <v>50</v>
      </c>
      <c r="F138" s="414" t="s">
        <v>309</v>
      </c>
      <c r="G138" s="286" t="s">
        <v>516</v>
      </c>
      <c r="H138" s="157" t="s">
        <v>68</v>
      </c>
      <c r="I138" s="283" t="s">
        <v>517</v>
      </c>
      <c r="J138" s="283" t="s">
        <v>1015</v>
      </c>
      <c r="K138" s="408" t="s">
        <v>93</v>
      </c>
      <c r="L138" s="157" t="s">
        <v>159</v>
      </c>
      <c r="M138" s="158" t="s">
        <v>104</v>
      </c>
      <c r="N138" s="159">
        <v>0.2</v>
      </c>
      <c r="O138" s="157" t="s">
        <v>53</v>
      </c>
      <c r="P138" s="157" t="s">
        <v>53</v>
      </c>
      <c r="Q138" s="157" t="s">
        <v>53</v>
      </c>
      <c r="R138" s="157" t="s">
        <v>53</v>
      </c>
      <c r="S138" s="157" t="s">
        <v>53</v>
      </c>
      <c r="T138" s="157" t="s">
        <v>53</v>
      </c>
      <c r="U138" s="157" t="s">
        <v>53</v>
      </c>
      <c r="V138" s="157" t="s">
        <v>54</v>
      </c>
      <c r="W138" s="157" t="s">
        <v>54</v>
      </c>
      <c r="X138" s="157" t="s">
        <v>53</v>
      </c>
      <c r="Y138" s="157" t="s">
        <v>53</v>
      </c>
      <c r="Z138" s="157" t="s">
        <v>53</v>
      </c>
      <c r="AA138" s="157" t="s">
        <v>53</v>
      </c>
      <c r="AB138" s="157" t="s">
        <v>53</v>
      </c>
      <c r="AC138" s="157" t="s">
        <v>53</v>
      </c>
      <c r="AD138" s="157" t="s">
        <v>54</v>
      </c>
      <c r="AE138" s="157" t="s">
        <v>53</v>
      </c>
      <c r="AF138" s="157" t="s">
        <v>53</v>
      </c>
      <c r="AG138" s="157" t="s">
        <v>54</v>
      </c>
      <c r="AH138" s="160"/>
      <c r="AI138" s="157" t="s">
        <v>353</v>
      </c>
      <c r="AJ138" s="160"/>
      <c r="AK138" s="161" t="s">
        <v>115</v>
      </c>
      <c r="AL138" s="162">
        <v>0.6</v>
      </c>
      <c r="AM138" s="184" t="s">
        <v>118</v>
      </c>
      <c r="AN138" s="147" t="s">
        <v>84</v>
      </c>
      <c r="AO138" s="206" t="s">
        <v>550</v>
      </c>
      <c r="AP138" s="260" t="s">
        <v>1016</v>
      </c>
      <c r="AQ138" s="242" t="s">
        <v>95</v>
      </c>
      <c r="AR138" s="228" t="s">
        <v>61</v>
      </c>
      <c r="AS138" s="223">
        <v>0.25</v>
      </c>
      <c r="AT138" s="228" t="s">
        <v>56</v>
      </c>
      <c r="AU138" s="223">
        <v>0.15</v>
      </c>
      <c r="AV138" s="225">
        <v>0.4</v>
      </c>
      <c r="AW138" s="228" t="s">
        <v>57</v>
      </c>
      <c r="AX138" s="228" t="s">
        <v>58</v>
      </c>
      <c r="AY138" s="228" t="s">
        <v>59</v>
      </c>
      <c r="AZ138" s="225">
        <v>0.12</v>
      </c>
      <c r="BA138" s="226" t="s">
        <v>104</v>
      </c>
      <c r="BB138" s="225">
        <v>0.6</v>
      </c>
      <c r="BC138" s="226" t="s">
        <v>115</v>
      </c>
      <c r="BD138" s="227" t="s">
        <v>118</v>
      </c>
      <c r="BE138" s="228" t="s">
        <v>60</v>
      </c>
      <c r="BF138" s="219" t="s">
        <v>752</v>
      </c>
      <c r="BG138" s="219" t="s">
        <v>751</v>
      </c>
      <c r="BH138" s="219" t="s">
        <v>582</v>
      </c>
      <c r="BI138" s="371">
        <v>44576</v>
      </c>
      <c r="BJ138" s="371">
        <v>44925</v>
      </c>
      <c r="BK138" s="240"/>
      <c r="BL138" s="460" t="s">
        <v>1017</v>
      </c>
    </row>
    <row r="139" spans="2:64" ht="73.5" customHeight="1" thickBot="1" x14ac:dyDescent="0.35">
      <c r="B139" s="845"/>
      <c r="C139" s="793"/>
      <c r="D139" s="793"/>
      <c r="E139" s="851" t="s">
        <v>74</v>
      </c>
      <c r="F139" s="798" t="s">
        <v>311</v>
      </c>
      <c r="G139" s="844" t="s">
        <v>1018</v>
      </c>
      <c r="H139" s="820" t="s">
        <v>68</v>
      </c>
      <c r="I139" s="833" t="s">
        <v>528</v>
      </c>
      <c r="J139" s="833" t="s">
        <v>1019</v>
      </c>
      <c r="K139" s="833" t="s">
        <v>93</v>
      </c>
      <c r="L139" s="820" t="s">
        <v>72</v>
      </c>
      <c r="M139" s="827" t="s">
        <v>90</v>
      </c>
      <c r="N139" s="830">
        <v>0.4</v>
      </c>
      <c r="O139" s="72" t="s">
        <v>53</v>
      </c>
      <c r="P139" s="72" t="s">
        <v>53</v>
      </c>
      <c r="Q139" s="72" t="s">
        <v>53</v>
      </c>
      <c r="R139" s="72" t="s">
        <v>53</v>
      </c>
      <c r="S139" s="72" t="s">
        <v>53</v>
      </c>
      <c r="T139" s="72" t="s">
        <v>53</v>
      </c>
      <c r="U139" s="72" t="s">
        <v>53</v>
      </c>
      <c r="V139" s="72" t="s">
        <v>54</v>
      </c>
      <c r="W139" s="72" t="s">
        <v>54</v>
      </c>
      <c r="X139" s="72" t="s">
        <v>53</v>
      </c>
      <c r="Y139" s="72" t="s">
        <v>53</v>
      </c>
      <c r="Z139" s="72" t="s">
        <v>53</v>
      </c>
      <c r="AA139" s="72" t="s">
        <v>53</v>
      </c>
      <c r="AB139" s="72" t="s">
        <v>53</v>
      </c>
      <c r="AC139" s="72" t="s">
        <v>53</v>
      </c>
      <c r="AD139" s="72" t="s">
        <v>54</v>
      </c>
      <c r="AE139" s="72" t="s">
        <v>53</v>
      </c>
      <c r="AF139" s="72" t="s">
        <v>53</v>
      </c>
      <c r="AG139" s="72" t="s">
        <v>54</v>
      </c>
      <c r="AH139" s="73"/>
      <c r="AI139" s="820" t="s">
        <v>352</v>
      </c>
      <c r="AJ139" s="73"/>
      <c r="AK139" s="835" t="s">
        <v>109</v>
      </c>
      <c r="AL139" s="838">
        <v>0.4</v>
      </c>
      <c r="AM139" s="841" t="s">
        <v>118</v>
      </c>
      <c r="AN139" s="145" t="s">
        <v>84</v>
      </c>
      <c r="AO139" s="208" t="s">
        <v>551</v>
      </c>
      <c r="AP139" s="260" t="s">
        <v>530</v>
      </c>
      <c r="AQ139" s="103" t="s">
        <v>95</v>
      </c>
      <c r="AR139" s="89" t="s">
        <v>62</v>
      </c>
      <c r="AS139" s="76">
        <v>0.15</v>
      </c>
      <c r="AT139" s="89" t="s">
        <v>56</v>
      </c>
      <c r="AU139" s="76">
        <v>0.15</v>
      </c>
      <c r="AV139" s="77">
        <v>0.3</v>
      </c>
      <c r="AW139" s="89" t="s">
        <v>57</v>
      </c>
      <c r="AX139" s="89" t="s">
        <v>58</v>
      </c>
      <c r="AY139" s="89" t="s">
        <v>59</v>
      </c>
      <c r="AZ139" s="77">
        <v>0.28000000000000003</v>
      </c>
      <c r="BA139" s="78" t="s">
        <v>90</v>
      </c>
      <c r="BB139" s="77">
        <v>0.4</v>
      </c>
      <c r="BC139" s="78" t="s">
        <v>109</v>
      </c>
      <c r="BD139" s="79" t="s">
        <v>118</v>
      </c>
      <c r="BE139" s="822" t="s">
        <v>106</v>
      </c>
      <c r="BF139" s="863" t="s">
        <v>380</v>
      </c>
      <c r="BG139" s="863" t="s">
        <v>380</v>
      </c>
      <c r="BH139" s="863" t="s">
        <v>380</v>
      </c>
      <c r="BI139" s="863" t="s">
        <v>380</v>
      </c>
      <c r="BJ139" s="863" t="s">
        <v>380</v>
      </c>
      <c r="BK139" s="863" t="s">
        <v>380</v>
      </c>
      <c r="BL139" s="871" t="s">
        <v>1020</v>
      </c>
    </row>
    <row r="140" spans="2:64" ht="158.25" customHeight="1" thickTop="1" thickBot="1" x14ac:dyDescent="0.35">
      <c r="B140" s="845"/>
      <c r="C140" s="793"/>
      <c r="D140" s="793"/>
      <c r="E140" s="796"/>
      <c r="F140" s="799"/>
      <c r="G140" s="845"/>
      <c r="H140" s="825"/>
      <c r="I140" s="850"/>
      <c r="J140" s="850"/>
      <c r="K140" s="850"/>
      <c r="L140" s="825"/>
      <c r="M140" s="828"/>
      <c r="N140" s="831"/>
      <c r="O140" s="53" t="s">
        <v>53</v>
      </c>
      <c r="P140" s="53" t="s">
        <v>53</v>
      </c>
      <c r="Q140" s="53" t="s">
        <v>53</v>
      </c>
      <c r="R140" s="53" t="s">
        <v>53</v>
      </c>
      <c r="S140" s="53" t="s">
        <v>53</v>
      </c>
      <c r="T140" s="53" t="s">
        <v>53</v>
      </c>
      <c r="U140" s="53" t="s">
        <v>53</v>
      </c>
      <c r="V140" s="53" t="s">
        <v>54</v>
      </c>
      <c r="W140" s="53" t="s">
        <v>54</v>
      </c>
      <c r="X140" s="53" t="s">
        <v>53</v>
      </c>
      <c r="Y140" s="53" t="s">
        <v>53</v>
      </c>
      <c r="Z140" s="53" t="s">
        <v>53</v>
      </c>
      <c r="AA140" s="53" t="s">
        <v>53</v>
      </c>
      <c r="AB140" s="53" t="s">
        <v>53</v>
      </c>
      <c r="AC140" s="53" t="s">
        <v>53</v>
      </c>
      <c r="AD140" s="53" t="s">
        <v>54</v>
      </c>
      <c r="AE140" s="53" t="s">
        <v>53</v>
      </c>
      <c r="AF140" s="53" t="s">
        <v>53</v>
      </c>
      <c r="AG140" s="53" t="s">
        <v>54</v>
      </c>
      <c r="AH140" s="30"/>
      <c r="AI140" s="825"/>
      <c r="AJ140" s="30"/>
      <c r="AK140" s="837"/>
      <c r="AL140" s="839"/>
      <c r="AM140" s="842"/>
      <c r="AN140" s="145" t="s">
        <v>339</v>
      </c>
      <c r="AO140" s="207" t="s">
        <v>552</v>
      </c>
      <c r="AP140" s="260" t="s">
        <v>1021</v>
      </c>
      <c r="AQ140" s="339" t="s">
        <v>95</v>
      </c>
      <c r="AR140" s="90" t="s">
        <v>62</v>
      </c>
      <c r="AS140" s="37">
        <v>0.15</v>
      </c>
      <c r="AT140" s="90" t="s">
        <v>56</v>
      </c>
      <c r="AU140" s="37">
        <v>0.15</v>
      </c>
      <c r="AV140" s="40">
        <v>0.3</v>
      </c>
      <c r="AW140" s="90" t="s">
        <v>57</v>
      </c>
      <c r="AX140" s="90" t="s">
        <v>58</v>
      </c>
      <c r="AY140" s="90" t="s">
        <v>59</v>
      </c>
      <c r="AZ140" s="40">
        <v>0.19600000000000001</v>
      </c>
      <c r="BA140" s="41" t="s">
        <v>104</v>
      </c>
      <c r="BB140" s="40">
        <v>0.4</v>
      </c>
      <c r="BC140" s="41" t="s">
        <v>109</v>
      </c>
      <c r="BD140" s="42" t="s">
        <v>90</v>
      </c>
      <c r="BE140" s="823"/>
      <c r="BF140" s="864"/>
      <c r="BG140" s="864"/>
      <c r="BH140" s="864"/>
      <c r="BI140" s="864"/>
      <c r="BJ140" s="864"/>
      <c r="BK140" s="864"/>
      <c r="BL140" s="873"/>
    </row>
    <row r="141" spans="2:64" ht="87.75" thickBot="1" x14ac:dyDescent="0.35">
      <c r="B141" s="845"/>
      <c r="C141" s="793"/>
      <c r="D141" s="793"/>
      <c r="E141" s="817"/>
      <c r="F141" s="800"/>
      <c r="G141" s="846"/>
      <c r="H141" s="821"/>
      <c r="I141" s="834"/>
      <c r="J141" s="834"/>
      <c r="K141" s="834"/>
      <c r="L141" s="821"/>
      <c r="M141" s="829"/>
      <c r="N141" s="832"/>
      <c r="O141" s="81" t="s">
        <v>53</v>
      </c>
      <c r="P141" s="81" t="s">
        <v>53</v>
      </c>
      <c r="Q141" s="81" t="s">
        <v>53</v>
      </c>
      <c r="R141" s="81" t="s">
        <v>53</v>
      </c>
      <c r="S141" s="81" t="s">
        <v>53</v>
      </c>
      <c r="T141" s="81" t="s">
        <v>53</v>
      </c>
      <c r="U141" s="81" t="s">
        <v>53</v>
      </c>
      <c r="V141" s="81" t="s">
        <v>54</v>
      </c>
      <c r="W141" s="81" t="s">
        <v>54</v>
      </c>
      <c r="X141" s="81" t="s">
        <v>53</v>
      </c>
      <c r="Y141" s="81" t="s">
        <v>53</v>
      </c>
      <c r="Z141" s="81" t="s">
        <v>53</v>
      </c>
      <c r="AA141" s="81" t="s">
        <v>53</v>
      </c>
      <c r="AB141" s="81" t="s">
        <v>53</v>
      </c>
      <c r="AC141" s="81" t="s">
        <v>53</v>
      </c>
      <c r="AD141" s="81" t="s">
        <v>54</v>
      </c>
      <c r="AE141" s="81" t="s">
        <v>53</v>
      </c>
      <c r="AF141" s="81" t="s">
        <v>53</v>
      </c>
      <c r="AG141" s="81" t="s">
        <v>54</v>
      </c>
      <c r="AH141" s="82"/>
      <c r="AI141" s="821"/>
      <c r="AJ141" s="82"/>
      <c r="AK141" s="836"/>
      <c r="AL141" s="840"/>
      <c r="AM141" s="843"/>
      <c r="AN141" s="147" t="s">
        <v>340</v>
      </c>
      <c r="AO141" s="209" t="s">
        <v>553</v>
      </c>
      <c r="AP141" s="260" t="s">
        <v>529</v>
      </c>
      <c r="AQ141" s="104" t="s">
        <v>95</v>
      </c>
      <c r="AR141" s="91" t="s">
        <v>62</v>
      </c>
      <c r="AS141" s="85">
        <v>0.15</v>
      </c>
      <c r="AT141" s="91" t="s">
        <v>56</v>
      </c>
      <c r="AU141" s="85">
        <v>0.15</v>
      </c>
      <c r="AV141" s="86">
        <v>0.3</v>
      </c>
      <c r="AW141" s="91" t="s">
        <v>57</v>
      </c>
      <c r="AX141" s="91" t="s">
        <v>58</v>
      </c>
      <c r="AY141" s="91" t="s">
        <v>59</v>
      </c>
      <c r="AZ141" s="86">
        <v>0.13720000000000002</v>
      </c>
      <c r="BA141" s="87" t="s">
        <v>104</v>
      </c>
      <c r="BB141" s="86">
        <v>0.4</v>
      </c>
      <c r="BC141" s="87" t="s">
        <v>109</v>
      </c>
      <c r="BD141" s="88" t="s">
        <v>90</v>
      </c>
      <c r="BE141" s="824"/>
      <c r="BF141" s="865"/>
      <c r="BG141" s="865"/>
      <c r="BH141" s="865"/>
      <c r="BI141" s="865"/>
      <c r="BJ141" s="865"/>
      <c r="BK141" s="865"/>
      <c r="BL141" s="872"/>
    </row>
    <row r="142" spans="2:64" ht="133.5" thickBot="1" x14ac:dyDescent="0.35">
      <c r="B142" s="845"/>
      <c r="C142" s="793"/>
      <c r="D142" s="793"/>
      <c r="E142" s="851" t="s">
        <v>50</v>
      </c>
      <c r="F142" s="798" t="s">
        <v>312</v>
      </c>
      <c r="G142" s="818" t="s">
        <v>554</v>
      </c>
      <c r="H142" s="820" t="s">
        <v>68</v>
      </c>
      <c r="I142" s="820" t="s">
        <v>555</v>
      </c>
      <c r="J142" s="915" t="s">
        <v>1022</v>
      </c>
      <c r="K142" s="833" t="s">
        <v>93</v>
      </c>
      <c r="L142" s="820" t="s">
        <v>72</v>
      </c>
      <c r="M142" s="827" t="s">
        <v>90</v>
      </c>
      <c r="N142" s="830">
        <v>0.4</v>
      </c>
      <c r="O142" s="64" t="s">
        <v>53</v>
      </c>
      <c r="P142" s="64" t="s">
        <v>53</v>
      </c>
      <c r="Q142" s="64" t="s">
        <v>53</v>
      </c>
      <c r="R142" s="64" t="s">
        <v>53</v>
      </c>
      <c r="S142" s="64" t="s">
        <v>53</v>
      </c>
      <c r="T142" s="64" t="s">
        <v>53</v>
      </c>
      <c r="U142" s="64" t="s">
        <v>53</v>
      </c>
      <c r="V142" s="64" t="s">
        <v>54</v>
      </c>
      <c r="W142" s="64" t="s">
        <v>54</v>
      </c>
      <c r="X142" s="64" t="s">
        <v>53</v>
      </c>
      <c r="Y142" s="64" t="s">
        <v>53</v>
      </c>
      <c r="Z142" s="64" t="s">
        <v>53</v>
      </c>
      <c r="AA142" s="64" t="s">
        <v>53</v>
      </c>
      <c r="AB142" s="64" t="s">
        <v>53</v>
      </c>
      <c r="AC142" s="64" t="s">
        <v>53</v>
      </c>
      <c r="AD142" s="64" t="s">
        <v>54</v>
      </c>
      <c r="AE142" s="64" t="s">
        <v>53</v>
      </c>
      <c r="AF142" s="64" t="s">
        <v>53</v>
      </c>
      <c r="AG142" s="64" t="s">
        <v>54</v>
      </c>
      <c r="AH142" s="65"/>
      <c r="AI142" s="820" t="s">
        <v>352</v>
      </c>
      <c r="AJ142" s="65"/>
      <c r="AK142" s="835" t="s">
        <v>109</v>
      </c>
      <c r="AL142" s="838">
        <v>0.4</v>
      </c>
      <c r="AM142" s="841" t="s">
        <v>118</v>
      </c>
      <c r="AN142" s="145" t="s">
        <v>84</v>
      </c>
      <c r="AO142" s="208" t="s">
        <v>1023</v>
      </c>
      <c r="AP142" s="260" t="s">
        <v>556</v>
      </c>
      <c r="AQ142" s="103" t="s">
        <v>95</v>
      </c>
      <c r="AR142" s="89" t="s">
        <v>61</v>
      </c>
      <c r="AS142" s="76">
        <v>0.25</v>
      </c>
      <c r="AT142" s="89" t="s">
        <v>69</v>
      </c>
      <c r="AU142" s="76">
        <v>0.25</v>
      </c>
      <c r="AV142" s="77">
        <v>0.5</v>
      </c>
      <c r="AW142" s="89" t="s">
        <v>57</v>
      </c>
      <c r="AX142" s="89" t="s">
        <v>58</v>
      </c>
      <c r="AY142" s="89" t="s">
        <v>59</v>
      </c>
      <c r="AZ142" s="77">
        <v>0.2</v>
      </c>
      <c r="BA142" s="78" t="s">
        <v>104</v>
      </c>
      <c r="BB142" s="77">
        <v>0.4</v>
      </c>
      <c r="BC142" s="78" t="s">
        <v>109</v>
      </c>
      <c r="BD142" s="79" t="s">
        <v>90</v>
      </c>
      <c r="BE142" s="822" t="s">
        <v>106</v>
      </c>
      <c r="BF142" s="863" t="s">
        <v>380</v>
      </c>
      <c r="BG142" s="863" t="s">
        <v>380</v>
      </c>
      <c r="BH142" s="863" t="s">
        <v>380</v>
      </c>
      <c r="BI142" s="863" t="s">
        <v>380</v>
      </c>
      <c r="BJ142" s="863" t="s">
        <v>380</v>
      </c>
      <c r="BK142" s="404"/>
      <c r="BL142" s="871" t="s">
        <v>1024</v>
      </c>
    </row>
    <row r="143" spans="2:64" ht="117" thickTop="1" thickBot="1" x14ac:dyDescent="0.35">
      <c r="B143" s="846"/>
      <c r="C143" s="794"/>
      <c r="D143" s="794"/>
      <c r="E143" s="797"/>
      <c r="F143" s="800"/>
      <c r="G143" s="819"/>
      <c r="H143" s="821"/>
      <c r="I143" s="821"/>
      <c r="J143" s="917"/>
      <c r="K143" s="834"/>
      <c r="L143" s="821"/>
      <c r="M143" s="829"/>
      <c r="N143" s="832"/>
      <c r="O143" s="81" t="s">
        <v>53</v>
      </c>
      <c r="P143" s="81" t="s">
        <v>53</v>
      </c>
      <c r="Q143" s="81" t="s">
        <v>53</v>
      </c>
      <c r="R143" s="81" t="s">
        <v>53</v>
      </c>
      <c r="S143" s="81" t="s">
        <v>53</v>
      </c>
      <c r="T143" s="81" t="s">
        <v>53</v>
      </c>
      <c r="U143" s="81" t="s">
        <v>53</v>
      </c>
      <c r="V143" s="81" t="s">
        <v>54</v>
      </c>
      <c r="W143" s="81" t="s">
        <v>54</v>
      </c>
      <c r="X143" s="81" t="s">
        <v>53</v>
      </c>
      <c r="Y143" s="81" t="s">
        <v>53</v>
      </c>
      <c r="Z143" s="81" t="s">
        <v>53</v>
      </c>
      <c r="AA143" s="81" t="s">
        <v>53</v>
      </c>
      <c r="AB143" s="81" t="s">
        <v>53</v>
      </c>
      <c r="AC143" s="81" t="s">
        <v>53</v>
      </c>
      <c r="AD143" s="81" t="s">
        <v>54</v>
      </c>
      <c r="AE143" s="81" t="s">
        <v>53</v>
      </c>
      <c r="AF143" s="81" t="s">
        <v>53</v>
      </c>
      <c r="AG143" s="81" t="s">
        <v>54</v>
      </c>
      <c r="AH143" s="82"/>
      <c r="AI143" s="821"/>
      <c r="AJ143" s="82"/>
      <c r="AK143" s="836"/>
      <c r="AL143" s="840"/>
      <c r="AM143" s="843"/>
      <c r="AN143" s="147" t="s">
        <v>339</v>
      </c>
      <c r="AO143" s="209" t="s">
        <v>558</v>
      </c>
      <c r="AP143" s="260" t="s">
        <v>557</v>
      </c>
      <c r="AQ143" s="104" t="s">
        <v>95</v>
      </c>
      <c r="AR143" s="91" t="s">
        <v>61</v>
      </c>
      <c r="AS143" s="85">
        <v>0.25</v>
      </c>
      <c r="AT143" s="91" t="s">
        <v>69</v>
      </c>
      <c r="AU143" s="85">
        <v>0.25</v>
      </c>
      <c r="AV143" s="86">
        <v>0.5</v>
      </c>
      <c r="AW143" s="91" t="s">
        <v>57</v>
      </c>
      <c r="AX143" s="91" t="s">
        <v>58</v>
      </c>
      <c r="AY143" s="91" t="s">
        <v>59</v>
      </c>
      <c r="AZ143" s="86">
        <v>0.1</v>
      </c>
      <c r="BA143" s="87" t="s">
        <v>104</v>
      </c>
      <c r="BB143" s="86">
        <v>0.4</v>
      </c>
      <c r="BC143" s="87" t="s">
        <v>109</v>
      </c>
      <c r="BD143" s="88" t="s">
        <v>90</v>
      </c>
      <c r="BE143" s="824"/>
      <c r="BF143" s="865"/>
      <c r="BG143" s="865"/>
      <c r="BH143" s="865"/>
      <c r="BI143" s="865"/>
      <c r="BJ143" s="865"/>
      <c r="BK143" s="405"/>
      <c r="BL143" s="872"/>
    </row>
    <row r="144" spans="2:64" ht="114.75" customHeight="1" x14ac:dyDescent="0.3">
      <c r="B144" s="844" t="s">
        <v>71</v>
      </c>
      <c r="C144" s="792" t="s">
        <v>212</v>
      </c>
      <c r="D144" s="792" t="s">
        <v>213</v>
      </c>
      <c r="E144" s="795" t="s">
        <v>50</v>
      </c>
      <c r="F144" s="798" t="s">
        <v>313</v>
      </c>
      <c r="G144" s="844" t="s">
        <v>559</v>
      </c>
      <c r="H144" s="820" t="s">
        <v>68</v>
      </c>
      <c r="I144" s="833" t="s">
        <v>560</v>
      </c>
      <c r="J144" s="833" t="s">
        <v>561</v>
      </c>
      <c r="K144" s="833" t="s">
        <v>347</v>
      </c>
      <c r="L144" s="820" t="s">
        <v>159</v>
      </c>
      <c r="M144" s="827" t="s">
        <v>104</v>
      </c>
      <c r="N144" s="830">
        <v>0.2</v>
      </c>
      <c r="O144" s="72" t="s">
        <v>53</v>
      </c>
      <c r="P144" s="72" t="s">
        <v>53</v>
      </c>
      <c r="Q144" s="72" t="s">
        <v>53</v>
      </c>
      <c r="R144" s="72" t="s">
        <v>53</v>
      </c>
      <c r="S144" s="72" t="s">
        <v>53</v>
      </c>
      <c r="T144" s="72" t="s">
        <v>53</v>
      </c>
      <c r="U144" s="72" t="s">
        <v>53</v>
      </c>
      <c r="V144" s="72" t="s">
        <v>54</v>
      </c>
      <c r="W144" s="72" t="s">
        <v>54</v>
      </c>
      <c r="X144" s="72" t="s">
        <v>53</v>
      </c>
      <c r="Y144" s="72" t="s">
        <v>53</v>
      </c>
      <c r="Z144" s="72" t="s">
        <v>53</v>
      </c>
      <c r="AA144" s="72" t="s">
        <v>53</v>
      </c>
      <c r="AB144" s="72" t="s">
        <v>53</v>
      </c>
      <c r="AC144" s="72" t="s">
        <v>53</v>
      </c>
      <c r="AD144" s="72" t="s">
        <v>54</v>
      </c>
      <c r="AE144" s="72" t="s">
        <v>53</v>
      </c>
      <c r="AF144" s="72" t="s">
        <v>53</v>
      </c>
      <c r="AG144" s="72" t="s">
        <v>54</v>
      </c>
      <c r="AH144" s="73"/>
      <c r="AI144" s="820" t="s">
        <v>181</v>
      </c>
      <c r="AJ144" s="73"/>
      <c r="AK144" s="835" t="s">
        <v>147</v>
      </c>
      <c r="AL144" s="838">
        <v>1</v>
      </c>
      <c r="AM144" s="841" t="s">
        <v>91</v>
      </c>
      <c r="AN144" s="878" t="s">
        <v>84</v>
      </c>
      <c r="AO144" s="929" t="s">
        <v>563</v>
      </c>
      <c r="AP144" s="882" t="s">
        <v>562</v>
      </c>
      <c r="AQ144" s="921" t="s">
        <v>97</v>
      </c>
      <c r="AR144" s="822" t="s">
        <v>55</v>
      </c>
      <c r="AS144" s="838">
        <v>0.1</v>
      </c>
      <c r="AT144" s="822" t="s">
        <v>56</v>
      </c>
      <c r="AU144" s="838">
        <v>0.15</v>
      </c>
      <c r="AV144" s="922">
        <v>0.25</v>
      </c>
      <c r="AW144" s="822" t="s">
        <v>57</v>
      </c>
      <c r="AX144" s="822" t="s">
        <v>65</v>
      </c>
      <c r="AY144" s="822" t="s">
        <v>59</v>
      </c>
      <c r="AZ144" s="922">
        <v>0.2</v>
      </c>
      <c r="BA144" s="928" t="s">
        <v>104</v>
      </c>
      <c r="BB144" s="922">
        <v>0.75</v>
      </c>
      <c r="BC144" s="928" t="s">
        <v>122</v>
      </c>
      <c r="BD144" s="920" t="s">
        <v>121</v>
      </c>
      <c r="BE144" s="822" t="s">
        <v>110</v>
      </c>
      <c r="BF144" s="301" t="s">
        <v>564</v>
      </c>
      <c r="BG144" s="64" t="s">
        <v>565</v>
      </c>
      <c r="BH144" s="64" t="s">
        <v>382</v>
      </c>
      <c r="BI144" s="396">
        <v>44562</v>
      </c>
      <c r="BJ144" s="396">
        <v>44925</v>
      </c>
      <c r="BK144" s="458"/>
      <c r="BL144" s="871" t="s">
        <v>568</v>
      </c>
    </row>
    <row r="145" spans="2:64" ht="99.75" thickBot="1" x14ac:dyDescent="0.35">
      <c r="B145" s="845"/>
      <c r="C145" s="793"/>
      <c r="D145" s="793"/>
      <c r="E145" s="817"/>
      <c r="F145" s="800"/>
      <c r="G145" s="846"/>
      <c r="H145" s="821"/>
      <c r="I145" s="834"/>
      <c r="J145" s="834"/>
      <c r="K145" s="834"/>
      <c r="L145" s="821"/>
      <c r="M145" s="829"/>
      <c r="N145" s="832"/>
      <c r="O145" s="81" t="s">
        <v>53</v>
      </c>
      <c r="P145" s="81" t="s">
        <v>53</v>
      </c>
      <c r="Q145" s="81" t="s">
        <v>53</v>
      </c>
      <c r="R145" s="81" t="s">
        <v>53</v>
      </c>
      <c r="S145" s="81" t="s">
        <v>53</v>
      </c>
      <c r="T145" s="81" t="s">
        <v>53</v>
      </c>
      <c r="U145" s="81" t="s">
        <v>53</v>
      </c>
      <c r="V145" s="81" t="s">
        <v>54</v>
      </c>
      <c r="W145" s="81" t="s">
        <v>54</v>
      </c>
      <c r="X145" s="81" t="s">
        <v>53</v>
      </c>
      <c r="Y145" s="81" t="s">
        <v>53</v>
      </c>
      <c r="Z145" s="81" t="s">
        <v>53</v>
      </c>
      <c r="AA145" s="81" t="s">
        <v>53</v>
      </c>
      <c r="AB145" s="81" t="s">
        <v>53</v>
      </c>
      <c r="AC145" s="81" t="s">
        <v>53</v>
      </c>
      <c r="AD145" s="81" t="s">
        <v>54</v>
      </c>
      <c r="AE145" s="81" t="s">
        <v>53</v>
      </c>
      <c r="AF145" s="81" t="s">
        <v>53</v>
      </c>
      <c r="AG145" s="81" t="s">
        <v>54</v>
      </c>
      <c r="AH145" s="82"/>
      <c r="AI145" s="821"/>
      <c r="AJ145" s="82"/>
      <c r="AK145" s="836"/>
      <c r="AL145" s="840"/>
      <c r="AM145" s="843"/>
      <c r="AN145" s="879"/>
      <c r="AO145" s="930"/>
      <c r="AP145" s="883"/>
      <c r="AQ145" s="885"/>
      <c r="AR145" s="824"/>
      <c r="AS145" s="840"/>
      <c r="AT145" s="824"/>
      <c r="AU145" s="840"/>
      <c r="AV145" s="876"/>
      <c r="AW145" s="824"/>
      <c r="AX145" s="824"/>
      <c r="AY145" s="824"/>
      <c r="AZ145" s="876"/>
      <c r="BA145" s="887"/>
      <c r="BB145" s="876"/>
      <c r="BC145" s="887"/>
      <c r="BD145" s="889"/>
      <c r="BE145" s="824"/>
      <c r="BF145" s="81" t="s">
        <v>566</v>
      </c>
      <c r="BG145" s="81" t="s">
        <v>567</v>
      </c>
      <c r="BH145" s="81" t="s">
        <v>382</v>
      </c>
      <c r="BI145" s="128">
        <v>44562</v>
      </c>
      <c r="BJ145" s="128">
        <v>44925</v>
      </c>
      <c r="BK145" s="405"/>
      <c r="BL145" s="872"/>
    </row>
    <row r="146" spans="2:64" ht="87.75" customHeight="1" thickBot="1" x14ac:dyDescent="0.35">
      <c r="B146" s="845"/>
      <c r="C146" s="793"/>
      <c r="D146" s="793"/>
      <c r="E146" s="851" t="s">
        <v>74</v>
      </c>
      <c r="F146" s="798" t="s">
        <v>314</v>
      </c>
      <c r="G146" s="844" t="s">
        <v>569</v>
      </c>
      <c r="H146" s="820" t="s">
        <v>68</v>
      </c>
      <c r="I146" s="820" t="s">
        <v>570</v>
      </c>
      <c r="J146" s="820" t="s">
        <v>571</v>
      </c>
      <c r="K146" s="833" t="s">
        <v>93</v>
      </c>
      <c r="L146" s="820" t="s">
        <v>72</v>
      </c>
      <c r="M146" s="827" t="s">
        <v>90</v>
      </c>
      <c r="N146" s="830">
        <v>0.4</v>
      </c>
      <c r="O146" s="64" t="s">
        <v>53</v>
      </c>
      <c r="P146" s="64" t="s">
        <v>53</v>
      </c>
      <c r="Q146" s="64" t="s">
        <v>53</v>
      </c>
      <c r="R146" s="64" t="s">
        <v>53</v>
      </c>
      <c r="S146" s="64" t="s">
        <v>53</v>
      </c>
      <c r="T146" s="64" t="s">
        <v>53</v>
      </c>
      <c r="U146" s="64" t="s">
        <v>53</v>
      </c>
      <c r="V146" s="64" t="s">
        <v>54</v>
      </c>
      <c r="W146" s="64" t="s">
        <v>54</v>
      </c>
      <c r="X146" s="64" t="s">
        <v>53</v>
      </c>
      <c r="Y146" s="64" t="s">
        <v>53</v>
      </c>
      <c r="Z146" s="64" t="s">
        <v>53</v>
      </c>
      <c r="AA146" s="64" t="s">
        <v>53</v>
      </c>
      <c r="AB146" s="64" t="s">
        <v>53</v>
      </c>
      <c r="AC146" s="64" t="s">
        <v>53</v>
      </c>
      <c r="AD146" s="64" t="s">
        <v>54</v>
      </c>
      <c r="AE146" s="64" t="s">
        <v>53</v>
      </c>
      <c r="AF146" s="64" t="s">
        <v>53</v>
      </c>
      <c r="AG146" s="64" t="s">
        <v>54</v>
      </c>
      <c r="AH146" s="65"/>
      <c r="AI146" s="820" t="s">
        <v>353</v>
      </c>
      <c r="AJ146" s="65"/>
      <c r="AK146" s="835" t="s">
        <v>115</v>
      </c>
      <c r="AL146" s="838">
        <v>0.6</v>
      </c>
      <c r="AM146" s="841" t="s">
        <v>118</v>
      </c>
      <c r="AN146" s="145" t="s">
        <v>84</v>
      </c>
      <c r="AO146" s="416" t="s">
        <v>574</v>
      </c>
      <c r="AP146" s="260" t="s">
        <v>572</v>
      </c>
      <c r="AQ146" s="75" t="s">
        <v>95</v>
      </c>
      <c r="AR146" s="89" t="s">
        <v>61</v>
      </c>
      <c r="AS146" s="76">
        <v>0.25</v>
      </c>
      <c r="AT146" s="89" t="s">
        <v>56</v>
      </c>
      <c r="AU146" s="76">
        <v>0.15</v>
      </c>
      <c r="AV146" s="77">
        <v>0.4</v>
      </c>
      <c r="AW146" s="89" t="s">
        <v>57</v>
      </c>
      <c r="AX146" s="89" t="s">
        <v>65</v>
      </c>
      <c r="AY146" s="89" t="s">
        <v>59</v>
      </c>
      <c r="AZ146" s="77">
        <v>0.24</v>
      </c>
      <c r="BA146" s="78" t="s">
        <v>90</v>
      </c>
      <c r="BB146" s="77">
        <v>0.6</v>
      </c>
      <c r="BC146" s="78" t="s">
        <v>115</v>
      </c>
      <c r="BD146" s="79" t="s">
        <v>118</v>
      </c>
      <c r="BE146" s="822" t="s">
        <v>60</v>
      </c>
      <c r="BF146" s="210" t="s">
        <v>577</v>
      </c>
      <c r="BG146" s="72" t="s">
        <v>578</v>
      </c>
      <c r="BH146" s="72" t="s">
        <v>422</v>
      </c>
      <c r="BI146" s="126">
        <v>44562</v>
      </c>
      <c r="BJ146" s="126">
        <v>44925</v>
      </c>
      <c r="BK146" s="403"/>
      <c r="BL146" s="871" t="s">
        <v>583</v>
      </c>
    </row>
    <row r="147" spans="2:64" ht="120.75" thickTop="1" thickBot="1" x14ac:dyDescent="0.35">
      <c r="B147" s="845"/>
      <c r="C147" s="793"/>
      <c r="D147" s="793"/>
      <c r="E147" s="796"/>
      <c r="F147" s="799"/>
      <c r="G147" s="845"/>
      <c r="H147" s="825"/>
      <c r="I147" s="825"/>
      <c r="J147" s="825"/>
      <c r="K147" s="850"/>
      <c r="L147" s="825"/>
      <c r="M147" s="828"/>
      <c r="N147" s="831"/>
      <c r="O147" s="53" t="s">
        <v>53</v>
      </c>
      <c r="P147" s="53" t="s">
        <v>53</v>
      </c>
      <c r="Q147" s="53" t="s">
        <v>53</v>
      </c>
      <c r="R147" s="53" t="s">
        <v>53</v>
      </c>
      <c r="S147" s="53" t="s">
        <v>53</v>
      </c>
      <c r="T147" s="53" t="s">
        <v>53</v>
      </c>
      <c r="U147" s="53" t="s">
        <v>53</v>
      </c>
      <c r="V147" s="53" t="s">
        <v>54</v>
      </c>
      <c r="W147" s="53" t="s">
        <v>54</v>
      </c>
      <c r="X147" s="53" t="s">
        <v>53</v>
      </c>
      <c r="Y147" s="53" t="s">
        <v>53</v>
      </c>
      <c r="Z147" s="53" t="s">
        <v>53</v>
      </c>
      <c r="AA147" s="53" t="s">
        <v>53</v>
      </c>
      <c r="AB147" s="53" t="s">
        <v>53</v>
      </c>
      <c r="AC147" s="53" t="s">
        <v>53</v>
      </c>
      <c r="AD147" s="53" t="s">
        <v>54</v>
      </c>
      <c r="AE147" s="53" t="s">
        <v>53</v>
      </c>
      <c r="AF147" s="53" t="s">
        <v>53</v>
      </c>
      <c r="AG147" s="53" t="s">
        <v>54</v>
      </c>
      <c r="AH147" s="30"/>
      <c r="AI147" s="825"/>
      <c r="AJ147" s="30"/>
      <c r="AK147" s="837"/>
      <c r="AL147" s="839"/>
      <c r="AM147" s="842"/>
      <c r="AN147" s="145" t="s">
        <v>339</v>
      </c>
      <c r="AO147" s="271" t="s">
        <v>575</v>
      </c>
      <c r="AP147" s="265" t="s">
        <v>573</v>
      </c>
      <c r="AQ147" s="38" t="s">
        <v>95</v>
      </c>
      <c r="AR147" s="90" t="s">
        <v>62</v>
      </c>
      <c r="AS147" s="37">
        <v>0.15</v>
      </c>
      <c r="AT147" s="90" t="s">
        <v>56</v>
      </c>
      <c r="AU147" s="37">
        <v>0.15</v>
      </c>
      <c r="AV147" s="40">
        <v>0.3</v>
      </c>
      <c r="AW147" s="90" t="s">
        <v>57</v>
      </c>
      <c r="AX147" s="90" t="s">
        <v>65</v>
      </c>
      <c r="AY147" s="90" t="s">
        <v>59</v>
      </c>
      <c r="AZ147" s="40">
        <v>0.16799999999999998</v>
      </c>
      <c r="BA147" s="41" t="s">
        <v>104</v>
      </c>
      <c r="BB147" s="40">
        <v>0.6</v>
      </c>
      <c r="BC147" s="41" t="s">
        <v>115</v>
      </c>
      <c r="BD147" s="42" t="s">
        <v>118</v>
      </c>
      <c r="BE147" s="823"/>
      <c r="BF147" s="248" t="s">
        <v>579</v>
      </c>
      <c r="BG147" s="212" t="s">
        <v>580</v>
      </c>
      <c r="BH147" s="53" t="s">
        <v>373</v>
      </c>
      <c r="BI147" s="211">
        <v>44562</v>
      </c>
      <c r="BJ147" s="211">
        <v>44925</v>
      </c>
      <c r="BK147" s="398"/>
      <c r="BL147" s="873"/>
    </row>
    <row r="148" spans="2:64" ht="74.25" thickTop="1" thickBot="1" x14ac:dyDescent="0.35">
      <c r="B148" s="845"/>
      <c r="C148" s="793"/>
      <c r="D148" s="793"/>
      <c r="E148" s="817"/>
      <c r="F148" s="800"/>
      <c r="G148" s="846"/>
      <c r="H148" s="821"/>
      <c r="I148" s="821"/>
      <c r="J148" s="821"/>
      <c r="K148" s="834"/>
      <c r="L148" s="821"/>
      <c r="M148" s="829"/>
      <c r="N148" s="832"/>
      <c r="O148" s="93" t="s">
        <v>53</v>
      </c>
      <c r="P148" s="93" t="s">
        <v>53</v>
      </c>
      <c r="Q148" s="93" t="s">
        <v>53</v>
      </c>
      <c r="R148" s="93" t="s">
        <v>53</v>
      </c>
      <c r="S148" s="93" t="s">
        <v>53</v>
      </c>
      <c r="T148" s="93" t="s">
        <v>53</v>
      </c>
      <c r="U148" s="93" t="s">
        <v>53</v>
      </c>
      <c r="V148" s="93" t="s">
        <v>54</v>
      </c>
      <c r="W148" s="93" t="s">
        <v>54</v>
      </c>
      <c r="X148" s="93" t="s">
        <v>53</v>
      </c>
      <c r="Y148" s="93" t="s">
        <v>53</v>
      </c>
      <c r="Z148" s="93" t="s">
        <v>53</v>
      </c>
      <c r="AA148" s="93" t="s">
        <v>53</v>
      </c>
      <c r="AB148" s="93" t="s">
        <v>53</v>
      </c>
      <c r="AC148" s="93" t="s">
        <v>53</v>
      </c>
      <c r="AD148" s="93" t="s">
        <v>54</v>
      </c>
      <c r="AE148" s="93" t="s">
        <v>53</v>
      </c>
      <c r="AF148" s="93" t="s">
        <v>53</v>
      </c>
      <c r="AG148" s="93" t="s">
        <v>54</v>
      </c>
      <c r="AH148" s="94"/>
      <c r="AI148" s="821"/>
      <c r="AJ148" s="94"/>
      <c r="AK148" s="836"/>
      <c r="AL148" s="840"/>
      <c r="AM148" s="843"/>
      <c r="AN148" s="146" t="s">
        <v>340</v>
      </c>
      <c r="AO148" s="209" t="s">
        <v>576</v>
      </c>
      <c r="AP148" s="260" t="s">
        <v>572</v>
      </c>
      <c r="AQ148" s="84" t="s">
        <v>95</v>
      </c>
      <c r="AR148" s="91" t="s">
        <v>62</v>
      </c>
      <c r="AS148" s="85">
        <v>0.15</v>
      </c>
      <c r="AT148" s="91" t="s">
        <v>56</v>
      </c>
      <c r="AU148" s="85">
        <v>0.15</v>
      </c>
      <c r="AV148" s="86">
        <v>0.3</v>
      </c>
      <c r="AW148" s="91" t="s">
        <v>57</v>
      </c>
      <c r="AX148" s="91" t="s">
        <v>65</v>
      </c>
      <c r="AY148" s="91" t="s">
        <v>59</v>
      </c>
      <c r="AZ148" s="86">
        <v>0.11759999999999998</v>
      </c>
      <c r="BA148" s="87" t="s">
        <v>104</v>
      </c>
      <c r="BB148" s="86">
        <v>0.6</v>
      </c>
      <c r="BC148" s="87" t="s">
        <v>115</v>
      </c>
      <c r="BD148" s="88" t="s">
        <v>118</v>
      </c>
      <c r="BE148" s="824"/>
      <c r="BF148" s="213" t="s">
        <v>581</v>
      </c>
      <c r="BG148" s="81" t="s">
        <v>578</v>
      </c>
      <c r="BH148" s="81" t="s">
        <v>582</v>
      </c>
      <c r="BI148" s="128">
        <v>44562</v>
      </c>
      <c r="BJ148" s="128">
        <v>44925</v>
      </c>
      <c r="BK148" s="402"/>
      <c r="BL148" s="872"/>
    </row>
    <row r="149" spans="2:64" ht="93.75" customHeight="1" x14ac:dyDescent="0.3">
      <c r="B149" s="845"/>
      <c r="C149" s="793"/>
      <c r="D149" s="793"/>
      <c r="E149" s="851" t="s">
        <v>338</v>
      </c>
      <c r="F149" s="798" t="s">
        <v>321</v>
      </c>
      <c r="G149" s="844" t="s">
        <v>664</v>
      </c>
      <c r="H149" s="820" t="s">
        <v>68</v>
      </c>
      <c r="I149" s="833" t="s">
        <v>1025</v>
      </c>
      <c r="J149" s="833" t="s">
        <v>665</v>
      </c>
      <c r="K149" s="833" t="s">
        <v>347</v>
      </c>
      <c r="L149" s="820" t="s">
        <v>64</v>
      </c>
      <c r="M149" s="827" t="s">
        <v>114</v>
      </c>
      <c r="N149" s="830">
        <v>0.6</v>
      </c>
      <c r="O149" s="72" t="s">
        <v>53</v>
      </c>
      <c r="P149" s="72" t="s">
        <v>53</v>
      </c>
      <c r="Q149" s="72" t="s">
        <v>53</v>
      </c>
      <c r="R149" s="72" t="s">
        <v>53</v>
      </c>
      <c r="S149" s="72" t="s">
        <v>53</v>
      </c>
      <c r="T149" s="72" t="s">
        <v>53</v>
      </c>
      <c r="U149" s="72" t="s">
        <v>53</v>
      </c>
      <c r="V149" s="72" t="s">
        <v>54</v>
      </c>
      <c r="W149" s="72" t="s">
        <v>54</v>
      </c>
      <c r="X149" s="72" t="s">
        <v>53</v>
      </c>
      <c r="Y149" s="72" t="s">
        <v>53</v>
      </c>
      <c r="Z149" s="72" t="s">
        <v>53</v>
      </c>
      <c r="AA149" s="72" t="s">
        <v>53</v>
      </c>
      <c r="AB149" s="72" t="s">
        <v>53</v>
      </c>
      <c r="AC149" s="72" t="s">
        <v>53</v>
      </c>
      <c r="AD149" s="72" t="s">
        <v>54</v>
      </c>
      <c r="AE149" s="72" t="s">
        <v>53</v>
      </c>
      <c r="AF149" s="72" t="s">
        <v>53</v>
      </c>
      <c r="AG149" s="72" t="s">
        <v>54</v>
      </c>
      <c r="AH149" s="73"/>
      <c r="AI149" s="820" t="s">
        <v>354</v>
      </c>
      <c r="AJ149" s="73"/>
      <c r="AK149" s="835" t="s">
        <v>122</v>
      </c>
      <c r="AL149" s="838">
        <v>0.8</v>
      </c>
      <c r="AM149" s="841" t="s">
        <v>121</v>
      </c>
      <c r="AN149" s="878" t="s">
        <v>84</v>
      </c>
      <c r="AO149" s="952" t="s">
        <v>666</v>
      </c>
      <c r="AP149" s="882" t="s">
        <v>562</v>
      </c>
      <c r="AQ149" s="921" t="s">
        <v>95</v>
      </c>
      <c r="AR149" s="822" t="s">
        <v>62</v>
      </c>
      <c r="AS149" s="838">
        <v>0.15</v>
      </c>
      <c r="AT149" s="822" t="s">
        <v>56</v>
      </c>
      <c r="AU149" s="838">
        <v>0.15</v>
      </c>
      <c r="AV149" s="922">
        <v>0.3</v>
      </c>
      <c r="AW149" s="822" t="s">
        <v>57</v>
      </c>
      <c r="AX149" s="822" t="s">
        <v>65</v>
      </c>
      <c r="AY149" s="822" t="s">
        <v>59</v>
      </c>
      <c r="AZ149" s="922">
        <v>0.42</v>
      </c>
      <c r="BA149" s="928" t="s">
        <v>114</v>
      </c>
      <c r="BB149" s="922">
        <v>0.8</v>
      </c>
      <c r="BC149" s="928" t="s">
        <v>122</v>
      </c>
      <c r="BD149" s="920" t="s">
        <v>121</v>
      </c>
      <c r="BE149" s="822" t="s">
        <v>60</v>
      </c>
      <c r="BF149" s="253" t="s">
        <v>662</v>
      </c>
      <c r="BG149" s="72" t="s">
        <v>663</v>
      </c>
      <c r="BH149" s="72" t="s">
        <v>373</v>
      </c>
      <c r="BI149" s="126">
        <v>44564</v>
      </c>
      <c r="BJ149" s="126">
        <v>44925</v>
      </c>
      <c r="BK149" s="403"/>
      <c r="BL149" s="871" t="s">
        <v>1026</v>
      </c>
    </row>
    <row r="150" spans="2:64" ht="101.25" customHeight="1" thickBot="1" x14ac:dyDescent="0.35">
      <c r="B150" s="846"/>
      <c r="C150" s="794"/>
      <c r="D150" s="794"/>
      <c r="E150" s="797"/>
      <c r="F150" s="800"/>
      <c r="G150" s="846"/>
      <c r="H150" s="821"/>
      <c r="I150" s="834"/>
      <c r="J150" s="834"/>
      <c r="K150" s="834"/>
      <c r="L150" s="821"/>
      <c r="M150" s="829"/>
      <c r="N150" s="832"/>
      <c r="O150" s="81" t="s">
        <v>53</v>
      </c>
      <c r="P150" s="81" t="s">
        <v>53</v>
      </c>
      <c r="Q150" s="81" t="s">
        <v>53</v>
      </c>
      <c r="R150" s="81" t="s">
        <v>53</v>
      </c>
      <c r="S150" s="81" t="s">
        <v>53</v>
      </c>
      <c r="T150" s="81" t="s">
        <v>53</v>
      </c>
      <c r="U150" s="81" t="s">
        <v>53</v>
      </c>
      <c r="V150" s="81" t="s">
        <v>54</v>
      </c>
      <c r="W150" s="81" t="s">
        <v>54</v>
      </c>
      <c r="X150" s="81" t="s">
        <v>53</v>
      </c>
      <c r="Y150" s="81" t="s">
        <v>53</v>
      </c>
      <c r="Z150" s="81" t="s">
        <v>53</v>
      </c>
      <c r="AA150" s="81" t="s">
        <v>53</v>
      </c>
      <c r="AB150" s="81" t="s">
        <v>53</v>
      </c>
      <c r="AC150" s="81" t="s">
        <v>53</v>
      </c>
      <c r="AD150" s="81" t="s">
        <v>54</v>
      </c>
      <c r="AE150" s="81" t="s">
        <v>53</v>
      </c>
      <c r="AF150" s="81" t="s">
        <v>53</v>
      </c>
      <c r="AG150" s="81" t="s">
        <v>54</v>
      </c>
      <c r="AH150" s="82"/>
      <c r="AI150" s="821"/>
      <c r="AJ150" s="82"/>
      <c r="AK150" s="836"/>
      <c r="AL150" s="840"/>
      <c r="AM150" s="843"/>
      <c r="AN150" s="879"/>
      <c r="AO150" s="953"/>
      <c r="AP150" s="883"/>
      <c r="AQ150" s="885"/>
      <c r="AR150" s="824"/>
      <c r="AS150" s="840"/>
      <c r="AT150" s="824"/>
      <c r="AU150" s="840"/>
      <c r="AV150" s="876"/>
      <c r="AW150" s="824"/>
      <c r="AX150" s="824"/>
      <c r="AY150" s="824"/>
      <c r="AZ150" s="876"/>
      <c r="BA150" s="887"/>
      <c r="BB150" s="876"/>
      <c r="BC150" s="887"/>
      <c r="BD150" s="889"/>
      <c r="BE150" s="824"/>
      <c r="BF150" s="213" t="s">
        <v>667</v>
      </c>
      <c r="BG150" s="81" t="s">
        <v>668</v>
      </c>
      <c r="BH150" s="81" t="s">
        <v>373</v>
      </c>
      <c r="BI150" s="128">
        <v>44564</v>
      </c>
      <c r="BJ150" s="128">
        <v>44925</v>
      </c>
      <c r="BK150" s="402"/>
      <c r="BL150" s="872"/>
    </row>
    <row r="151" spans="2:64" ht="149.25" customHeight="1" thickBot="1" x14ac:dyDescent="0.35">
      <c r="B151" s="844" t="s">
        <v>192</v>
      </c>
      <c r="C151" s="792" t="s">
        <v>202</v>
      </c>
      <c r="D151" s="792" t="s">
        <v>213</v>
      </c>
      <c r="E151" s="795" t="s">
        <v>74</v>
      </c>
      <c r="F151" s="798" t="s">
        <v>317</v>
      </c>
      <c r="G151" s="818" t="s">
        <v>1027</v>
      </c>
      <c r="H151" s="820" t="s">
        <v>149</v>
      </c>
      <c r="I151" s="820" t="s">
        <v>595</v>
      </c>
      <c r="J151" s="820" t="s">
        <v>1028</v>
      </c>
      <c r="K151" s="833" t="s">
        <v>348</v>
      </c>
      <c r="L151" s="820" t="s">
        <v>52</v>
      </c>
      <c r="M151" s="827" t="s">
        <v>127</v>
      </c>
      <c r="N151" s="830">
        <v>1</v>
      </c>
      <c r="O151" s="72" t="s">
        <v>53</v>
      </c>
      <c r="P151" s="72" t="s">
        <v>53</v>
      </c>
      <c r="Q151" s="72" t="s">
        <v>53</v>
      </c>
      <c r="R151" s="72" t="s">
        <v>53</v>
      </c>
      <c r="S151" s="72" t="s">
        <v>53</v>
      </c>
      <c r="T151" s="72" t="s">
        <v>53</v>
      </c>
      <c r="U151" s="72" t="s">
        <v>53</v>
      </c>
      <c r="V151" s="72" t="s">
        <v>54</v>
      </c>
      <c r="W151" s="72" t="s">
        <v>54</v>
      </c>
      <c r="X151" s="72" t="s">
        <v>53</v>
      </c>
      <c r="Y151" s="72" t="s">
        <v>53</v>
      </c>
      <c r="Z151" s="72" t="s">
        <v>53</v>
      </c>
      <c r="AA151" s="72" t="s">
        <v>53</v>
      </c>
      <c r="AB151" s="72" t="s">
        <v>53</v>
      </c>
      <c r="AC151" s="72" t="s">
        <v>53</v>
      </c>
      <c r="AD151" s="72" t="s">
        <v>54</v>
      </c>
      <c r="AE151" s="72" t="s">
        <v>53</v>
      </c>
      <c r="AF151" s="72" t="s">
        <v>53</v>
      </c>
      <c r="AG151" s="72" t="s">
        <v>54</v>
      </c>
      <c r="AH151" s="73"/>
      <c r="AI151" s="820" t="s">
        <v>353</v>
      </c>
      <c r="AJ151" s="73"/>
      <c r="AK151" s="835" t="s">
        <v>115</v>
      </c>
      <c r="AL151" s="838">
        <v>0.6</v>
      </c>
      <c r="AM151" s="841" t="s">
        <v>121</v>
      </c>
      <c r="AN151" s="145" t="s">
        <v>84</v>
      </c>
      <c r="AO151" s="449" t="s">
        <v>1029</v>
      </c>
      <c r="AP151" s="260" t="s">
        <v>596</v>
      </c>
      <c r="AQ151" s="75" t="s">
        <v>95</v>
      </c>
      <c r="AR151" s="89" t="s">
        <v>61</v>
      </c>
      <c r="AS151" s="76">
        <v>0.25</v>
      </c>
      <c r="AT151" s="89" t="s">
        <v>56</v>
      </c>
      <c r="AU151" s="76">
        <v>0.15</v>
      </c>
      <c r="AV151" s="77">
        <v>0.4</v>
      </c>
      <c r="AW151" s="89" t="s">
        <v>57</v>
      </c>
      <c r="AX151" s="89" t="s">
        <v>58</v>
      </c>
      <c r="AY151" s="89" t="s">
        <v>59</v>
      </c>
      <c r="AZ151" s="77">
        <v>0.6</v>
      </c>
      <c r="BA151" s="78" t="s">
        <v>114</v>
      </c>
      <c r="BB151" s="77">
        <v>0.6</v>
      </c>
      <c r="BC151" s="78" t="s">
        <v>115</v>
      </c>
      <c r="BD151" s="79" t="s">
        <v>118</v>
      </c>
      <c r="BE151" s="822" t="s">
        <v>60</v>
      </c>
      <c r="BF151" s="901" t="s">
        <v>1186</v>
      </c>
      <c r="BG151" s="901" t="s">
        <v>1187</v>
      </c>
      <c r="BH151" s="954" t="s">
        <v>373</v>
      </c>
      <c r="BI151" s="956">
        <v>44593</v>
      </c>
      <c r="BJ151" s="956">
        <v>44926</v>
      </c>
      <c r="BK151" s="354"/>
      <c r="BL151" s="958" t="s">
        <v>1084</v>
      </c>
    </row>
    <row r="152" spans="2:64" ht="132.75" thickBot="1" x14ac:dyDescent="0.35">
      <c r="B152" s="845"/>
      <c r="C152" s="793"/>
      <c r="D152" s="793"/>
      <c r="E152" s="797"/>
      <c r="F152" s="800"/>
      <c r="G152" s="819"/>
      <c r="H152" s="821"/>
      <c r="I152" s="821"/>
      <c r="J152" s="821"/>
      <c r="K152" s="834"/>
      <c r="L152" s="821"/>
      <c r="M152" s="829"/>
      <c r="N152" s="832"/>
      <c r="O152" s="93" t="s">
        <v>53</v>
      </c>
      <c r="P152" s="93" t="s">
        <v>53</v>
      </c>
      <c r="Q152" s="93" t="s">
        <v>53</v>
      </c>
      <c r="R152" s="93" t="s">
        <v>53</v>
      </c>
      <c r="S152" s="93" t="s">
        <v>53</v>
      </c>
      <c r="T152" s="93" t="s">
        <v>53</v>
      </c>
      <c r="U152" s="93" t="s">
        <v>53</v>
      </c>
      <c r="V152" s="93" t="s">
        <v>54</v>
      </c>
      <c r="W152" s="93" t="s">
        <v>54</v>
      </c>
      <c r="X152" s="93" t="s">
        <v>53</v>
      </c>
      <c r="Y152" s="93" t="s">
        <v>53</v>
      </c>
      <c r="Z152" s="93" t="s">
        <v>53</v>
      </c>
      <c r="AA152" s="93" t="s">
        <v>53</v>
      </c>
      <c r="AB152" s="93" t="s">
        <v>53</v>
      </c>
      <c r="AC152" s="93" t="s">
        <v>53</v>
      </c>
      <c r="AD152" s="93" t="s">
        <v>54</v>
      </c>
      <c r="AE152" s="93" t="s">
        <v>53</v>
      </c>
      <c r="AF152" s="93" t="s">
        <v>53</v>
      </c>
      <c r="AG152" s="93" t="s">
        <v>54</v>
      </c>
      <c r="AH152" s="94"/>
      <c r="AI152" s="821"/>
      <c r="AJ152" s="94"/>
      <c r="AK152" s="836"/>
      <c r="AL152" s="840"/>
      <c r="AM152" s="843"/>
      <c r="AN152" s="146" t="s">
        <v>339</v>
      </c>
      <c r="AO152" s="449" t="s">
        <v>1030</v>
      </c>
      <c r="AP152" s="260" t="s">
        <v>597</v>
      </c>
      <c r="AQ152" s="84" t="s">
        <v>95</v>
      </c>
      <c r="AR152" s="91" t="s">
        <v>61</v>
      </c>
      <c r="AS152" s="85">
        <v>0.25</v>
      </c>
      <c r="AT152" s="91" t="s">
        <v>56</v>
      </c>
      <c r="AU152" s="85">
        <v>0.15</v>
      </c>
      <c r="AV152" s="86">
        <v>0.4</v>
      </c>
      <c r="AW152" s="91" t="s">
        <v>57</v>
      </c>
      <c r="AX152" s="91" t="s">
        <v>58</v>
      </c>
      <c r="AY152" s="91" t="s">
        <v>59</v>
      </c>
      <c r="AZ152" s="86">
        <v>0.36</v>
      </c>
      <c r="BA152" s="87" t="s">
        <v>90</v>
      </c>
      <c r="BB152" s="86">
        <v>0.6</v>
      </c>
      <c r="BC152" s="87" t="s">
        <v>115</v>
      </c>
      <c r="BD152" s="88" t="s">
        <v>118</v>
      </c>
      <c r="BE152" s="824"/>
      <c r="BF152" s="902"/>
      <c r="BG152" s="902"/>
      <c r="BH152" s="955"/>
      <c r="BI152" s="957"/>
      <c r="BJ152" s="957"/>
      <c r="BK152" s="355"/>
      <c r="BL152" s="959"/>
    </row>
    <row r="153" spans="2:64" ht="116.25" customHeight="1" thickBot="1" x14ac:dyDescent="0.35">
      <c r="B153" s="845"/>
      <c r="C153" s="793"/>
      <c r="D153" s="793"/>
      <c r="E153" s="795" t="s">
        <v>74</v>
      </c>
      <c r="F153" s="798" t="s">
        <v>318</v>
      </c>
      <c r="G153" s="818" t="s">
        <v>1031</v>
      </c>
      <c r="H153" s="820" t="s">
        <v>149</v>
      </c>
      <c r="I153" s="820" t="s">
        <v>598</v>
      </c>
      <c r="J153" s="820" t="s">
        <v>1032</v>
      </c>
      <c r="K153" s="833" t="s">
        <v>348</v>
      </c>
      <c r="L153" s="820" t="s">
        <v>52</v>
      </c>
      <c r="M153" s="827" t="s">
        <v>127</v>
      </c>
      <c r="N153" s="830">
        <v>1</v>
      </c>
      <c r="O153" s="72" t="s">
        <v>53</v>
      </c>
      <c r="P153" s="72" t="s">
        <v>53</v>
      </c>
      <c r="Q153" s="72" t="s">
        <v>53</v>
      </c>
      <c r="R153" s="72" t="s">
        <v>53</v>
      </c>
      <c r="S153" s="72" t="s">
        <v>53</v>
      </c>
      <c r="T153" s="72" t="s">
        <v>53</v>
      </c>
      <c r="U153" s="72" t="s">
        <v>53</v>
      </c>
      <c r="V153" s="72" t="s">
        <v>54</v>
      </c>
      <c r="W153" s="72" t="s">
        <v>54</v>
      </c>
      <c r="X153" s="72" t="s">
        <v>53</v>
      </c>
      <c r="Y153" s="72" t="s">
        <v>53</v>
      </c>
      <c r="Z153" s="72" t="s">
        <v>53</v>
      </c>
      <c r="AA153" s="72" t="s">
        <v>53</v>
      </c>
      <c r="AB153" s="72" t="s">
        <v>53</v>
      </c>
      <c r="AC153" s="72" t="s">
        <v>53</v>
      </c>
      <c r="AD153" s="72" t="s">
        <v>54</v>
      </c>
      <c r="AE153" s="72" t="s">
        <v>53</v>
      </c>
      <c r="AF153" s="72" t="s">
        <v>53</v>
      </c>
      <c r="AG153" s="72" t="s">
        <v>54</v>
      </c>
      <c r="AH153" s="73"/>
      <c r="AI153" s="820" t="s">
        <v>354</v>
      </c>
      <c r="AJ153" s="73"/>
      <c r="AK153" s="835" t="s">
        <v>122</v>
      </c>
      <c r="AL153" s="838">
        <v>0.8</v>
      </c>
      <c r="AM153" s="841" t="s">
        <v>121</v>
      </c>
      <c r="AN153" s="145" t="s">
        <v>84</v>
      </c>
      <c r="AO153" s="208" t="s">
        <v>1033</v>
      </c>
      <c r="AP153" s="260" t="s">
        <v>599</v>
      </c>
      <c r="AQ153" s="75" t="s">
        <v>95</v>
      </c>
      <c r="AR153" s="89" t="s">
        <v>61</v>
      </c>
      <c r="AS153" s="76">
        <v>0.25</v>
      </c>
      <c r="AT153" s="89" t="s">
        <v>56</v>
      </c>
      <c r="AU153" s="76">
        <v>0.15</v>
      </c>
      <c r="AV153" s="77">
        <v>0.4</v>
      </c>
      <c r="AW153" s="89" t="s">
        <v>57</v>
      </c>
      <c r="AX153" s="89" t="s">
        <v>58</v>
      </c>
      <c r="AY153" s="89" t="s">
        <v>59</v>
      </c>
      <c r="AZ153" s="77">
        <v>0.6</v>
      </c>
      <c r="BA153" s="78" t="s">
        <v>114</v>
      </c>
      <c r="BB153" s="77">
        <v>0.8</v>
      </c>
      <c r="BC153" s="78" t="s">
        <v>122</v>
      </c>
      <c r="BD153" s="79" t="s">
        <v>121</v>
      </c>
      <c r="BE153" s="822" t="s">
        <v>60</v>
      </c>
      <c r="BF153" s="901" t="s">
        <v>1186</v>
      </c>
      <c r="BG153" s="901" t="s">
        <v>1187</v>
      </c>
      <c r="BH153" s="954" t="s">
        <v>1082</v>
      </c>
      <c r="BI153" s="956">
        <v>44593</v>
      </c>
      <c r="BJ153" s="956">
        <v>44926</v>
      </c>
      <c r="BK153" s="354"/>
      <c r="BL153" s="958" t="s">
        <v>1083</v>
      </c>
    </row>
    <row r="154" spans="2:64" ht="139.5" customHeight="1" thickTop="1" thickBot="1" x14ac:dyDescent="0.35">
      <c r="B154" s="846"/>
      <c r="C154" s="794"/>
      <c r="D154" s="794"/>
      <c r="E154" s="797"/>
      <c r="F154" s="800"/>
      <c r="G154" s="819"/>
      <c r="H154" s="821"/>
      <c r="I154" s="821"/>
      <c r="J154" s="821"/>
      <c r="K154" s="834"/>
      <c r="L154" s="821"/>
      <c r="M154" s="829"/>
      <c r="N154" s="832"/>
      <c r="O154" s="81" t="s">
        <v>53</v>
      </c>
      <c r="P154" s="81" t="s">
        <v>53</v>
      </c>
      <c r="Q154" s="81" t="s">
        <v>53</v>
      </c>
      <c r="R154" s="81" t="s">
        <v>53</v>
      </c>
      <c r="S154" s="81" t="s">
        <v>53</v>
      </c>
      <c r="T154" s="81" t="s">
        <v>53</v>
      </c>
      <c r="U154" s="81" t="s">
        <v>53</v>
      </c>
      <c r="V154" s="81" t="s">
        <v>54</v>
      </c>
      <c r="W154" s="81" t="s">
        <v>54</v>
      </c>
      <c r="X154" s="81" t="s">
        <v>53</v>
      </c>
      <c r="Y154" s="81" t="s">
        <v>53</v>
      </c>
      <c r="Z154" s="81" t="s">
        <v>53</v>
      </c>
      <c r="AA154" s="81" t="s">
        <v>53</v>
      </c>
      <c r="AB154" s="81" t="s">
        <v>53</v>
      </c>
      <c r="AC154" s="81" t="s">
        <v>53</v>
      </c>
      <c r="AD154" s="81" t="s">
        <v>54</v>
      </c>
      <c r="AE154" s="81" t="s">
        <v>53</v>
      </c>
      <c r="AF154" s="81" t="s">
        <v>53</v>
      </c>
      <c r="AG154" s="81" t="s">
        <v>54</v>
      </c>
      <c r="AH154" s="82"/>
      <c r="AI154" s="821"/>
      <c r="AJ154" s="82"/>
      <c r="AK154" s="836"/>
      <c r="AL154" s="840"/>
      <c r="AM154" s="843"/>
      <c r="AN154" s="147" t="s">
        <v>339</v>
      </c>
      <c r="AO154" s="209" t="s">
        <v>1034</v>
      </c>
      <c r="AP154" s="260" t="s">
        <v>597</v>
      </c>
      <c r="AQ154" s="84" t="s">
        <v>95</v>
      </c>
      <c r="AR154" s="91" t="s">
        <v>61</v>
      </c>
      <c r="AS154" s="85">
        <v>0.25</v>
      </c>
      <c r="AT154" s="91" t="s">
        <v>56</v>
      </c>
      <c r="AU154" s="85">
        <v>0.15</v>
      </c>
      <c r="AV154" s="86">
        <v>0.4</v>
      </c>
      <c r="AW154" s="91" t="s">
        <v>57</v>
      </c>
      <c r="AX154" s="91" t="s">
        <v>58</v>
      </c>
      <c r="AY154" s="91" t="s">
        <v>59</v>
      </c>
      <c r="AZ154" s="86">
        <v>0.36</v>
      </c>
      <c r="BA154" s="87" t="s">
        <v>90</v>
      </c>
      <c r="BB154" s="86">
        <v>0.8</v>
      </c>
      <c r="BC154" s="87" t="s">
        <v>122</v>
      </c>
      <c r="BD154" s="88" t="s">
        <v>121</v>
      </c>
      <c r="BE154" s="824"/>
      <c r="BF154" s="902"/>
      <c r="BG154" s="902"/>
      <c r="BH154" s="955"/>
      <c r="BI154" s="957"/>
      <c r="BJ154" s="957"/>
      <c r="BK154" s="356"/>
      <c r="BL154" s="959"/>
    </row>
  </sheetData>
  <protectedRanges>
    <protectedRange algorithmName="SHA-512" hashValue="G9bsd8ul70ySco/fjwoWEDABnXqVPz4YLkYmFCYj+rKlKkH9jH+EOHsXMfELT3EUbmL/wOE+3Kxk47F1wcNXBA==" saltValue="Bv4mwMmuON34DS/avFYXpQ==" spinCount="100000" sqref="BF42:BK43" name="Rango1_5"/>
    <protectedRange algorithmName="SHA-512" hashValue="G9bsd8ul70ySco/fjwoWEDABnXqVPz4YLkYmFCYj+rKlKkH9jH+EOHsXMfELT3EUbmL/wOE+3Kxk47F1wcNXBA==" saltValue="Bv4mwMmuON34DS/avFYXpQ==" spinCount="100000" sqref="G44" name="Rango1_4"/>
    <protectedRange algorithmName="SHA-512" hashValue="G9bsd8ul70ySco/fjwoWEDABnXqVPz4YLkYmFCYj+rKlKkH9jH+EOHsXMfELT3EUbmL/wOE+3Kxk47F1wcNXBA==" saltValue="Bv4mwMmuON34DS/avFYXpQ==" spinCount="100000" sqref="J44:J45" name="Rango1_2"/>
    <protectedRange algorithmName="SHA-512" hashValue="G9bsd8ul70ySco/fjwoWEDABnXqVPz4YLkYmFCYj+rKlKkH9jH+EOHsXMfELT3EUbmL/wOE+3Kxk47F1wcNXBA==" saltValue="Bv4mwMmuON34DS/avFYXpQ==" spinCount="100000" sqref="AP44:AP45" name="Rango1_2_1_1"/>
    <protectedRange algorithmName="SHA-512" hashValue="G9bsd8ul70ySco/fjwoWEDABnXqVPz4YLkYmFCYj+rKlKkH9jH+EOHsXMfELT3EUbmL/wOE+3Kxk47F1wcNXBA==" saltValue="Bv4mwMmuON34DS/avFYXpQ==" spinCount="100000" sqref="BH44:BH45" name="Rango1_5_1"/>
    <protectedRange algorithmName="SHA-512" hashValue="G9bsd8ul70ySco/fjwoWEDABnXqVPz4YLkYmFCYj+rKlKkH9jH+EOHsXMfELT3EUbmL/wOE+3Kxk47F1wcNXBA==" saltValue="Bv4mwMmuON34DS/avFYXpQ==" spinCount="100000" sqref="BF44:BG45 BI44:BK45" name="Rango1_6"/>
    <protectedRange algorithmName="SHA-512" hashValue="G9bsd8ul70ySco/fjwoWEDABnXqVPz4YLkYmFCYj+rKlKkH9jH+EOHsXMfELT3EUbmL/wOE+3Kxk47F1wcNXBA==" saltValue="Bv4mwMmuON34DS/avFYXpQ==" spinCount="100000" sqref="I124:J124" name="Rango1_2_1"/>
    <protectedRange algorithmName="SHA-512" hashValue="G9bsd8ul70ySco/fjwoWEDABnXqVPz4YLkYmFCYj+rKlKkH9jH+EOHsXMfELT3EUbmL/wOE+3Kxk47F1wcNXBA==" saltValue="Bv4mwMmuON34DS/avFYXpQ==" spinCount="100000" sqref="BF124:BJ124" name="Rango1_2_2"/>
    <protectedRange algorithmName="SHA-512" hashValue="G9bsd8ul70ySco/fjwoWEDABnXqVPz4YLkYmFCYj+rKlKkH9jH+EOHsXMfELT3EUbmL/wOE+3Kxk47F1wcNXBA==" saltValue="Bv4mwMmuON34DS/avFYXpQ==" spinCount="100000" sqref="BL124" name="Rango1_2_3"/>
  </protectedRanges>
  <mergeCells count="1056">
    <mergeCell ref="BF153:BF154"/>
    <mergeCell ref="BG153:BG154"/>
    <mergeCell ref="BH153:BH154"/>
    <mergeCell ref="BI153:BI154"/>
    <mergeCell ref="BJ153:BJ154"/>
    <mergeCell ref="BL153:BL154"/>
    <mergeCell ref="N153:N154"/>
    <mergeCell ref="AI153:AI154"/>
    <mergeCell ref="AK153:AK154"/>
    <mergeCell ref="AL153:AL154"/>
    <mergeCell ref="AM153:AM154"/>
    <mergeCell ref="BE153:BE154"/>
    <mergeCell ref="H153:H154"/>
    <mergeCell ref="I153:I154"/>
    <mergeCell ref="J153:J154"/>
    <mergeCell ref="K153:K154"/>
    <mergeCell ref="L153:L154"/>
    <mergeCell ref="M153:M154"/>
    <mergeCell ref="BF151:BF152"/>
    <mergeCell ref="BG151:BG152"/>
    <mergeCell ref="BH151:BH152"/>
    <mergeCell ref="BI151:BI152"/>
    <mergeCell ref="BJ151:BJ152"/>
    <mergeCell ref="BL151:BL152"/>
    <mergeCell ref="N151:N152"/>
    <mergeCell ref="AI151:AI152"/>
    <mergeCell ref="AK151:AK152"/>
    <mergeCell ref="AL151:AL152"/>
    <mergeCell ref="AM151:AM152"/>
    <mergeCell ref="BE151:BE152"/>
    <mergeCell ref="H151:H152"/>
    <mergeCell ref="I151:I152"/>
    <mergeCell ref="J151:J152"/>
    <mergeCell ref="K151:K152"/>
    <mergeCell ref="L151:L152"/>
    <mergeCell ref="M151:M152"/>
    <mergeCell ref="B151:B154"/>
    <mergeCell ref="C151:C154"/>
    <mergeCell ref="D151:D154"/>
    <mergeCell ref="E151:E152"/>
    <mergeCell ref="F151:F152"/>
    <mergeCell ref="G151:G152"/>
    <mergeCell ref="E153:E154"/>
    <mergeCell ref="F153:F154"/>
    <mergeCell ref="G153:G154"/>
    <mergeCell ref="BA149:BA150"/>
    <mergeCell ref="BB149:BB150"/>
    <mergeCell ref="BC149:BC150"/>
    <mergeCell ref="BD149:BD150"/>
    <mergeCell ref="BE149:BE150"/>
    <mergeCell ref="BL149:BL150"/>
    <mergeCell ref="AU149:AU150"/>
    <mergeCell ref="AV149:AV150"/>
    <mergeCell ref="AW149:AW150"/>
    <mergeCell ref="AX149:AX150"/>
    <mergeCell ref="AY149:AY150"/>
    <mergeCell ref="AZ149:AZ150"/>
    <mergeCell ref="AO149:AO150"/>
    <mergeCell ref="AP149:AP150"/>
    <mergeCell ref="AQ149:AQ150"/>
    <mergeCell ref="AR149:AR150"/>
    <mergeCell ref="AS149:AS150"/>
    <mergeCell ref="AT149:AT150"/>
    <mergeCell ref="N149:N150"/>
    <mergeCell ref="AI149:AI150"/>
    <mergeCell ref="AK149:AK150"/>
    <mergeCell ref="AL149:AL150"/>
    <mergeCell ref="AM149:AM150"/>
    <mergeCell ref="BL146:BL148"/>
    <mergeCell ref="E149:E150"/>
    <mergeCell ref="F149:F150"/>
    <mergeCell ref="G149:G150"/>
    <mergeCell ref="H149:H150"/>
    <mergeCell ref="I149:I150"/>
    <mergeCell ref="J149:J150"/>
    <mergeCell ref="K149:K150"/>
    <mergeCell ref="L149:L150"/>
    <mergeCell ref="M149:M150"/>
    <mergeCell ref="N146:N148"/>
    <mergeCell ref="AI146:AI148"/>
    <mergeCell ref="AK146:AK148"/>
    <mergeCell ref="AL146:AL148"/>
    <mergeCell ref="AM146:AM148"/>
    <mergeCell ref="BE146:BE148"/>
    <mergeCell ref="H146:H148"/>
    <mergeCell ref="I146:I148"/>
    <mergeCell ref="J146:J148"/>
    <mergeCell ref="K146:K148"/>
    <mergeCell ref="L146:L148"/>
    <mergeCell ref="M146:M148"/>
    <mergeCell ref="BA144:BA145"/>
    <mergeCell ref="BB144:BB145"/>
    <mergeCell ref="BC144:BC145"/>
    <mergeCell ref="BD144:BD145"/>
    <mergeCell ref="BE144:BE145"/>
    <mergeCell ref="BL144:BL145"/>
    <mergeCell ref="AU144:AU145"/>
    <mergeCell ref="AV144:AV145"/>
    <mergeCell ref="AW144:AW145"/>
    <mergeCell ref="AX144:AX145"/>
    <mergeCell ref="AY144:AY145"/>
    <mergeCell ref="AZ144:AZ145"/>
    <mergeCell ref="AO144:AO145"/>
    <mergeCell ref="AP144:AP145"/>
    <mergeCell ref="AQ144:AQ145"/>
    <mergeCell ref="AR144:AR145"/>
    <mergeCell ref="AS144:AS145"/>
    <mergeCell ref="AT144:AT145"/>
    <mergeCell ref="N144:N145"/>
    <mergeCell ref="AI144:AI145"/>
    <mergeCell ref="AK144:AK145"/>
    <mergeCell ref="AL144:AL145"/>
    <mergeCell ref="AM144:AM145"/>
    <mergeCell ref="AN144:AN145"/>
    <mergeCell ref="H144:H145"/>
    <mergeCell ref="I144:I145"/>
    <mergeCell ref="J144:J145"/>
    <mergeCell ref="K144:K145"/>
    <mergeCell ref="L144:L145"/>
    <mergeCell ref="M144:M145"/>
    <mergeCell ref="B144:B150"/>
    <mergeCell ref="C144:C150"/>
    <mergeCell ref="D144:D150"/>
    <mergeCell ref="E144:E145"/>
    <mergeCell ref="F144:F145"/>
    <mergeCell ref="G144:G145"/>
    <mergeCell ref="E146:E148"/>
    <mergeCell ref="F146:F148"/>
    <mergeCell ref="G146:G148"/>
    <mergeCell ref="AN149:AN150"/>
    <mergeCell ref="BF142:BF143"/>
    <mergeCell ref="BG142:BG143"/>
    <mergeCell ref="BH142:BH143"/>
    <mergeCell ref="BI142:BI143"/>
    <mergeCell ref="BJ142:BJ143"/>
    <mergeCell ref="BL142:BL143"/>
    <mergeCell ref="N142:N143"/>
    <mergeCell ref="AI142:AI143"/>
    <mergeCell ref="AK142:AK143"/>
    <mergeCell ref="AL142:AL143"/>
    <mergeCell ref="AM142:AM143"/>
    <mergeCell ref="BE142:BE143"/>
    <mergeCell ref="BL139:BL141"/>
    <mergeCell ref="E142:E143"/>
    <mergeCell ref="F142:F143"/>
    <mergeCell ref="G142:G143"/>
    <mergeCell ref="H142:H143"/>
    <mergeCell ref="I142:I143"/>
    <mergeCell ref="J142:J143"/>
    <mergeCell ref="K142:K143"/>
    <mergeCell ref="L142:L143"/>
    <mergeCell ref="M142:M143"/>
    <mergeCell ref="BF139:BF141"/>
    <mergeCell ref="BG139:BG141"/>
    <mergeCell ref="BH139:BH141"/>
    <mergeCell ref="BI139:BI141"/>
    <mergeCell ref="BJ139:BJ141"/>
    <mergeCell ref="BK139:BK141"/>
    <mergeCell ref="N139:N141"/>
    <mergeCell ref="AI139:AI141"/>
    <mergeCell ref="AK139:AK141"/>
    <mergeCell ref="AL139:AL141"/>
    <mergeCell ref="AM139:AM141"/>
    <mergeCell ref="BE139:BE141"/>
    <mergeCell ref="H139:H141"/>
    <mergeCell ref="I139:I141"/>
    <mergeCell ref="J139:J141"/>
    <mergeCell ref="K139:K141"/>
    <mergeCell ref="L139:L141"/>
    <mergeCell ref="M139:M141"/>
    <mergeCell ref="AL136:AL137"/>
    <mergeCell ref="AM136:AM137"/>
    <mergeCell ref="BE136:BE137"/>
    <mergeCell ref="BL136:BL137"/>
    <mergeCell ref="B138:B143"/>
    <mergeCell ref="C138:C143"/>
    <mergeCell ref="D138:D143"/>
    <mergeCell ref="E139:E141"/>
    <mergeCell ref="F139:F141"/>
    <mergeCell ref="G139:G141"/>
    <mergeCell ref="K136:K137"/>
    <mergeCell ref="L136:L137"/>
    <mergeCell ref="M136:M137"/>
    <mergeCell ref="N136:N137"/>
    <mergeCell ref="AI136:AI137"/>
    <mergeCell ref="AK136:AK137"/>
    <mergeCell ref="E136:E137"/>
    <mergeCell ref="F136:F137"/>
    <mergeCell ref="G136:G137"/>
    <mergeCell ref="H136:H137"/>
    <mergeCell ref="I136:I137"/>
    <mergeCell ref="J136:J137"/>
    <mergeCell ref="B125:B137"/>
    <mergeCell ref="C125:C137"/>
    <mergeCell ref="BH134:BH135"/>
    <mergeCell ref="BI134:BI135"/>
    <mergeCell ref="BJ134:BJ135"/>
    <mergeCell ref="BL134:BL135"/>
    <mergeCell ref="N134:N135"/>
    <mergeCell ref="AI134:AI135"/>
    <mergeCell ref="AK134:AK135"/>
    <mergeCell ref="AL134:AL135"/>
    <mergeCell ref="AM134:AM135"/>
    <mergeCell ref="BE134:BE135"/>
    <mergeCell ref="BL131:BL133"/>
    <mergeCell ref="E134:E135"/>
    <mergeCell ref="F134:F135"/>
    <mergeCell ref="G134:G135"/>
    <mergeCell ref="H134:H135"/>
    <mergeCell ref="I134:I135"/>
    <mergeCell ref="J134:J135"/>
    <mergeCell ref="K134:K135"/>
    <mergeCell ref="L134:L135"/>
    <mergeCell ref="M134:M135"/>
    <mergeCell ref="BE131:BE133"/>
    <mergeCell ref="BF131:BF133"/>
    <mergeCell ref="BG131:BG133"/>
    <mergeCell ref="BH131:BH133"/>
    <mergeCell ref="BI131:BI133"/>
    <mergeCell ref="BJ131:BJ133"/>
    <mergeCell ref="M131:M133"/>
    <mergeCell ref="N131:N133"/>
    <mergeCell ref="AI131:AI133"/>
    <mergeCell ref="AK131:AK133"/>
    <mergeCell ref="BJ129:BJ130"/>
    <mergeCell ref="BL129:BL130"/>
    <mergeCell ref="E131:E133"/>
    <mergeCell ref="F131:F133"/>
    <mergeCell ref="G131:G133"/>
    <mergeCell ref="H131:H133"/>
    <mergeCell ref="I131:I133"/>
    <mergeCell ref="J131:J133"/>
    <mergeCell ref="K131:K133"/>
    <mergeCell ref="L131:L133"/>
    <mergeCell ref="AM129:AM130"/>
    <mergeCell ref="BE129:BE130"/>
    <mergeCell ref="BF129:BF130"/>
    <mergeCell ref="BG129:BG130"/>
    <mergeCell ref="BH129:BH130"/>
    <mergeCell ref="BI129:BI130"/>
    <mergeCell ref="L129:L130"/>
    <mergeCell ref="M129:M130"/>
    <mergeCell ref="N129:N130"/>
    <mergeCell ref="AI129:AI130"/>
    <mergeCell ref="AK129:AK130"/>
    <mergeCell ref="AL129:AL130"/>
    <mergeCell ref="BL125:BL126"/>
    <mergeCell ref="E127:E128"/>
    <mergeCell ref="F127:F128"/>
    <mergeCell ref="G127:G128"/>
    <mergeCell ref="H127:H128"/>
    <mergeCell ref="I127:I128"/>
    <mergeCell ref="J127:J128"/>
    <mergeCell ref="K125:K126"/>
    <mergeCell ref="L125:L126"/>
    <mergeCell ref="M125:M126"/>
    <mergeCell ref="N125:N126"/>
    <mergeCell ref="AI125:AI126"/>
    <mergeCell ref="AK125:AK126"/>
    <mergeCell ref="BJ122:BJ123"/>
    <mergeCell ref="BL122:BL123"/>
    <mergeCell ref="BI127:BI128"/>
    <mergeCell ref="BJ127:BJ128"/>
    <mergeCell ref="BL127:BL128"/>
    <mergeCell ref="AL127:AL128"/>
    <mergeCell ref="AM127:AM128"/>
    <mergeCell ref="BE127:BE128"/>
    <mergeCell ref="BF127:BF128"/>
    <mergeCell ref="BG127:BG128"/>
    <mergeCell ref="BH127:BH128"/>
    <mergeCell ref="K127:K128"/>
    <mergeCell ref="L127:L128"/>
    <mergeCell ref="M127:M128"/>
    <mergeCell ref="N127:N128"/>
    <mergeCell ref="AI127:AI128"/>
    <mergeCell ref="AK127:AK128"/>
    <mergeCell ref="D125:D137"/>
    <mergeCell ref="E125:E126"/>
    <mergeCell ref="F125:F126"/>
    <mergeCell ref="G125:G126"/>
    <mergeCell ref="H125:H126"/>
    <mergeCell ref="J125:J126"/>
    <mergeCell ref="AM122:AM123"/>
    <mergeCell ref="BE122:BE123"/>
    <mergeCell ref="BF122:BF123"/>
    <mergeCell ref="BG122:BG123"/>
    <mergeCell ref="BH122:BH123"/>
    <mergeCell ref="BI122:BI123"/>
    <mergeCell ref="L122:L123"/>
    <mergeCell ref="M122:M123"/>
    <mergeCell ref="N122:N123"/>
    <mergeCell ref="AI122:AI123"/>
    <mergeCell ref="AK122:AK123"/>
    <mergeCell ref="AL122:AL123"/>
    <mergeCell ref="AL125:AL126"/>
    <mergeCell ref="AM125:AM126"/>
    <mergeCell ref="BE125:BE126"/>
    <mergeCell ref="E129:E130"/>
    <mergeCell ref="F129:F130"/>
    <mergeCell ref="G129:G130"/>
    <mergeCell ref="H129:H130"/>
    <mergeCell ref="I129:I130"/>
    <mergeCell ref="J129:J130"/>
    <mergeCell ref="K129:K130"/>
    <mergeCell ref="AL131:AL133"/>
    <mergeCell ref="AM131:AM133"/>
    <mergeCell ref="BF134:BF135"/>
    <mergeCell ref="BG134:BG135"/>
    <mergeCell ref="AM119:AM121"/>
    <mergeCell ref="BE119:BE121"/>
    <mergeCell ref="BL119:BL121"/>
    <mergeCell ref="E122:E123"/>
    <mergeCell ref="F122:F123"/>
    <mergeCell ref="G122:G123"/>
    <mergeCell ref="H122:H123"/>
    <mergeCell ref="I122:I123"/>
    <mergeCell ref="J122:J123"/>
    <mergeCell ref="K122:K123"/>
    <mergeCell ref="L119:L121"/>
    <mergeCell ref="M119:M121"/>
    <mergeCell ref="N119:N121"/>
    <mergeCell ref="AI119:AI121"/>
    <mergeCell ref="AK119:AK121"/>
    <mergeCell ref="AL119:AL121"/>
    <mergeCell ref="E119:E121"/>
    <mergeCell ref="F119:F121"/>
    <mergeCell ref="G119:G121"/>
    <mergeCell ref="H119:H121"/>
    <mergeCell ref="J119:J121"/>
    <mergeCell ref="K119:K121"/>
    <mergeCell ref="BJ111:BJ112"/>
    <mergeCell ref="BL111:BL112"/>
    <mergeCell ref="N111:N112"/>
    <mergeCell ref="AI111:AI112"/>
    <mergeCell ref="AK111:AK112"/>
    <mergeCell ref="AL111:AL112"/>
    <mergeCell ref="AM111:AM112"/>
    <mergeCell ref="BE111:BE112"/>
    <mergeCell ref="BL109:BL110"/>
    <mergeCell ref="E111:E112"/>
    <mergeCell ref="F111:F112"/>
    <mergeCell ref="G111:G112"/>
    <mergeCell ref="H111:H112"/>
    <mergeCell ref="I111:I112"/>
    <mergeCell ref="J111:J112"/>
    <mergeCell ref="K111:K112"/>
    <mergeCell ref="L111:L112"/>
    <mergeCell ref="M111:M112"/>
    <mergeCell ref="N109:N110"/>
    <mergeCell ref="AI109:AI110"/>
    <mergeCell ref="AK109:AK110"/>
    <mergeCell ref="AL109:AL110"/>
    <mergeCell ref="AM109:AM110"/>
    <mergeCell ref="BE109:BE110"/>
    <mergeCell ref="H109:H110"/>
    <mergeCell ref="I109:I110"/>
    <mergeCell ref="J109:J110"/>
    <mergeCell ref="K109:K110"/>
    <mergeCell ref="L109:L110"/>
    <mergeCell ref="M109:M110"/>
    <mergeCell ref="BI101:BI106"/>
    <mergeCell ref="BJ101:BJ106"/>
    <mergeCell ref="BL101:BL106"/>
    <mergeCell ref="I104:I106"/>
    <mergeCell ref="B108:B124"/>
    <mergeCell ref="C108:C124"/>
    <mergeCell ref="D108:D124"/>
    <mergeCell ref="E109:E110"/>
    <mergeCell ref="F109:F110"/>
    <mergeCell ref="G109:G110"/>
    <mergeCell ref="AL101:AL106"/>
    <mergeCell ref="AM101:AM106"/>
    <mergeCell ref="BE101:BE106"/>
    <mergeCell ref="BF101:BF106"/>
    <mergeCell ref="BG101:BG106"/>
    <mergeCell ref="BH101:BH106"/>
    <mergeCell ref="K101:K106"/>
    <mergeCell ref="L101:L106"/>
    <mergeCell ref="M101:M106"/>
    <mergeCell ref="N101:N106"/>
    <mergeCell ref="AI101:AI106"/>
    <mergeCell ref="AK101:AK106"/>
    <mergeCell ref="E101:E106"/>
    <mergeCell ref="F101:F106"/>
    <mergeCell ref="G101:G106"/>
    <mergeCell ref="H101:H106"/>
    <mergeCell ref="I101:I103"/>
    <mergeCell ref="J101:J106"/>
    <mergeCell ref="BF111:BF112"/>
    <mergeCell ref="BG111:BG112"/>
    <mergeCell ref="BH111:BH112"/>
    <mergeCell ref="BI111:BI112"/>
    <mergeCell ref="BI97:BI98"/>
    <mergeCell ref="BJ97:BJ98"/>
    <mergeCell ref="BK97:BK98"/>
    <mergeCell ref="BL97:BL100"/>
    <mergeCell ref="BF99:BF100"/>
    <mergeCell ref="BG99:BG100"/>
    <mergeCell ref="BH99:BH100"/>
    <mergeCell ref="BI99:BI100"/>
    <mergeCell ref="BJ99:BJ100"/>
    <mergeCell ref="BK99:BK100"/>
    <mergeCell ref="AL97:AL100"/>
    <mergeCell ref="AM97:AM100"/>
    <mergeCell ref="BE97:BE100"/>
    <mergeCell ref="BF97:BF98"/>
    <mergeCell ref="BG97:BG98"/>
    <mergeCell ref="BH97:BH98"/>
    <mergeCell ref="K97:K100"/>
    <mergeCell ref="L97:L100"/>
    <mergeCell ref="M97:M100"/>
    <mergeCell ref="N97:N100"/>
    <mergeCell ref="AI97:AI100"/>
    <mergeCell ref="AK97:AK100"/>
    <mergeCell ref="E97:E100"/>
    <mergeCell ref="F97:F100"/>
    <mergeCell ref="G97:G100"/>
    <mergeCell ref="H97:H100"/>
    <mergeCell ref="I97:I100"/>
    <mergeCell ref="J97:J100"/>
    <mergeCell ref="BI91:BI92"/>
    <mergeCell ref="BJ91:BJ92"/>
    <mergeCell ref="BK91:BK92"/>
    <mergeCell ref="BL91:BL96"/>
    <mergeCell ref="BF95:BF96"/>
    <mergeCell ref="BG95:BG96"/>
    <mergeCell ref="BH95:BH96"/>
    <mergeCell ref="BI95:BI96"/>
    <mergeCell ref="BJ95:BJ96"/>
    <mergeCell ref="BK95:BK96"/>
    <mergeCell ref="AL91:AL96"/>
    <mergeCell ref="AM91:AM96"/>
    <mergeCell ref="BE91:BE96"/>
    <mergeCell ref="BF91:BF92"/>
    <mergeCell ref="BG91:BG92"/>
    <mergeCell ref="BH91:BH92"/>
    <mergeCell ref="K91:K96"/>
    <mergeCell ref="L91:L96"/>
    <mergeCell ref="M91:M96"/>
    <mergeCell ref="N91:N96"/>
    <mergeCell ref="AI91:AI96"/>
    <mergeCell ref="AK91:AK96"/>
    <mergeCell ref="E91:E96"/>
    <mergeCell ref="F91:F96"/>
    <mergeCell ref="G91:G96"/>
    <mergeCell ref="H91:H96"/>
    <mergeCell ref="I91:I96"/>
    <mergeCell ref="J91:J96"/>
    <mergeCell ref="BI87:BI88"/>
    <mergeCell ref="BJ87:BJ88"/>
    <mergeCell ref="BK87:BK88"/>
    <mergeCell ref="BL87:BL90"/>
    <mergeCell ref="BF89:BF90"/>
    <mergeCell ref="BG89:BG90"/>
    <mergeCell ref="BH89:BH90"/>
    <mergeCell ref="BI89:BI90"/>
    <mergeCell ref="BJ89:BJ90"/>
    <mergeCell ref="BK89:BK90"/>
    <mergeCell ref="AL87:AL90"/>
    <mergeCell ref="AM87:AM90"/>
    <mergeCell ref="BE87:BE90"/>
    <mergeCell ref="BF87:BF88"/>
    <mergeCell ref="BG87:BG88"/>
    <mergeCell ref="BH87:BH88"/>
    <mergeCell ref="K87:K90"/>
    <mergeCell ref="L87:L90"/>
    <mergeCell ref="M87:M90"/>
    <mergeCell ref="N87:N90"/>
    <mergeCell ref="AI87:AI90"/>
    <mergeCell ref="AK87:AK90"/>
    <mergeCell ref="E87:E90"/>
    <mergeCell ref="F87:F90"/>
    <mergeCell ref="G87:G90"/>
    <mergeCell ref="H87:H90"/>
    <mergeCell ref="I87:I90"/>
    <mergeCell ref="J87:J90"/>
    <mergeCell ref="AK85:AK86"/>
    <mergeCell ref="AL85:AL86"/>
    <mergeCell ref="AM85:AM86"/>
    <mergeCell ref="BE85:BE86"/>
    <mergeCell ref="BF85:BF86"/>
    <mergeCell ref="BG85:BG86"/>
    <mergeCell ref="BE82:BE84"/>
    <mergeCell ref="BL82:BL84"/>
    <mergeCell ref="E85:E86"/>
    <mergeCell ref="F85:F86"/>
    <mergeCell ref="G85:G86"/>
    <mergeCell ref="K85:K86"/>
    <mergeCell ref="L85:L86"/>
    <mergeCell ref="M85:M86"/>
    <mergeCell ref="N85:N86"/>
    <mergeCell ref="AI85:AI86"/>
    <mergeCell ref="M82:M84"/>
    <mergeCell ref="N82:N84"/>
    <mergeCell ref="AI82:AI84"/>
    <mergeCell ref="AK82:AK84"/>
    <mergeCell ref="AL82:AL84"/>
    <mergeCell ref="AM82:AM84"/>
    <mergeCell ref="BH85:BH86"/>
    <mergeCell ref="BI85:BI86"/>
    <mergeCell ref="BJ85:BJ86"/>
    <mergeCell ref="BL85:BL86"/>
    <mergeCell ref="AK77:AK78"/>
    <mergeCell ref="AL77:AL78"/>
    <mergeCell ref="AM77:AM78"/>
    <mergeCell ref="AN77:AN78"/>
    <mergeCell ref="AO77:AO78"/>
    <mergeCell ref="AP77:AP78"/>
    <mergeCell ref="BE80:BE81"/>
    <mergeCell ref="E77:E78"/>
    <mergeCell ref="F77:F78"/>
    <mergeCell ref="G77:G78"/>
    <mergeCell ref="K77:K78"/>
    <mergeCell ref="L77:L78"/>
    <mergeCell ref="M77:M78"/>
    <mergeCell ref="N77:N78"/>
    <mergeCell ref="AI77:AI78"/>
    <mergeCell ref="BL80:BL81"/>
    <mergeCell ref="E82:E84"/>
    <mergeCell ref="F82:F84"/>
    <mergeCell ref="G82:G84"/>
    <mergeCell ref="H82:H83"/>
    <mergeCell ref="I82:I83"/>
    <mergeCell ref="J82:J83"/>
    <mergeCell ref="K82:K84"/>
    <mergeCell ref="L82:L84"/>
    <mergeCell ref="M80:M81"/>
    <mergeCell ref="N80:N81"/>
    <mergeCell ref="AI80:AI81"/>
    <mergeCell ref="AK80:AK81"/>
    <mergeCell ref="AL80:AL81"/>
    <mergeCell ref="AM80:AM81"/>
    <mergeCell ref="BI77:BI78"/>
    <mergeCell ref="BJ77:BJ78"/>
    <mergeCell ref="BL77:BL78"/>
    <mergeCell ref="E80:E81"/>
    <mergeCell ref="F80:F81"/>
    <mergeCell ref="G80:G81"/>
    <mergeCell ref="H80:H81"/>
    <mergeCell ref="J80:J81"/>
    <mergeCell ref="K80:K81"/>
    <mergeCell ref="L80:L81"/>
    <mergeCell ref="BC77:BC78"/>
    <mergeCell ref="BD77:BD78"/>
    <mergeCell ref="BE77:BE78"/>
    <mergeCell ref="BF77:BF78"/>
    <mergeCell ref="BG77:BG78"/>
    <mergeCell ref="BI75:BI76"/>
    <mergeCell ref="AX75:AX76"/>
    <mergeCell ref="AY75:AY76"/>
    <mergeCell ref="AZ75:AZ76"/>
    <mergeCell ref="BA75:BA76"/>
    <mergeCell ref="BB75:BB76"/>
    <mergeCell ref="BC75:BC76"/>
    <mergeCell ref="AR75:AR76"/>
    <mergeCell ref="AS75:AS76"/>
    <mergeCell ref="AT75:AT76"/>
    <mergeCell ref="AU75:AU76"/>
    <mergeCell ref="AV75:AV76"/>
    <mergeCell ref="AW75:AW76"/>
    <mergeCell ref="AZ77:AZ78"/>
    <mergeCell ref="BA77:BA78"/>
    <mergeCell ref="BB77:BB78"/>
    <mergeCell ref="AQ77:AQ78"/>
    <mergeCell ref="AR77:AR78"/>
    <mergeCell ref="AS77:AS78"/>
    <mergeCell ref="AT77:AT78"/>
    <mergeCell ref="AU77:AU78"/>
    <mergeCell ref="AV77:AV78"/>
    <mergeCell ref="BH77:BH78"/>
    <mergeCell ref="AY77:AY78"/>
    <mergeCell ref="AL75:AL76"/>
    <mergeCell ref="AM75:AM76"/>
    <mergeCell ref="AN75:AN76"/>
    <mergeCell ref="AO75:AO76"/>
    <mergeCell ref="AP75:AP76"/>
    <mergeCell ref="AW77:AW78"/>
    <mergeCell ref="AX77:AX78"/>
    <mergeCell ref="BL71:BL74"/>
    <mergeCell ref="E75:E76"/>
    <mergeCell ref="F75:F76"/>
    <mergeCell ref="G75:G76"/>
    <mergeCell ref="H75:H76"/>
    <mergeCell ref="I75:I76"/>
    <mergeCell ref="J75:J76"/>
    <mergeCell ref="AL71:AL74"/>
    <mergeCell ref="AM71:AM74"/>
    <mergeCell ref="BE71:BE74"/>
    <mergeCell ref="BF71:BF74"/>
    <mergeCell ref="BG71:BG74"/>
    <mergeCell ref="BH71:BH74"/>
    <mergeCell ref="K71:K74"/>
    <mergeCell ref="L71:L74"/>
    <mergeCell ref="M71:M74"/>
    <mergeCell ref="N71:N74"/>
    <mergeCell ref="AI71:AI74"/>
    <mergeCell ref="AK71:AK74"/>
    <mergeCell ref="BJ75:BJ76"/>
    <mergeCell ref="BL75:BL76"/>
    <mergeCell ref="BD75:BD76"/>
    <mergeCell ref="BE75:BE76"/>
    <mergeCell ref="BF75:BF76"/>
    <mergeCell ref="BG75:BG76"/>
    <mergeCell ref="BJ66:BJ67"/>
    <mergeCell ref="BL66:BL67"/>
    <mergeCell ref="B68:B107"/>
    <mergeCell ref="C68:C107"/>
    <mergeCell ref="D68:D107"/>
    <mergeCell ref="E71:E74"/>
    <mergeCell ref="F71:F74"/>
    <mergeCell ref="G71:G74"/>
    <mergeCell ref="H71:H74"/>
    <mergeCell ref="J71:J74"/>
    <mergeCell ref="AM66:AM67"/>
    <mergeCell ref="BE66:BE67"/>
    <mergeCell ref="BF66:BF67"/>
    <mergeCell ref="BG66:BG67"/>
    <mergeCell ref="BH66:BH67"/>
    <mergeCell ref="BI66:BI67"/>
    <mergeCell ref="L66:L67"/>
    <mergeCell ref="M66:M67"/>
    <mergeCell ref="N66:N67"/>
    <mergeCell ref="AI66:AI67"/>
    <mergeCell ref="AK66:AK67"/>
    <mergeCell ref="AL66:AL67"/>
    <mergeCell ref="AQ75:AQ76"/>
    <mergeCell ref="K75:K76"/>
    <mergeCell ref="L75:L76"/>
    <mergeCell ref="M75:M76"/>
    <mergeCell ref="N75:N76"/>
    <mergeCell ref="BL58:BL59"/>
    <mergeCell ref="N58:N59"/>
    <mergeCell ref="AI58:AI59"/>
    <mergeCell ref="AK58:AK59"/>
    <mergeCell ref="AL58:AL59"/>
    <mergeCell ref="AM58:AM59"/>
    <mergeCell ref="BE58:BE59"/>
    <mergeCell ref="H58:H59"/>
    <mergeCell ref="I58:I59"/>
    <mergeCell ref="J58:J59"/>
    <mergeCell ref="K58:K59"/>
    <mergeCell ref="L58:L59"/>
    <mergeCell ref="M58:M59"/>
    <mergeCell ref="BI60:BI64"/>
    <mergeCell ref="BJ60:BJ64"/>
    <mergeCell ref="BL60:BL64"/>
    <mergeCell ref="AL60:AL64"/>
    <mergeCell ref="AM60:AM64"/>
    <mergeCell ref="BE60:BE64"/>
    <mergeCell ref="BF60:BF64"/>
    <mergeCell ref="BG60:BG64"/>
    <mergeCell ref="BH60:BH64"/>
    <mergeCell ref="K60:K64"/>
    <mergeCell ref="L60:L64"/>
    <mergeCell ref="M60:M64"/>
    <mergeCell ref="N60:N64"/>
    <mergeCell ref="BF58:BF59"/>
    <mergeCell ref="BG58:BG59"/>
    <mergeCell ref="BH58:BH59"/>
    <mergeCell ref="AI75:AI76"/>
    <mergeCell ref="AK75:AK76"/>
    <mergeCell ref="BI71:BI74"/>
    <mergeCell ref="B46:B57"/>
    <mergeCell ref="C46:C57"/>
    <mergeCell ref="D46:D57"/>
    <mergeCell ref="E52:E53"/>
    <mergeCell ref="F52:F53"/>
    <mergeCell ref="G52:G53"/>
    <mergeCell ref="M56:M57"/>
    <mergeCell ref="N56:N57"/>
    <mergeCell ref="AI56:AI57"/>
    <mergeCell ref="AK56:AK57"/>
    <mergeCell ref="AL56:AL57"/>
    <mergeCell ref="BE52:BE53"/>
    <mergeCell ref="BJ71:BJ74"/>
    <mergeCell ref="BK71:BK74"/>
    <mergeCell ref="BJ58:BJ59"/>
    <mergeCell ref="B58:B67"/>
    <mergeCell ref="C58:C67"/>
    <mergeCell ref="D58:D67"/>
    <mergeCell ref="AI52:AI53"/>
    <mergeCell ref="AI60:AI64"/>
    <mergeCell ref="AK60:AK64"/>
    <mergeCell ref="H60:H64"/>
    <mergeCell ref="I60:I64"/>
    <mergeCell ref="J60:J64"/>
    <mergeCell ref="E44:E45"/>
    <mergeCell ref="F44:F45"/>
    <mergeCell ref="G44:G45"/>
    <mergeCell ref="H44:H45"/>
    <mergeCell ref="K56:K57"/>
    <mergeCell ref="L56:L57"/>
    <mergeCell ref="BI58:BI59"/>
    <mergeCell ref="E66:E67"/>
    <mergeCell ref="F66:F67"/>
    <mergeCell ref="G66:G67"/>
    <mergeCell ref="H66:H67"/>
    <mergeCell ref="I66:I67"/>
    <mergeCell ref="J66:J67"/>
    <mergeCell ref="K66:K67"/>
    <mergeCell ref="E60:E64"/>
    <mergeCell ref="F60:F64"/>
    <mergeCell ref="G60:G64"/>
    <mergeCell ref="F56:F57"/>
    <mergeCell ref="G56:G57"/>
    <mergeCell ref="H56:H57"/>
    <mergeCell ref="I56:I57"/>
    <mergeCell ref="J56:J57"/>
    <mergeCell ref="E56:E57"/>
    <mergeCell ref="BE56:BE57"/>
    <mergeCell ref="E58:E59"/>
    <mergeCell ref="F58:F59"/>
    <mergeCell ref="G58:G59"/>
    <mergeCell ref="H52:H53"/>
    <mergeCell ref="K52:K53"/>
    <mergeCell ref="L52:L53"/>
    <mergeCell ref="M52:M53"/>
    <mergeCell ref="N52:N53"/>
    <mergeCell ref="AT34:AT35"/>
    <mergeCell ref="L33:L35"/>
    <mergeCell ref="M33:M35"/>
    <mergeCell ref="N33:N35"/>
    <mergeCell ref="AI33:AI35"/>
    <mergeCell ref="AK33:AK35"/>
    <mergeCell ref="AL33:AL35"/>
    <mergeCell ref="AL39:AL40"/>
    <mergeCell ref="AM39:AM40"/>
    <mergeCell ref="AM56:AM57"/>
    <mergeCell ref="I44:I45"/>
    <mergeCell ref="J44:J45"/>
    <mergeCell ref="AK52:AK53"/>
    <mergeCell ref="AL52:AL53"/>
    <mergeCell ref="AM52:AM53"/>
    <mergeCell ref="BI42:BI43"/>
    <mergeCell ref="BJ42:BJ43"/>
    <mergeCell ref="AL44:AL45"/>
    <mergeCell ref="AM44:AM45"/>
    <mergeCell ref="BK42:BK43"/>
    <mergeCell ref="BL42:BL43"/>
    <mergeCell ref="AI42:AI43"/>
    <mergeCell ref="AK42:AK43"/>
    <mergeCell ref="AL42:AL43"/>
    <mergeCell ref="AM42:AM43"/>
    <mergeCell ref="BE42:BE43"/>
    <mergeCell ref="BF42:BF43"/>
    <mergeCell ref="I42:I43"/>
    <mergeCell ref="J42:J43"/>
    <mergeCell ref="K42:K43"/>
    <mergeCell ref="L42:L43"/>
    <mergeCell ref="M42:M43"/>
    <mergeCell ref="N42:N43"/>
    <mergeCell ref="BJ44:BJ45"/>
    <mergeCell ref="BK44:BK45"/>
    <mergeCell ref="BL44:BL45"/>
    <mergeCell ref="BI44:BI45"/>
    <mergeCell ref="BE44:BE45"/>
    <mergeCell ref="BF44:BF45"/>
    <mergeCell ref="BG44:BG45"/>
    <mergeCell ref="BH44:BH45"/>
    <mergeCell ref="K44:K45"/>
    <mergeCell ref="L44:L45"/>
    <mergeCell ref="M44:M45"/>
    <mergeCell ref="N44:N45"/>
    <mergeCell ref="AI44:AI45"/>
    <mergeCell ref="AK44:AK45"/>
    <mergeCell ref="BL39:BL40"/>
    <mergeCell ref="B42:B45"/>
    <mergeCell ref="C42:C45"/>
    <mergeCell ref="D42:D45"/>
    <mergeCell ref="E42:E43"/>
    <mergeCell ref="F42:F43"/>
    <mergeCell ref="G42:G43"/>
    <mergeCell ref="H42:H43"/>
    <mergeCell ref="I39:I40"/>
    <mergeCell ref="L39:L40"/>
    <mergeCell ref="M39:M40"/>
    <mergeCell ref="N39:N40"/>
    <mergeCell ref="AI39:AI40"/>
    <mergeCell ref="AK39:AK40"/>
    <mergeCell ref="BH34:BH35"/>
    <mergeCell ref="BI34:BI35"/>
    <mergeCell ref="BJ34:BJ35"/>
    <mergeCell ref="B36:B40"/>
    <mergeCell ref="C36:C40"/>
    <mergeCell ref="D36:D40"/>
    <mergeCell ref="E39:E40"/>
    <mergeCell ref="F39:F40"/>
    <mergeCell ref="G39:G40"/>
    <mergeCell ref="E33:E35"/>
    <mergeCell ref="F33:F35"/>
    <mergeCell ref="G33:G35"/>
    <mergeCell ref="H33:H35"/>
    <mergeCell ref="I33:I35"/>
    <mergeCell ref="K33:K35"/>
    <mergeCell ref="H39:H40"/>
    <mergeCell ref="BG42:BG43"/>
    <mergeCell ref="BH42:BH43"/>
    <mergeCell ref="AK31:AK32"/>
    <mergeCell ref="AL31:AL32"/>
    <mergeCell ref="AM31:AM32"/>
    <mergeCell ref="BE31:BE32"/>
    <mergeCell ref="BL31:BL32"/>
    <mergeCell ref="I31:I32"/>
    <mergeCell ref="K31:K32"/>
    <mergeCell ref="L31:L32"/>
    <mergeCell ref="M31:M32"/>
    <mergeCell ref="N31:N32"/>
    <mergeCell ref="AI31:AI32"/>
    <mergeCell ref="AU34:AU35"/>
    <mergeCell ref="AV34:AV35"/>
    <mergeCell ref="AW34:AW35"/>
    <mergeCell ref="AX34:AX35"/>
    <mergeCell ref="AY34:AY35"/>
    <mergeCell ref="AZ34:AZ35"/>
    <mergeCell ref="AM33:AM35"/>
    <mergeCell ref="BE33:BE35"/>
    <mergeCell ref="BL33:BL35"/>
    <mergeCell ref="AN34:AN35"/>
    <mergeCell ref="AO34:AO35"/>
    <mergeCell ref="AP34:AP35"/>
    <mergeCell ref="AQ34:AQ35"/>
    <mergeCell ref="AR34:AR35"/>
    <mergeCell ref="AS34:AS35"/>
    <mergeCell ref="BA34:BA35"/>
    <mergeCell ref="BB34:BB35"/>
    <mergeCell ref="BC34:BC35"/>
    <mergeCell ref="BD34:BD35"/>
    <mergeCell ref="BF34:BF35"/>
    <mergeCell ref="BG34:BG35"/>
    <mergeCell ref="AM29:AM30"/>
    <mergeCell ref="BE29:BE30"/>
    <mergeCell ref="BL29:BL30"/>
    <mergeCell ref="B31:B35"/>
    <mergeCell ref="C31:C35"/>
    <mergeCell ref="D31:D35"/>
    <mergeCell ref="E31:E32"/>
    <mergeCell ref="F31:F32"/>
    <mergeCell ref="G31:G32"/>
    <mergeCell ref="H31:H32"/>
    <mergeCell ref="L29:L30"/>
    <mergeCell ref="M29:M30"/>
    <mergeCell ref="N29:N30"/>
    <mergeCell ref="AI29:AI30"/>
    <mergeCell ref="AK29:AK30"/>
    <mergeCell ref="AL29:AL30"/>
    <mergeCell ref="AM26:AM28"/>
    <mergeCell ref="BE26:BE28"/>
    <mergeCell ref="BL26:BL28"/>
    <mergeCell ref="E29:E30"/>
    <mergeCell ref="F29:F30"/>
    <mergeCell ref="G29:G30"/>
    <mergeCell ref="H29:H30"/>
    <mergeCell ref="I29:I30"/>
    <mergeCell ref="J29:J30"/>
    <mergeCell ref="K29:K30"/>
    <mergeCell ref="L26:L28"/>
    <mergeCell ref="M26:M28"/>
    <mergeCell ref="N26:N28"/>
    <mergeCell ref="AI26:AI28"/>
    <mergeCell ref="AK26:AK28"/>
    <mergeCell ref="AL26:AL28"/>
    <mergeCell ref="BI24:BI25"/>
    <mergeCell ref="BJ24:BJ25"/>
    <mergeCell ref="BL24:BL25"/>
    <mergeCell ref="E26:E28"/>
    <mergeCell ref="F26:F28"/>
    <mergeCell ref="G26:G28"/>
    <mergeCell ref="H26:H28"/>
    <mergeCell ref="I26:I28"/>
    <mergeCell ref="J26:J28"/>
    <mergeCell ref="K26:K28"/>
    <mergeCell ref="AL24:AL25"/>
    <mergeCell ref="AM24:AM25"/>
    <mergeCell ref="BE24:BE25"/>
    <mergeCell ref="BF24:BF25"/>
    <mergeCell ref="BG24:BG25"/>
    <mergeCell ref="BH24:BH25"/>
    <mergeCell ref="K24:K25"/>
    <mergeCell ref="L24:L25"/>
    <mergeCell ref="M24:M25"/>
    <mergeCell ref="N24:N25"/>
    <mergeCell ref="AI24:AI25"/>
    <mergeCell ref="AK24:AK25"/>
    <mergeCell ref="E24:E25"/>
    <mergeCell ref="F24:F25"/>
    <mergeCell ref="G24:G25"/>
    <mergeCell ref="H24:H25"/>
    <mergeCell ref="I24:I25"/>
    <mergeCell ref="J24:J25"/>
    <mergeCell ref="BF21:BF23"/>
    <mergeCell ref="BG21:BG23"/>
    <mergeCell ref="BH21:BH23"/>
    <mergeCell ref="BI21:BI23"/>
    <mergeCell ref="BJ21:BJ23"/>
    <mergeCell ref="BL21:BL23"/>
    <mergeCell ref="N21:N23"/>
    <mergeCell ref="AI21:AI23"/>
    <mergeCell ref="AK21:AK23"/>
    <mergeCell ref="AL21:AL23"/>
    <mergeCell ref="AM21:AM23"/>
    <mergeCell ref="BE21:BE23"/>
    <mergeCell ref="H21:H23"/>
    <mergeCell ref="I21:I23"/>
    <mergeCell ref="J21:J23"/>
    <mergeCell ref="K21:K23"/>
    <mergeCell ref="L21:L23"/>
    <mergeCell ref="M21:M23"/>
    <mergeCell ref="B21:B30"/>
    <mergeCell ref="C21:C30"/>
    <mergeCell ref="D21:D30"/>
    <mergeCell ref="E21:E23"/>
    <mergeCell ref="F21:F23"/>
    <mergeCell ref="G21:G23"/>
    <mergeCell ref="K19:K20"/>
    <mergeCell ref="L19:L20"/>
    <mergeCell ref="M19:M20"/>
    <mergeCell ref="N19:N20"/>
    <mergeCell ref="AI19:AI20"/>
    <mergeCell ref="AK19:AK20"/>
    <mergeCell ref="E19:E20"/>
    <mergeCell ref="F19:F20"/>
    <mergeCell ref="G19:G20"/>
    <mergeCell ref="H19:H20"/>
    <mergeCell ref="I19:I20"/>
    <mergeCell ref="J19:J20"/>
    <mergeCell ref="BL17:BL18"/>
    <mergeCell ref="I17:I18"/>
    <mergeCell ref="J17:J18"/>
    <mergeCell ref="K17:K18"/>
    <mergeCell ref="L17:L18"/>
    <mergeCell ref="M17:M18"/>
    <mergeCell ref="N17:N18"/>
    <mergeCell ref="AM15:AM16"/>
    <mergeCell ref="BE15:BE16"/>
    <mergeCell ref="BL15:BL16"/>
    <mergeCell ref="B17:B20"/>
    <mergeCell ref="C17:C20"/>
    <mergeCell ref="D17:D20"/>
    <mergeCell ref="E17:E18"/>
    <mergeCell ref="F17:F18"/>
    <mergeCell ref="G17:G18"/>
    <mergeCell ref="H17:H18"/>
    <mergeCell ref="L15:L16"/>
    <mergeCell ref="M15:M16"/>
    <mergeCell ref="N15:N16"/>
    <mergeCell ref="AI15:AI16"/>
    <mergeCell ref="AK15:AK16"/>
    <mergeCell ref="AL15:AL16"/>
    <mergeCell ref="AL19:AL20"/>
    <mergeCell ref="AM19:AM20"/>
    <mergeCell ref="BE19:BE20"/>
    <mergeCell ref="BL19:BL20"/>
    <mergeCell ref="BE13:BE14"/>
    <mergeCell ref="BF13:BF14"/>
    <mergeCell ref="BG13:BG14"/>
    <mergeCell ref="BH13:BH14"/>
    <mergeCell ref="K13:K14"/>
    <mergeCell ref="L13:L14"/>
    <mergeCell ref="M13:M14"/>
    <mergeCell ref="N13:N14"/>
    <mergeCell ref="AI13:AI14"/>
    <mergeCell ref="AK13:AK14"/>
    <mergeCell ref="E13:E14"/>
    <mergeCell ref="F13:F14"/>
    <mergeCell ref="G13:G14"/>
    <mergeCell ref="H13:H14"/>
    <mergeCell ref="I13:I14"/>
    <mergeCell ref="J13:J14"/>
    <mergeCell ref="AI17:AI18"/>
    <mergeCell ref="AK17:AK18"/>
    <mergeCell ref="AL17:AL18"/>
    <mergeCell ref="AM17:AM18"/>
    <mergeCell ref="BE17:BE18"/>
    <mergeCell ref="AL8:AL10"/>
    <mergeCell ref="AM8:AM10"/>
    <mergeCell ref="G8:G10"/>
    <mergeCell ref="H8:H10"/>
    <mergeCell ref="I8:I10"/>
    <mergeCell ref="J8:J10"/>
    <mergeCell ref="K8:K10"/>
    <mergeCell ref="L8:L10"/>
    <mergeCell ref="AL11:AL12"/>
    <mergeCell ref="AM11:AM12"/>
    <mergeCell ref="E15:E16"/>
    <mergeCell ref="F15:F16"/>
    <mergeCell ref="G15:G16"/>
    <mergeCell ref="H15:H16"/>
    <mergeCell ref="I15:I16"/>
    <mergeCell ref="J15:J16"/>
    <mergeCell ref="K15:K16"/>
    <mergeCell ref="AL13:AL14"/>
    <mergeCell ref="AM13:AM14"/>
    <mergeCell ref="BA6:BA7"/>
    <mergeCell ref="BI13:BI14"/>
    <mergeCell ref="BJ13:BJ14"/>
    <mergeCell ref="BL13:BL14"/>
    <mergeCell ref="BL8:BL10"/>
    <mergeCell ref="B11:B16"/>
    <mergeCell ref="C11:C16"/>
    <mergeCell ref="D11:D16"/>
    <mergeCell ref="E11:E12"/>
    <mergeCell ref="F11:F12"/>
    <mergeCell ref="G11:G12"/>
    <mergeCell ref="H11:H12"/>
    <mergeCell ref="I11:I12"/>
    <mergeCell ref="J11:J12"/>
    <mergeCell ref="BE8:BE10"/>
    <mergeCell ref="BF8:BF10"/>
    <mergeCell ref="BG8:BG10"/>
    <mergeCell ref="BH8:BH10"/>
    <mergeCell ref="BI8:BI10"/>
    <mergeCell ref="BJ8:BJ10"/>
    <mergeCell ref="M8:M10"/>
    <mergeCell ref="N8:N10"/>
    <mergeCell ref="AI8:AI10"/>
    <mergeCell ref="BE11:BE12"/>
    <mergeCell ref="BL11:BL12"/>
    <mergeCell ref="K11:K12"/>
    <mergeCell ref="L11:L12"/>
    <mergeCell ref="M11:M12"/>
    <mergeCell ref="N11:N12"/>
    <mergeCell ref="AI11:AI12"/>
    <mergeCell ref="AK11:AK12"/>
    <mergeCell ref="AK8:AK10"/>
    <mergeCell ref="BL56:BL57"/>
    <mergeCell ref="B1:BL1"/>
    <mergeCell ref="B2:BL2"/>
    <mergeCell ref="B3:BL3"/>
    <mergeCell ref="B4:BL4"/>
    <mergeCell ref="B5:L6"/>
    <mergeCell ref="M5:AM6"/>
    <mergeCell ref="AN5:AY5"/>
    <mergeCell ref="AZ5:BE5"/>
    <mergeCell ref="BF5:BK5"/>
    <mergeCell ref="AN6:AN7"/>
    <mergeCell ref="BH6:BH7"/>
    <mergeCell ref="BI6:BI7"/>
    <mergeCell ref="BJ6:BJ7"/>
    <mergeCell ref="BK6:BK7"/>
    <mergeCell ref="BL6:BL7"/>
    <mergeCell ref="B8:B10"/>
    <mergeCell ref="C8:C10"/>
    <mergeCell ref="D8:D10"/>
    <mergeCell ref="E8:E10"/>
    <mergeCell ref="F8:F10"/>
    <mergeCell ref="BB6:BB7"/>
    <mergeCell ref="BC6:BC7"/>
    <mergeCell ref="BD6:BD7"/>
    <mergeCell ref="BE6:BE7"/>
    <mergeCell ref="BF6:BF7"/>
    <mergeCell ref="BG6:BG7"/>
    <mergeCell ref="AO6:AO7"/>
    <mergeCell ref="AP6:AP7"/>
    <mergeCell ref="AQ6:AQ7"/>
    <mergeCell ref="AR6:AY6"/>
    <mergeCell ref="AZ6:AZ7"/>
  </mergeCells>
  <conditionalFormatting sqref="M8 M11 M17 M19 M21 M24 M26 M29 M31 M33 M41:M42 M44 M75 M77 M79:M80 M82 M85 M87 M91 M97 M101 M107:M109 M111">
    <cfRule type="cellIs" dxfId="609" priority="324" operator="equal">
      <formula>"Muy Alta"</formula>
    </cfRule>
    <cfRule type="cellIs" dxfId="608" priority="325" operator="equal">
      <formula>"Alta"</formula>
    </cfRule>
    <cfRule type="cellIs" dxfId="607" priority="326" operator="equal">
      <formula>"Media"</formula>
    </cfRule>
    <cfRule type="cellIs" dxfId="606" priority="327" operator="equal">
      <formula>"Baja"</formula>
    </cfRule>
    <cfRule type="cellIs" dxfId="605" priority="328" operator="equal">
      <formula>"Muy baja"</formula>
    </cfRule>
  </conditionalFormatting>
  <conditionalFormatting sqref="M13">
    <cfRule type="cellIs" dxfId="604" priority="298" operator="equal">
      <formula>"Muy Alta"</formula>
    </cfRule>
    <cfRule type="cellIs" dxfId="603" priority="299" operator="equal">
      <formula>"Alta"</formula>
    </cfRule>
    <cfRule type="cellIs" dxfId="602" priority="300" operator="equal">
      <formula>"Media"</formula>
    </cfRule>
    <cfRule type="cellIs" dxfId="601" priority="301" operator="equal">
      <formula>"Baja"</formula>
    </cfRule>
    <cfRule type="cellIs" dxfId="600" priority="302" operator="equal">
      <formula>"Muy baja"</formula>
    </cfRule>
  </conditionalFormatting>
  <conditionalFormatting sqref="M15">
    <cfRule type="cellIs" dxfId="599" priority="285" operator="equal">
      <formula>"Muy Alta"</formula>
    </cfRule>
    <cfRule type="cellIs" dxfId="598" priority="286" operator="equal">
      <formula>"Alta"</formula>
    </cfRule>
    <cfRule type="cellIs" dxfId="597" priority="287" operator="equal">
      <formula>"Media"</formula>
    </cfRule>
    <cfRule type="cellIs" dxfId="596" priority="288" operator="equal">
      <formula>"Baja"</formula>
    </cfRule>
    <cfRule type="cellIs" dxfId="595" priority="289" operator="equal">
      <formula>"Muy baja"</formula>
    </cfRule>
  </conditionalFormatting>
  <conditionalFormatting sqref="M36:M39">
    <cfRule type="cellIs" dxfId="594" priority="59" operator="equal">
      <formula>"Muy Alta"</formula>
    </cfRule>
    <cfRule type="cellIs" dxfId="593" priority="60" operator="equal">
      <formula>"Alta"</formula>
    </cfRule>
    <cfRule type="cellIs" dxfId="592" priority="61" operator="equal">
      <formula>"Media"</formula>
    </cfRule>
    <cfRule type="cellIs" dxfId="591" priority="62" operator="equal">
      <formula>"Baja"</formula>
    </cfRule>
    <cfRule type="cellIs" dxfId="590" priority="63" operator="equal">
      <formula>"Muy baja"</formula>
    </cfRule>
  </conditionalFormatting>
  <conditionalFormatting sqref="M46:M52">
    <cfRule type="cellIs" dxfId="589" priority="45" operator="equal">
      <formula>"Muy Alta"</formula>
    </cfRule>
    <cfRule type="cellIs" dxfId="588" priority="46" operator="equal">
      <formula>"Alta"</formula>
    </cfRule>
    <cfRule type="cellIs" dxfId="587" priority="47" operator="equal">
      <formula>"Media"</formula>
    </cfRule>
    <cfRule type="cellIs" dxfId="586" priority="48" operator="equal">
      <formula>"Baja"</formula>
    </cfRule>
    <cfRule type="cellIs" dxfId="585" priority="49" operator="equal">
      <formula>"Muy baja"</formula>
    </cfRule>
  </conditionalFormatting>
  <conditionalFormatting sqref="M54:M56">
    <cfRule type="cellIs" dxfId="584" priority="3" operator="equal">
      <formula>"Muy Alta"</formula>
    </cfRule>
    <cfRule type="cellIs" dxfId="583" priority="4" operator="equal">
      <formula>"Alta"</formula>
    </cfRule>
    <cfRule type="cellIs" dxfId="582" priority="5" operator="equal">
      <formula>"Media"</formula>
    </cfRule>
    <cfRule type="cellIs" dxfId="581" priority="6" operator="equal">
      <formula>"Baja"</formula>
    </cfRule>
    <cfRule type="cellIs" dxfId="580" priority="7" operator="equal">
      <formula>"Muy baja"</formula>
    </cfRule>
  </conditionalFormatting>
  <conditionalFormatting sqref="M58 M60 M65:M66">
    <cfRule type="cellIs" dxfId="579" priority="31" operator="equal">
      <formula>"Muy Alta"</formula>
    </cfRule>
    <cfRule type="cellIs" dxfId="578" priority="32" operator="equal">
      <formula>"Alta"</formula>
    </cfRule>
    <cfRule type="cellIs" dxfId="577" priority="33" operator="equal">
      <formula>"Media"</formula>
    </cfRule>
    <cfRule type="cellIs" dxfId="576" priority="34" operator="equal">
      <formula>"Baja"</formula>
    </cfRule>
    <cfRule type="cellIs" dxfId="575" priority="35" operator="equal">
      <formula>"Muy baja"</formula>
    </cfRule>
  </conditionalFormatting>
  <conditionalFormatting sqref="M68:M71">
    <cfRule type="cellIs" dxfId="574" priority="229" operator="equal">
      <formula>"Muy Alta"</formula>
    </cfRule>
    <cfRule type="cellIs" dxfId="573" priority="230" operator="equal">
      <formula>"Alta"</formula>
    </cfRule>
    <cfRule type="cellIs" dxfId="572" priority="231" operator="equal">
      <formula>"Media"</formula>
    </cfRule>
    <cfRule type="cellIs" dxfId="571" priority="232" operator="equal">
      <formula>"Baja"</formula>
    </cfRule>
    <cfRule type="cellIs" dxfId="570" priority="233" operator="equal">
      <formula>"Muy baja"</formula>
    </cfRule>
  </conditionalFormatting>
  <conditionalFormatting sqref="M113:M119">
    <cfRule type="cellIs" dxfId="569" priority="207" operator="equal">
      <formula>"Muy Alta"</formula>
    </cfRule>
    <cfRule type="cellIs" dxfId="568" priority="208" operator="equal">
      <formula>"Alta"</formula>
    </cfRule>
    <cfRule type="cellIs" dxfId="567" priority="209" operator="equal">
      <formula>"Media"</formula>
    </cfRule>
    <cfRule type="cellIs" dxfId="566" priority="210" operator="equal">
      <formula>"Baja"</formula>
    </cfRule>
    <cfRule type="cellIs" dxfId="565" priority="211" operator="equal">
      <formula>"Muy baja"</formula>
    </cfRule>
  </conditionalFormatting>
  <conditionalFormatting sqref="M122">
    <cfRule type="cellIs" dxfId="564" priority="185" operator="equal">
      <formula>"Muy Alta"</formula>
    </cfRule>
    <cfRule type="cellIs" dxfId="563" priority="186" operator="equal">
      <formula>"Alta"</formula>
    </cfRule>
    <cfRule type="cellIs" dxfId="562" priority="187" operator="equal">
      <formula>"Media"</formula>
    </cfRule>
    <cfRule type="cellIs" dxfId="561" priority="188" operator="equal">
      <formula>"Baja"</formula>
    </cfRule>
    <cfRule type="cellIs" dxfId="560" priority="189" operator="equal">
      <formula>"Muy baja"</formula>
    </cfRule>
  </conditionalFormatting>
  <conditionalFormatting sqref="M124:M125">
    <cfRule type="cellIs" dxfId="559" priority="163" operator="equal">
      <formula>"Muy Alta"</formula>
    </cfRule>
    <cfRule type="cellIs" dxfId="558" priority="164" operator="equal">
      <formula>"Alta"</formula>
    </cfRule>
    <cfRule type="cellIs" dxfId="557" priority="165" operator="equal">
      <formula>"Media"</formula>
    </cfRule>
    <cfRule type="cellIs" dxfId="556" priority="166" operator="equal">
      <formula>"Baja"</formula>
    </cfRule>
    <cfRule type="cellIs" dxfId="555" priority="167" operator="equal">
      <formula>"Muy baja"</formula>
    </cfRule>
  </conditionalFormatting>
  <conditionalFormatting sqref="M127 M134">
    <cfRule type="cellIs" dxfId="554" priority="141" operator="equal">
      <formula>"Muy Alta"</formula>
    </cfRule>
    <cfRule type="cellIs" dxfId="553" priority="142" operator="equal">
      <formula>"Alta"</formula>
    </cfRule>
    <cfRule type="cellIs" dxfId="552" priority="143" operator="equal">
      <formula>"Media"</formula>
    </cfRule>
    <cfRule type="cellIs" dxfId="551" priority="144" operator="equal">
      <formula>"Baja"</formula>
    </cfRule>
    <cfRule type="cellIs" dxfId="550" priority="145" operator="equal">
      <formula>"Muy baja"</formula>
    </cfRule>
  </conditionalFormatting>
  <conditionalFormatting sqref="M129 M131">
    <cfRule type="cellIs" dxfId="549" priority="115" operator="equal">
      <formula>"Muy Alta"</formula>
    </cfRule>
    <cfRule type="cellIs" dxfId="548" priority="116" operator="equal">
      <formula>"Alta"</formula>
    </cfRule>
    <cfRule type="cellIs" dxfId="547" priority="117" operator="equal">
      <formula>"Media"</formula>
    </cfRule>
    <cfRule type="cellIs" dxfId="546" priority="118" operator="equal">
      <formula>"Baja"</formula>
    </cfRule>
    <cfRule type="cellIs" dxfId="545" priority="119" operator="equal">
      <formula>"Muy baja"</formula>
    </cfRule>
  </conditionalFormatting>
  <conditionalFormatting sqref="M136">
    <cfRule type="cellIs" dxfId="544" priority="93" operator="equal">
      <formula>"Muy Alta"</formula>
    </cfRule>
    <cfRule type="cellIs" dxfId="543" priority="94" operator="equal">
      <formula>"Alta"</formula>
    </cfRule>
    <cfRule type="cellIs" dxfId="542" priority="95" operator="equal">
      <formula>"Media"</formula>
    </cfRule>
    <cfRule type="cellIs" dxfId="541" priority="96" operator="equal">
      <formula>"Baja"</formula>
    </cfRule>
    <cfRule type="cellIs" dxfId="540" priority="97" operator="equal">
      <formula>"Muy baja"</formula>
    </cfRule>
  </conditionalFormatting>
  <conditionalFormatting sqref="M138:M139 M142 M144 M146 M149 M151 M153">
    <cfRule type="cellIs" dxfId="539" priority="251" operator="equal">
      <formula>"Muy Alta"</formula>
    </cfRule>
    <cfRule type="cellIs" dxfId="538" priority="252" operator="equal">
      <formula>"Alta"</formula>
    </cfRule>
    <cfRule type="cellIs" dxfId="537" priority="253" operator="equal">
      <formula>"Media"</formula>
    </cfRule>
    <cfRule type="cellIs" dxfId="536" priority="254" operator="equal">
      <formula>"Baja"</formula>
    </cfRule>
    <cfRule type="cellIs" dxfId="535" priority="255" operator="equal">
      <formula>"Muy baja"</formula>
    </cfRule>
  </conditionalFormatting>
  <conditionalFormatting sqref="AK8 AK11 AK13 AK15 AK17 AK19 AK21 AK24 AK26 AK29 AK31 AK33 AK41:AK42 AK44 AK75 AK77 AK79:AK80 AK82 AK85 AK87 AK91 AK97 AK101 AK107:AK109 AK111">
    <cfRule type="cellIs" dxfId="534" priority="275" operator="equal">
      <formula>"Menor"</formula>
    </cfRule>
    <cfRule type="cellIs" dxfId="533" priority="276" operator="equal">
      <formula>"Leve"</formula>
    </cfRule>
    <cfRule type="cellIs" dxfId="532" priority="329" operator="equal">
      <formula>"Moderado"</formula>
    </cfRule>
    <cfRule type="cellIs" dxfId="531" priority="330" operator="equal">
      <formula>"Catastrófico"</formula>
    </cfRule>
    <cfRule type="cellIs" dxfId="530" priority="331" operator="equal">
      <formula>"Mayor"</formula>
    </cfRule>
  </conditionalFormatting>
  <conditionalFormatting sqref="AK36:AK39">
    <cfRule type="cellIs" dxfId="529" priority="57" operator="equal">
      <formula>"Menor"</formula>
    </cfRule>
    <cfRule type="cellIs" dxfId="528" priority="58" operator="equal">
      <formula>"Leve"</formula>
    </cfRule>
    <cfRule type="cellIs" dxfId="527" priority="64" operator="equal">
      <formula>"Moderado"</formula>
    </cfRule>
    <cfRule type="cellIs" dxfId="526" priority="65" operator="equal">
      <formula>"Catastrófico"</formula>
    </cfRule>
    <cfRule type="cellIs" dxfId="525" priority="66" operator="equal">
      <formula>"Mayor"</formula>
    </cfRule>
  </conditionalFormatting>
  <conditionalFormatting sqref="AK46:AK52">
    <cfRule type="cellIs" dxfId="524" priority="43" operator="equal">
      <formula>"Menor"</formula>
    </cfRule>
    <cfRule type="cellIs" dxfId="523" priority="44" operator="equal">
      <formula>"Leve"</formula>
    </cfRule>
    <cfRule type="cellIs" dxfId="522" priority="50" operator="equal">
      <formula>"Moderado"</formula>
    </cfRule>
    <cfRule type="cellIs" dxfId="521" priority="51" operator="equal">
      <formula>"Catastrófico"</formula>
    </cfRule>
    <cfRule type="cellIs" dxfId="520" priority="52" operator="equal">
      <formula>"Mayor"</formula>
    </cfRule>
  </conditionalFormatting>
  <conditionalFormatting sqref="AK54:AK56">
    <cfRule type="cellIs" dxfId="519" priority="1" operator="equal">
      <formula>"Menor"</formula>
    </cfRule>
    <cfRule type="cellIs" dxfId="518" priority="2" operator="equal">
      <formula>"Leve"</formula>
    </cfRule>
    <cfRule type="cellIs" dxfId="517" priority="8" operator="equal">
      <formula>"Moderado"</formula>
    </cfRule>
    <cfRule type="cellIs" dxfId="516" priority="9" operator="equal">
      <formula>"Catastrófico"</formula>
    </cfRule>
    <cfRule type="cellIs" dxfId="515" priority="10" operator="equal">
      <formula>"Mayor"</formula>
    </cfRule>
  </conditionalFormatting>
  <conditionalFormatting sqref="AK58 AK60 AK65:AK66">
    <cfRule type="cellIs" dxfId="514" priority="29" operator="equal">
      <formula>"Menor"</formula>
    </cfRule>
    <cfRule type="cellIs" dxfId="513" priority="30" operator="equal">
      <formula>"Leve"</formula>
    </cfRule>
    <cfRule type="cellIs" dxfId="512" priority="36" operator="equal">
      <formula>"Moderado"</formula>
    </cfRule>
    <cfRule type="cellIs" dxfId="511" priority="37" operator="equal">
      <formula>"Catastrófico"</formula>
    </cfRule>
    <cfRule type="cellIs" dxfId="510" priority="38" operator="equal">
      <formula>"Mayor"</formula>
    </cfRule>
  </conditionalFormatting>
  <conditionalFormatting sqref="AK68:AK71">
    <cfRule type="cellIs" dxfId="509" priority="227" operator="equal">
      <formula>"Menor"</formula>
    </cfRule>
    <cfRule type="cellIs" dxfId="508" priority="228" operator="equal">
      <formula>"Leve"</formula>
    </cfRule>
    <cfRule type="cellIs" dxfId="507" priority="234" operator="equal">
      <formula>"Moderado"</formula>
    </cfRule>
    <cfRule type="cellIs" dxfId="506" priority="235" operator="equal">
      <formula>"Catastrófico"</formula>
    </cfRule>
    <cfRule type="cellIs" dxfId="505" priority="236" operator="equal">
      <formula>"Mayor"</formula>
    </cfRule>
  </conditionalFormatting>
  <conditionalFormatting sqref="AK113:AK119">
    <cfRule type="cellIs" dxfId="504" priority="201" operator="equal">
      <formula>"Menor"</formula>
    </cfRule>
    <cfRule type="cellIs" dxfId="503" priority="202" operator="equal">
      <formula>"Leve"</formula>
    </cfRule>
    <cfRule type="cellIs" dxfId="502" priority="212" operator="equal">
      <formula>"Moderado"</formula>
    </cfRule>
    <cfRule type="cellIs" dxfId="501" priority="213" operator="equal">
      <formula>"Catastrófico"</formula>
    </cfRule>
    <cfRule type="cellIs" dxfId="500" priority="214" operator="equal">
      <formula>"Mayor"</formula>
    </cfRule>
  </conditionalFormatting>
  <conditionalFormatting sqref="AK122">
    <cfRule type="cellIs" dxfId="499" priority="179" operator="equal">
      <formula>"Menor"</formula>
    </cfRule>
    <cfRule type="cellIs" dxfId="498" priority="180" operator="equal">
      <formula>"Leve"</formula>
    </cfRule>
    <cfRule type="cellIs" dxfId="497" priority="190" operator="equal">
      <formula>"Moderado"</formula>
    </cfRule>
    <cfRule type="cellIs" dxfId="496" priority="191" operator="equal">
      <formula>"Catastrófico"</formula>
    </cfRule>
    <cfRule type="cellIs" dxfId="495" priority="192" operator="equal">
      <formula>"Mayor"</formula>
    </cfRule>
  </conditionalFormatting>
  <conditionalFormatting sqref="AK124:AK125">
    <cfRule type="cellIs" dxfId="494" priority="157" operator="equal">
      <formula>"Menor"</formula>
    </cfRule>
    <cfRule type="cellIs" dxfId="493" priority="158" operator="equal">
      <formula>"Leve"</formula>
    </cfRule>
    <cfRule type="cellIs" dxfId="492" priority="168" operator="equal">
      <formula>"Moderado"</formula>
    </cfRule>
    <cfRule type="cellIs" dxfId="491" priority="169" operator="equal">
      <formula>"Catastrófico"</formula>
    </cfRule>
    <cfRule type="cellIs" dxfId="490" priority="170" operator="equal">
      <formula>"Mayor"</formula>
    </cfRule>
  </conditionalFormatting>
  <conditionalFormatting sqref="AK127 AK134">
    <cfRule type="cellIs" dxfId="489" priority="135" operator="equal">
      <formula>"Menor"</formula>
    </cfRule>
    <cfRule type="cellIs" dxfId="488" priority="136" operator="equal">
      <formula>"Leve"</formula>
    </cfRule>
    <cfRule type="cellIs" dxfId="487" priority="146" operator="equal">
      <formula>"Moderado"</formula>
    </cfRule>
    <cfRule type="cellIs" dxfId="486" priority="147" operator="equal">
      <formula>"Catastrófico"</formula>
    </cfRule>
    <cfRule type="cellIs" dxfId="485" priority="148" operator="equal">
      <formula>"Mayor"</formula>
    </cfRule>
  </conditionalFormatting>
  <conditionalFormatting sqref="AK129 AK131">
    <cfRule type="cellIs" dxfId="484" priority="109" operator="equal">
      <formula>"Menor"</formula>
    </cfRule>
    <cfRule type="cellIs" dxfId="483" priority="110" operator="equal">
      <formula>"Leve"</formula>
    </cfRule>
    <cfRule type="cellIs" dxfId="482" priority="120" operator="equal">
      <formula>"Moderado"</formula>
    </cfRule>
    <cfRule type="cellIs" dxfId="481" priority="121" operator="equal">
      <formula>"Catastrófico"</formula>
    </cfRule>
    <cfRule type="cellIs" dxfId="480" priority="122" operator="equal">
      <formula>"Mayor"</formula>
    </cfRule>
  </conditionalFormatting>
  <conditionalFormatting sqref="AK136">
    <cfRule type="cellIs" dxfId="479" priority="87" operator="equal">
      <formula>"Menor"</formula>
    </cfRule>
    <cfRule type="cellIs" dxfId="478" priority="88" operator="equal">
      <formula>"Leve"</formula>
    </cfRule>
    <cfRule type="cellIs" dxfId="477" priority="98" operator="equal">
      <formula>"Moderado"</formula>
    </cfRule>
    <cfRule type="cellIs" dxfId="476" priority="99" operator="equal">
      <formula>"Catastrófico"</formula>
    </cfRule>
    <cfRule type="cellIs" dxfId="475" priority="100" operator="equal">
      <formula>"Mayor"</formula>
    </cfRule>
  </conditionalFormatting>
  <conditionalFormatting sqref="AK138:AK139 AK142 AK144 AK146 AK149 AK151 AK153">
    <cfRule type="cellIs" dxfId="474" priority="245" operator="equal">
      <formula>"Menor"</formula>
    </cfRule>
    <cfRule type="cellIs" dxfId="473" priority="246" operator="equal">
      <formula>"Leve"</formula>
    </cfRule>
    <cfRule type="cellIs" dxfId="472" priority="256" operator="equal">
      <formula>"Moderado"</formula>
    </cfRule>
    <cfRule type="cellIs" dxfId="471" priority="257" operator="equal">
      <formula>"Catastrófico"</formula>
    </cfRule>
    <cfRule type="cellIs" dxfId="470" priority="258" operator="equal">
      <formula>"Mayor"</formula>
    </cfRule>
  </conditionalFormatting>
  <conditionalFormatting sqref="AM13">
    <cfRule type="cellIs" dxfId="469" priority="307" operator="equal">
      <formula>"Extrema"</formula>
    </cfRule>
    <cfRule type="cellIs" dxfId="468" priority="308" operator="equal">
      <formula>"Alta"</formula>
    </cfRule>
    <cfRule type="cellIs" dxfId="467" priority="309" operator="equal">
      <formula>"Moderada"</formula>
    </cfRule>
    <cfRule type="cellIs" dxfId="466" priority="310" operator="equal">
      <formula>"Baja"</formula>
    </cfRule>
  </conditionalFormatting>
  <conditionalFormatting sqref="AM15">
    <cfRule type="cellIs" dxfId="465" priority="294" operator="equal">
      <formula>"Extrema"</formula>
    </cfRule>
    <cfRule type="cellIs" dxfId="464" priority="295" operator="equal">
      <formula>"Alta"</formula>
    </cfRule>
    <cfRule type="cellIs" dxfId="463" priority="296" operator="equal">
      <formula>"Moderada"</formula>
    </cfRule>
    <cfRule type="cellIs" dxfId="462" priority="297" operator="equal">
      <formula>"Baja"</formula>
    </cfRule>
  </conditionalFormatting>
  <conditionalFormatting sqref="AM36:AM39">
    <cfRule type="cellIs" dxfId="461" priority="67" operator="equal">
      <formula>"Extrema"</formula>
    </cfRule>
    <cfRule type="cellIs" dxfId="460" priority="68" operator="equal">
      <formula>"Alta"</formula>
    </cfRule>
    <cfRule type="cellIs" dxfId="459" priority="69" operator="equal">
      <formula>"Moderada"</formula>
    </cfRule>
    <cfRule type="cellIs" dxfId="458" priority="70" operator="equal">
      <formula>"Baja"</formula>
    </cfRule>
  </conditionalFormatting>
  <conditionalFormatting sqref="AM58 AM60 AM65:AM66">
    <cfRule type="cellIs" dxfId="457" priority="39" operator="equal">
      <formula>"Extrema"</formula>
    </cfRule>
    <cfRule type="cellIs" dxfId="456" priority="40" operator="equal">
      <formula>"Alta"</formula>
    </cfRule>
    <cfRule type="cellIs" dxfId="455" priority="41" operator="equal">
      <formula>"Moderada"</formula>
    </cfRule>
    <cfRule type="cellIs" dxfId="454" priority="42" operator="equal">
      <formula>"Baja"</formula>
    </cfRule>
  </conditionalFormatting>
  <conditionalFormatting sqref="AM68:AM71">
    <cfRule type="cellIs" dxfId="453" priority="237" operator="equal">
      <formula>"Extrema"</formula>
    </cfRule>
    <cfRule type="cellIs" dxfId="452" priority="238" operator="equal">
      <formula>"Alta"</formula>
    </cfRule>
    <cfRule type="cellIs" dxfId="451" priority="239" operator="equal">
      <formula>"Moderada"</formula>
    </cfRule>
    <cfRule type="cellIs" dxfId="450" priority="240" operator="equal">
      <formula>"Baja"</formula>
    </cfRule>
  </conditionalFormatting>
  <conditionalFormatting sqref="AM119">
    <cfRule type="cellIs" dxfId="449" priority="215" operator="equal">
      <formula>"Extrema"</formula>
    </cfRule>
    <cfRule type="cellIs" dxfId="448" priority="217" operator="equal">
      <formula>"Moderada"</formula>
    </cfRule>
    <cfRule type="cellIs" dxfId="447" priority="218" operator="equal">
      <formula>"Baja"</formula>
    </cfRule>
  </conditionalFormatting>
  <conditionalFormatting sqref="AM122">
    <cfRule type="cellIs" dxfId="446" priority="193" operator="equal">
      <formula>"Extrema"</formula>
    </cfRule>
    <cfRule type="cellIs" dxfId="445" priority="194" operator="equal">
      <formula>"Alta"</formula>
    </cfRule>
    <cfRule type="cellIs" dxfId="444" priority="195" operator="equal">
      <formula>"Moderada"</formula>
    </cfRule>
    <cfRule type="cellIs" dxfId="443" priority="196" operator="equal">
      <formula>"Baja"</formula>
    </cfRule>
  </conditionalFormatting>
  <conditionalFormatting sqref="AM124:AM125">
    <cfRule type="cellIs" dxfId="442" priority="171" operator="equal">
      <formula>"Extrema"</formula>
    </cfRule>
    <cfRule type="cellIs" dxfId="441" priority="172" operator="equal">
      <formula>"Alta"</formula>
    </cfRule>
    <cfRule type="cellIs" dxfId="440" priority="173" operator="equal">
      <formula>"Moderada"</formula>
    </cfRule>
    <cfRule type="cellIs" dxfId="439" priority="174" operator="equal">
      <formula>"Baja"</formula>
    </cfRule>
  </conditionalFormatting>
  <conditionalFormatting sqref="AM127 AM134">
    <cfRule type="cellIs" dxfId="438" priority="149" operator="equal">
      <formula>"Extrema"</formula>
    </cfRule>
    <cfRule type="cellIs" dxfId="437" priority="150" operator="equal">
      <formula>"Alta"</formula>
    </cfRule>
    <cfRule type="cellIs" dxfId="436" priority="151" operator="equal">
      <formula>"Moderada"</formula>
    </cfRule>
    <cfRule type="cellIs" dxfId="435" priority="152" operator="equal">
      <formula>"Baja"</formula>
    </cfRule>
  </conditionalFormatting>
  <conditionalFormatting sqref="AM129 AM131">
    <cfRule type="cellIs" dxfId="434" priority="123" operator="equal">
      <formula>"Extrema"</formula>
    </cfRule>
    <cfRule type="cellIs" dxfId="433" priority="124" operator="equal">
      <formula>"Alta"</formula>
    </cfRule>
    <cfRule type="cellIs" dxfId="432" priority="125" operator="equal">
      <formula>"Moderada"</formula>
    </cfRule>
    <cfRule type="cellIs" dxfId="431" priority="126" operator="equal">
      <formula>"Baja"</formula>
    </cfRule>
  </conditionalFormatting>
  <conditionalFormatting sqref="AM136">
    <cfRule type="cellIs" dxfId="430" priority="101" operator="equal">
      <formula>"Extrema"</formula>
    </cfRule>
    <cfRule type="cellIs" dxfId="429" priority="102" operator="equal">
      <formula>"Alta"</formula>
    </cfRule>
    <cfRule type="cellIs" dxfId="428" priority="103" operator="equal">
      <formula>"Moderada"</formula>
    </cfRule>
    <cfRule type="cellIs" dxfId="427" priority="104" operator="equal">
      <formula>"Baja"</formula>
    </cfRule>
  </conditionalFormatting>
  <conditionalFormatting sqref="AM138:AM139 AM142 AM144 AM146 AM149 AM151 AM153">
    <cfRule type="cellIs" dxfId="426" priority="259" operator="equal">
      <formula>"Extrema"</formula>
    </cfRule>
    <cfRule type="cellIs" dxfId="425" priority="260" operator="equal">
      <formula>"Alta"</formula>
    </cfRule>
    <cfRule type="cellIs" dxfId="424" priority="261" operator="equal">
      <formula>"Moderada"</formula>
    </cfRule>
    <cfRule type="cellIs" dxfId="423" priority="262" operator="equal">
      <formula>"Baja"</formula>
    </cfRule>
  </conditionalFormatting>
  <conditionalFormatting sqref="AM8:AN8 AN9:AN10 AM11:AN11 AM17 AM19 AM21 AM24 AM26 AM29 AM31 AM33 AM41:AM42 AM44 AM75 AM77:AN77 BD77 AM79:AM80 AM82 AM85 AM87 AM91 AM97 AM101 AM107:AM109 AM111">
    <cfRule type="cellIs" dxfId="422" priority="332" operator="equal">
      <formula>"Extrema"</formula>
    </cfRule>
    <cfRule type="cellIs" dxfId="421" priority="333" operator="equal">
      <formula>"Alta"</formula>
    </cfRule>
    <cfRule type="cellIs" dxfId="420" priority="334" operator="equal">
      <formula>"Moderada"</formula>
    </cfRule>
    <cfRule type="cellIs" dxfId="419" priority="335" operator="equal">
      <formula>"Baja"</formula>
    </cfRule>
  </conditionalFormatting>
  <conditionalFormatting sqref="AM55:AN55">
    <cfRule type="cellIs" dxfId="418" priority="25" operator="equal">
      <formula>"Extrema"</formula>
    </cfRule>
    <cfRule type="cellIs" dxfId="417" priority="26" operator="equal">
      <formula>"Alta"</formula>
    </cfRule>
    <cfRule type="cellIs" dxfId="416" priority="27" operator="equal">
      <formula>"Moderada"</formula>
    </cfRule>
    <cfRule type="cellIs" dxfId="415" priority="28" operator="equal">
      <formula>"Baja"</formula>
    </cfRule>
  </conditionalFormatting>
  <conditionalFormatting sqref="AM113:AN118">
    <cfRule type="cellIs" dxfId="414" priority="219" operator="equal">
      <formula>"Extrema"</formula>
    </cfRule>
    <cfRule type="cellIs" dxfId="413" priority="221" operator="equal">
      <formula>"Moderada"</formula>
    </cfRule>
    <cfRule type="cellIs" dxfId="412" priority="222" operator="equal">
      <formula>"Baja"</formula>
    </cfRule>
  </conditionalFormatting>
  <conditionalFormatting sqref="AM113:AN119">
    <cfRule type="cellIs" dxfId="411" priority="198" operator="equal">
      <formula>"Alta"</formula>
    </cfRule>
  </conditionalFormatting>
  <conditionalFormatting sqref="AN12:AN34">
    <cfRule type="cellIs" dxfId="410" priority="263" operator="equal">
      <formula>"Extrema"</formula>
    </cfRule>
    <cfRule type="cellIs" dxfId="409" priority="264" operator="equal">
      <formula>"Alta"</formula>
    </cfRule>
    <cfRule type="cellIs" dxfId="408" priority="265" operator="equal">
      <formula>"Moderada"</formula>
    </cfRule>
    <cfRule type="cellIs" dxfId="407" priority="266" operator="equal">
      <formula>"Baja"</formula>
    </cfRule>
  </conditionalFormatting>
  <conditionalFormatting sqref="AN36:AN54 AM46:AM52 AM54">
    <cfRule type="cellIs" dxfId="406" priority="53" operator="equal">
      <formula>"Extrema"</formula>
    </cfRule>
    <cfRule type="cellIs" dxfId="405" priority="54" operator="equal">
      <formula>"Alta"</formula>
    </cfRule>
    <cfRule type="cellIs" dxfId="404" priority="55" operator="equal">
      <formula>"Moderada"</formula>
    </cfRule>
    <cfRule type="cellIs" dxfId="403" priority="56" operator="equal">
      <formula>"Baja"</formula>
    </cfRule>
  </conditionalFormatting>
  <conditionalFormatting sqref="AN79:AN112">
    <cfRule type="cellIs" dxfId="402" priority="223" operator="equal">
      <formula>"Extrema"</formula>
    </cfRule>
    <cfRule type="cellIs" dxfId="401" priority="224" operator="equal">
      <formula>"Alta"</formula>
    </cfRule>
    <cfRule type="cellIs" dxfId="400" priority="225" operator="equal">
      <formula>"Moderada"</formula>
    </cfRule>
    <cfRule type="cellIs" dxfId="399" priority="226" operator="equal">
      <formula>"Baja"</formula>
    </cfRule>
  </conditionalFormatting>
  <conditionalFormatting sqref="AN119:AN144">
    <cfRule type="cellIs" dxfId="398" priority="83" operator="equal">
      <formula>"Extrema"</formula>
    </cfRule>
    <cfRule type="cellIs" dxfId="397" priority="85" operator="equal">
      <formula>"Moderada"</formula>
    </cfRule>
    <cfRule type="cellIs" dxfId="396" priority="86" operator="equal">
      <formula>"Baja"</formula>
    </cfRule>
  </conditionalFormatting>
  <conditionalFormatting sqref="AN120:AN144">
    <cfRule type="cellIs" dxfId="395" priority="84" operator="equal">
      <formula>"Alta"</formula>
    </cfRule>
  </conditionalFormatting>
  <conditionalFormatting sqref="AN146:AN149 AN151:AN154">
    <cfRule type="cellIs" dxfId="394" priority="241" operator="equal">
      <formula>"Extrema"</formula>
    </cfRule>
    <cfRule type="cellIs" dxfId="393" priority="242" operator="equal">
      <formula>"Alta"</formula>
    </cfRule>
    <cfRule type="cellIs" dxfId="392" priority="243" operator="equal">
      <formula>"Moderada"</formula>
    </cfRule>
    <cfRule type="cellIs" dxfId="391" priority="244" operator="equal">
      <formula>"Baja"</formula>
    </cfRule>
  </conditionalFormatting>
  <conditionalFormatting sqref="BD8:BD34">
    <cfRule type="cellIs" dxfId="390" priority="267" operator="equal">
      <formula>"Extrema"</formula>
    </cfRule>
    <cfRule type="cellIs" dxfId="389" priority="268" operator="equal">
      <formula>"Alta"</formula>
    </cfRule>
    <cfRule type="cellIs" dxfId="388" priority="269" operator="equal">
      <formula>"Moderada"</formula>
    </cfRule>
    <cfRule type="cellIs" dxfId="387" priority="270" operator="equal">
      <formula>"Baja"</formula>
    </cfRule>
  </conditionalFormatting>
  <conditionalFormatting sqref="BD36:BD75 AM56 AN56:AN75">
    <cfRule type="cellIs" dxfId="386" priority="11" operator="equal">
      <formula>"Extrema"</formula>
    </cfRule>
    <cfRule type="cellIs" dxfId="385" priority="12" operator="equal">
      <formula>"Alta"</formula>
    </cfRule>
    <cfRule type="cellIs" dxfId="384" priority="13" operator="equal">
      <formula>"Moderada"</formula>
    </cfRule>
    <cfRule type="cellIs" dxfId="383" priority="14" operator="equal">
      <formula>"Baja"</formula>
    </cfRule>
  </conditionalFormatting>
  <conditionalFormatting sqref="BD79:BD144">
    <cfRule type="cellIs" dxfId="382" priority="71" operator="equal">
      <formula>"Extrema"</formula>
    </cfRule>
    <cfRule type="cellIs" dxfId="381" priority="72" operator="equal">
      <formula>"Alta"</formula>
    </cfRule>
    <cfRule type="cellIs" dxfId="380" priority="73" operator="equal">
      <formula>"Moderada"</formula>
    </cfRule>
    <cfRule type="cellIs" dxfId="379" priority="74" operator="equal">
      <formula>"Baja"</formula>
    </cfRule>
  </conditionalFormatting>
  <conditionalFormatting sqref="BD146:BD149 BD151:BD154">
    <cfRule type="cellIs" dxfId="378" priority="247" operator="equal">
      <formula>"Extrema"</formula>
    </cfRule>
    <cfRule type="cellIs" dxfId="377" priority="248" operator="equal">
      <formula>"Alta"</formula>
    </cfRule>
    <cfRule type="cellIs" dxfId="376" priority="249" operator="equal">
      <formula>"Moderada"</formula>
    </cfRule>
    <cfRule type="cellIs" dxfId="375" priority="250" operator="equal">
      <formula>"Baja"</formula>
    </cfRule>
  </conditionalFormatting>
  <dataValidations count="5">
    <dataValidation allowBlank="1" showInputMessage="1" showErrorMessage="1" prompt="Responder afirmativamente de UNA a CINCO pregunta(s) genera un impacto MODERADO._x000a__x000a_Responder afirmativamente de SEIS a ONCE preguntas genera un impacto MAYOR._x000a__x000a_Responder afirmativamente de DOCE a DIECINUEVE preguntas genera un impacto CATASTRÓFICO." sqref="AH7:AK7" xr:uid="{1DB6BDCC-4381-4508-A26F-69BE3F8DB950}"/>
    <dataValidation allowBlank="1" showInputMessage="1" showErrorMessage="1" prompt="Manual: Controles ejecutados por personas_x000a__x000a_Automático: Son ejecutados por un sistema" sqref="AT7" xr:uid="{E324A843-DF1C-4C7B-87AE-8619F84B2028}"/>
    <dataValidation allowBlank="1" showInputMessage="1" showErrorMessage="1" prompt="Preventivo: Evitar un evento no deseado en el momento que se produce, es decir intenta evitar la ocurrencia_x000a_Detectivos: Identificar un evento o resultado no previsto después de que se haya producido, es decir corregir _x000a_Correctivo: Tiene costos implicitos " sqref="AR7" xr:uid="{18AE34F6-13EA-44CA-AEAF-50CB2B5DFFDB}"/>
    <dataValidation allowBlank="1" showInputMessage="1" showErrorMessage="1" prompt="_x000a__x000a_" sqref="AL7" xr:uid="{57A77A55-46DA-4830-B63D-0134BA7B797D}"/>
    <dataValidation type="list" allowBlank="1" showInputMessage="1" showErrorMessage="1" sqref="O8:AG154" xr:uid="{743CC2B2-0168-4A74-AE95-BBD5C499DC75}">
      <formula1>"Si, No"</formula1>
    </dataValidation>
  </dataValidations>
  <printOptions horizontalCentered="1"/>
  <pageMargins left="0.39370078740157483" right="0.39370078740157483" top="0.39370078740157483" bottom="0.39370078740157483" header="0.31496062992125984" footer="0.31496062992125984"/>
  <pageSetup paperSize="5" scale="25" pageOrder="overThenDown" orientation="landscape" r:id="rId1"/>
  <headerFooter>
    <oddFooter>&amp;CPág. &amp;P de &amp;N</oddFooter>
  </headerFooter>
  <drawing r:id="rId2"/>
  <legacyDrawing r:id="rId3"/>
  <extLst>
    <ext xmlns:x14="http://schemas.microsoft.com/office/spreadsheetml/2009/9/main" uri="{CCE6A557-97BC-4b89-ADB6-D9C93CAAB3DF}">
      <x14:dataValidations xmlns:xm="http://schemas.microsoft.com/office/excel/2006/main" count="21">
        <x14:dataValidation type="list" allowBlank="1" showInputMessage="1" showErrorMessage="1" xr:uid="{B8B7EE1D-7D3B-4A02-9568-BC3683E09B55}">
          <x14:formula1>
            <xm:f>'C:\Users\PRUIZV\Downloads\[RETROALIMENTACIÓN PROCESO TRATAMIENTO PENITENCIARIO 2022.xlsx]No Eliminar'!#REF!</xm:f>
          </x14:formula1>
          <xm:sqref>AY115:AY116 BE116 AR115 AT115:AT116</xm:sqref>
        </x14:dataValidation>
        <x14:dataValidation type="list" allowBlank="1" showInputMessage="1" showErrorMessage="1" xr:uid="{7595825F-E9C5-456E-9E99-B4CB94224561}">
          <x14:formula1>
            <xm:f>'C:\Users\OGOMEZP\Downloads\[Formato Mapa de Riesgos 2022 (version 1) (2).xlsx]No Eliminar'!#REF!</xm:f>
          </x14:formula1>
          <xm:sqref>K49:L51 E49:F50 H49:H50 AW47:AY47 AW49:AY50</xm:sqref>
        </x14:dataValidation>
        <x14:dataValidation type="list" allowBlank="1" showInputMessage="1" showErrorMessage="1" xr:uid="{065CBE9F-5C80-46B8-A91A-C396E808A9EC}">
          <x14:formula1>
            <xm:f>'E:\PLANEACIÓN 2022\RIESGOS 2022\Retroalimentaciones 2022\[Derechos Humanos -Formato Mapa de Riesgos 2022.xlsx]No Eliminar'!#REF!</xm:f>
          </x14:formula1>
          <xm:sqref>AN26:AN28 H29:H30 K29:L30</xm:sqref>
        </x14:dataValidation>
        <x14:dataValidation type="list" allowBlank="1" showErrorMessage="1" xr:uid="{C8CF53BF-3B6D-4E5A-A6DC-0CC7D09C0458}">
          <x14:formula1>
            <xm:f>'[CONTROL INTERNO Formato Mapa de Riesgos 2022 (1) (5).xlsx]No Eliminar'!#REF!</xm:f>
          </x14:formula1>
          <xm:sqref>K17</xm:sqref>
        </x14:dataValidation>
        <x14:dataValidation type="list" allowBlank="1" showInputMessage="1" showErrorMessage="1" xr:uid="{8D53653C-C0DC-46B5-89EC-FE0B7655BA1B}">
          <x14:formula1>
            <xm:f>'E:\PLANEACIÓN 2022\RIESGOS 2022\Retroalimentaciones 2022\[PLANEACIÓNFormato Mapa de Riesgos 2022 GRUES.xlsx]No Eliminar'!#REF!</xm:f>
          </x14:formula1>
          <xm:sqref>K13 K15 H15</xm:sqref>
        </x14:dataValidation>
        <x14:dataValidation type="list" allowBlank="1" showInputMessage="1" showErrorMessage="1" xr:uid="{7F104F2A-D875-4D3D-A1BD-5DB0298BA5B8}">
          <x14:formula1>
            <xm:f>'No Eliminar'!$D$26:$D$27</xm:f>
          </x14:formula1>
          <xm:sqref>AY77 AY146:AY149 AY79:AY114 AY36:AY46 AY48 AY117:AY144 AY151:AY154 AY58:AY75 AY51:AY54 AY8:AY34</xm:sqref>
        </x14:dataValidation>
        <x14:dataValidation type="list" allowBlank="1" showInputMessage="1" showErrorMessage="1" xr:uid="{0A922257-C9E8-44A1-9972-80B23806F166}">
          <x14:formula1>
            <xm:f>'No Eliminar'!$D$24:$D$25</xm:f>
          </x14:formula1>
          <xm:sqref>AX77 AX146:AX149 AX36:AX46 AX48 AX79:AX144 AX151:AX154 AX58:AX75 AX51:AX54 AX8:AX34</xm:sqref>
        </x14:dataValidation>
        <x14:dataValidation type="list" allowBlank="1" showInputMessage="1" showErrorMessage="1" xr:uid="{A6C05C3E-4930-48B4-BF2E-8409163172E4}">
          <x14:formula1>
            <xm:f>'No Eliminar'!$D$22:$D$23</xm:f>
          </x14:formula1>
          <xm:sqref>AW77 AW146:AW149 AW36:AW46 AW48 AW79:AW144 AW151:AW154 AW58:AW75 AW51:AW54 AW8:AW34</xm:sqref>
        </x14:dataValidation>
        <x14:dataValidation type="list" allowBlank="1" showInputMessage="1" showErrorMessage="1" xr:uid="{586BCEEB-B807-4270-BC61-B8DCD9431948}">
          <x14:formula1>
            <xm:f>'No Eliminar'!$K$15:$K$19</xm:f>
          </x14:formula1>
          <xm:sqref>AI8 AI11 AI13 AI15 AI17 AI19 AI21 AI24 AI26 AI29 AI31 AI33 AI44 AI153 AI146 AI151 AI144 AI82 AI138:AI139 AI142 AI75 AI77 AI79:AI80 AI149 AI85 AI87 AI91 AI97 AI101 AI111 AI127 AI129 AI131 AI134 AI136 AI122 AI113:AI119 AI41:AI42 AI36:AI39 AI107:AI109 AI46:AI52 AI124:AI125 AI60 AI65:AI66 AI68:AI71 AI54:AI56 AI58</xm:sqref>
        </x14:dataValidation>
        <x14:dataValidation type="list" allowBlank="1" showInputMessage="1" showErrorMessage="1" xr:uid="{725DF1C1-07D8-4DAD-B80B-8DE2E4E4A2BE}">
          <x14:formula1>
            <xm:f>'No Eliminar'!$V$3:$V$7</xm:f>
          </x14:formula1>
          <xm:sqref>K8 K11 K19 K21 K24 K26 K31 K33 K44 K153 K146 K151 K144 K85 K82 K142 K77 K79:K80 K149 K87 K91 K97 K101 K138:K139 K111 K127 K129 K131 K134 K136 K122 K113:K119 K36:K41 K107:K109 K52 K46:K48 K124:K125 K60 K65:K66 K68:K71 K54:K55 K58</xm:sqref>
        </x14:dataValidation>
        <x14:dataValidation type="list" allowBlank="1" showInputMessage="1" showErrorMessage="1" xr:uid="{3F2B59DA-7EF5-4041-BAE3-031A99B26156}">
          <x14:formula1>
            <xm:f>'No Eliminar'!$K$3:$K$6</xm:f>
          </x14:formula1>
          <xm:sqref>BE8 BE11 BE13 BE15 BE17 BE19 BE21 BE24 BE26 BE29 BE31 BE33 BE44 BE153 BE146 BE151 BE144 BE85 BE82 BE142 BE77 BE79:BE80 BE149 BE87 BE91 BE97 BE101 BE111 BE75 BE138:BE139 BE127 BE129 BE131 BE134 BE136 BE113:BE115 BE122 BE117:BE119 BE36:BE42 BE107:BE109 BE46:BE52 BE124:BE125 BE60 BE65:BE66 BE68:BE71 BE54:BE56 BE58</xm:sqref>
        </x14:dataValidation>
        <x14:dataValidation type="list" allowBlank="1" showInputMessage="1" showErrorMessage="1" xr:uid="{D619C3CC-4962-4E07-A456-FA4CE4529470}">
          <x14:formula1>
            <xm:f>'No Eliminar'!$M$3:$M$4</xm:f>
          </x14:formula1>
          <xm:sqref>AT77 AT146:AT149 AT79:AT114 AT151:AT154 AT117:AT144 AT36:AT55 AT58:AT75 AT8:AT34</xm:sqref>
        </x14:dataValidation>
        <x14:dataValidation type="list" allowBlank="1" showInputMessage="1" showErrorMessage="1" xr:uid="{DBB04294-35F5-4EE5-A891-550D15B92EDB}">
          <x14:formula1>
            <xm:f>'No Eliminar'!$L$3:$L$5</xm:f>
          </x14:formula1>
          <xm:sqref>AR77 AR146:AR149 AR79:AR114 AR151:AR154 AR116:AR144 AR36:AR55 AR58:AR75 AR8:AR34</xm:sqref>
        </x14:dataValidation>
        <x14:dataValidation type="list" allowBlank="1" showInputMessage="1" showErrorMessage="1" xr:uid="{2C26C75C-2DE3-4A29-BF4E-9E414B436B26}">
          <x14:formula1>
            <xm:f>'No Eliminar'!$L$8:$L$15</xm:f>
          </x14:formula1>
          <xm:sqref>AN29:AN34 AN77 AN79 AN146:AN149 AN151:AN154 AN82:AN144 AN36:AN55 AN58:AN75 AN8:AN25</xm:sqref>
        </x14:dataValidation>
        <x14:dataValidation type="list" allowBlank="1" showInputMessage="1" showErrorMessage="1" xr:uid="{054807F6-8F22-4D30-A46C-A07B2A93EA10}">
          <x14:formula1>
            <xm:f>'No Eliminar'!$S$16:$S$20</xm:f>
          </x14:formula1>
          <xm:sqref>L8 L11 L15 L13 L17 L19 L21 L24 L26 L31 L33 L44 L153 L146 L151 L144 L85 L82 L142 L75 L77 L79:L80 L149 L87 L91 L97 L101 L138:L139 L111 L127 L129 L131 L134 L136 L122 L113:L119 L41:L42 L36:L39 L107:L109 L52 L46:L48 L124:L125 L60 L65:L66 L68:L71 L54:L56 L58</xm:sqref>
        </x14:dataValidation>
        <x14:dataValidation type="list" allowBlank="1" showInputMessage="1" showErrorMessage="1" xr:uid="{FF30F995-4839-43D9-8814-9E9B69431304}">
          <x14:formula1>
            <xm:f>'No Eliminar'!$V$9:$V$15</xm:f>
          </x14:formula1>
          <xm:sqref>H8 H11 H13 H17 H19 H21 H24 H26 H31 H33 H44 H153 H146 H151 H144 H142 H75 H77:H80 H149 H82 H84:H87 H91 H97 H101 H138:H139 H111 H127 H129 H131 H134 H136 H122 H113:H119 H41 H36:H39 H107:H109 H51:H52 H46:H48 H124:H125 H60 H65:H66 H68:H71 H54:H55 H58</xm:sqref>
        </x14:dataValidation>
        <x14:dataValidation type="list" allowBlank="1" showInputMessage="1" showErrorMessage="1" xr:uid="{E3CE23FB-9B40-4C59-86A9-6D35F1F89695}">
          <x14:formula1>
            <xm:f>'No Eliminar'!$G$14:$G$16</xm:f>
          </x14:formula1>
          <xm:sqref>E8 E11 E13 E15 E17 E19 E21 E24 E29 E26 E31 E33 E44 E153 E146 E151 E144 E85 E82 E142 E77 E79:E80 E149 E87 E91 E97 E101 E138:E139 E111 E75 E127 E129 E131 E134 E136 E122 E113:E119 E41:E42 E36:E39 E107:E109 E51:E52 E46:E48 E124:E125 E60 E65:E66 E68:E71 E54:E55 E58</xm:sqref>
        </x14:dataValidation>
        <x14:dataValidation type="list" allowBlank="1" showInputMessage="1" showErrorMessage="1" xr:uid="{7BC41D2D-6069-4B21-9D9C-EF04ABFB9AFE}">
          <x14:formula1>
            <xm:f>'No Eliminar'!$R$3:$R$117</xm:f>
          </x14:formula1>
          <xm:sqref>F8 F11 F13 F15 F17 F19 F21 F24 F26 F29 F31 F33 F44 F153 F146 F144 F85 F82 F151 F142 F77 F75 F79:F80 F149 F87 F91 F97 F101 F138:F139 F111 F127 F129 F131 F134 F136 F122 F113:F119 F41:F42 F36:F39 F107:F109 F51:F52 F46:F48 F124:F125 F60 F65:F66 F68:F71 F54:F55 F58</xm:sqref>
        </x14:dataValidation>
        <x14:dataValidation type="list" allowBlank="1" showInputMessage="1" showErrorMessage="1" xr:uid="{06AF1AEE-495F-4512-9AED-596209D01EED}">
          <x14:formula1>
            <xm:f>'No Eliminar'!$B$3:$B$18</xm:f>
          </x14:formula1>
          <xm:sqref>B8 B11 B17 B21 B31 B138 B151 B144 B108 B41:B42 B36 B46 B58 B68 B125</xm:sqref>
        </x14:dataValidation>
        <x14:dataValidation type="list" allowBlank="1" showInputMessage="1" showErrorMessage="1" xr:uid="{70D4FF04-73C5-4F2F-9509-B1F94467D57C}">
          <x14:formula1>
            <xm:f>'E:\PLANEACIÓN 2022\RIESGOS 2022\[Oficial Mapa de Riesgos institucional 2022 versión 1(Recuperado automáticamente).xlsx]No Eliminar'!#REF!</xm:f>
          </x14:formula1>
          <xm:sqref>E56:F56</xm:sqref>
        </x14:dataValidation>
        <x14:dataValidation type="list" allowBlank="1" showInputMessage="1" showErrorMessage="1" xr:uid="{1A547336-73D8-4D93-8391-F1E6CAE07A72}">
          <x14:formula1>
            <xm:f>'C:\Users\PRUIZV\Downloads\[RIESGO 37 - ATENCIÓN SOCIAL.xlsx]No Eliminar'!#REF!</xm:f>
          </x14:formula1>
          <xm:sqref>H56 AN56:AN57 AR56:AR57 AT56:AT57 K56 AW56:AY57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CW279"/>
  <sheetViews>
    <sheetView showGridLines="0" zoomScale="80" zoomScaleNormal="80" zoomScalePageLayoutView="70" workbookViewId="0">
      <selection activeCell="B2" sqref="B2:BL2"/>
    </sheetView>
  </sheetViews>
  <sheetFormatPr baseColWidth="10" defaultColWidth="11.42578125" defaultRowHeight="16.5" x14ac:dyDescent="0.3"/>
  <cols>
    <col min="1" max="1" width="11.42578125" style="26"/>
    <col min="2" max="4" width="16.28515625" style="26" customWidth="1"/>
    <col min="5" max="5" width="25.28515625" style="26" customWidth="1"/>
    <col min="6" max="6" width="9" style="34" customWidth="1"/>
    <col min="7" max="7" width="42.5703125" style="502" customWidth="1"/>
    <col min="8" max="8" width="29.42578125" style="502" customWidth="1"/>
    <col min="9" max="9" width="42.85546875" style="509" customWidth="1"/>
    <col min="10" max="10" width="36" style="509" customWidth="1"/>
    <col min="11" max="11" width="36" style="510" customWidth="1"/>
    <col min="12" max="12" width="20.140625" style="32" bestFit="1" customWidth="1"/>
    <col min="13" max="13" width="6.42578125" style="32" customWidth="1"/>
    <col min="14" max="14" width="7.7109375" style="32" customWidth="1"/>
    <col min="15" max="15" width="16.140625" style="26" hidden="1" customWidth="1"/>
    <col min="16" max="16" width="17" style="26" hidden="1" customWidth="1"/>
    <col min="17" max="17" width="15.5703125" style="26" hidden="1" customWidth="1"/>
    <col min="18" max="18" width="17.28515625" style="26" hidden="1" customWidth="1"/>
    <col min="19" max="19" width="14.42578125" style="26" hidden="1" customWidth="1"/>
    <col min="20" max="20" width="13.28515625" style="26" hidden="1" customWidth="1"/>
    <col min="21" max="21" width="15" style="26" hidden="1" customWidth="1"/>
    <col min="22" max="22" width="18.42578125" style="26" hidden="1" customWidth="1"/>
    <col min="23" max="23" width="13.7109375" style="26" hidden="1" customWidth="1"/>
    <col min="24" max="24" width="15.140625" style="26" hidden="1" customWidth="1"/>
    <col min="25" max="25" width="14.85546875" style="26" hidden="1" customWidth="1"/>
    <col min="26" max="26" width="11.5703125" style="26" hidden="1" customWidth="1"/>
    <col min="27" max="27" width="13" style="26" hidden="1" customWidth="1"/>
    <col min="28" max="28" width="13.28515625" style="26" hidden="1" customWidth="1"/>
    <col min="29" max="29" width="16" style="26" hidden="1" customWidth="1"/>
    <col min="30" max="30" width="14.42578125" style="26" hidden="1" customWidth="1"/>
    <col min="31" max="31" width="10.42578125" style="26" hidden="1" customWidth="1"/>
    <col min="32" max="32" width="8.85546875" style="26" hidden="1" customWidth="1"/>
    <col min="33" max="33" width="10.85546875" style="26" hidden="1" customWidth="1"/>
    <col min="34" max="34" width="12.28515625" style="26" hidden="1" customWidth="1"/>
    <col min="35" max="35" width="12.28515625" style="26" customWidth="1"/>
    <col min="36" max="36" width="12.28515625" style="26" hidden="1" customWidth="1"/>
    <col min="37" max="37" width="7.140625" style="33" customWidth="1"/>
    <col min="38" max="38" width="10.42578125" style="33" customWidth="1"/>
    <col min="39" max="39" width="18.42578125" style="33" customWidth="1"/>
    <col min="40" max="40" width="7.42578125" style="33" bestFit="1" customWidth="1"/>
    <col min="41" max="41" width="72.85546875" style="509" customWidth="1"/>
    <col min="42" max="42" width="18.42578125" style="266" customWidth="1"/>
    <col min="43" max="43" width="12" style="26" customWidth="1"/>
    <col min="44" max="44" width="7" style="34" customWidth="1"/>
    <col min="45" max="45" width="7.85546875" style="26" customWidth="1"/>
    <col min="46" max="46" width="8.28515625" style="26" customWidth="1"/>
    <col min="47" max="47" width="7.140625" style="26" customWidth="1"/>
    <col min="48" max="48" width="15.5703125" style="26" customWidth="1"/>
    <col min="49" max="51" width="3.5703125" style="26" bestFit="1" customWidth="1"/>
    <col min="52" max="53" width="7.140625" style="26" customWidth="1"/>
    <col min="54" max="54" width="10.7109375" style="26" customWidth="1"/>
    <col min="55" max="55" width="7.140625" style="35" customWidth="1"/>
    <col min="56" max="57" width="7.140625" style="26" customWidth="1"/>
    <col min="58" max="58" width="67.42578125" style="569" customWidth="1"/>
    <col min="59" max="60" width="20.42578125" style="509" customWidth="1"/>
    <col min="61" max="61" width="12.28515625" style="509" customWidth="1"/>
    <col min="62" max="62" width="13" style="509" customWidth="1"/>
    <col min="63" max="63" width="22.42578125" style="567" hidden="1" customWidth="1"/>
    <col min="64" max="64" width="60" style="509" customWidth="1"/>
    <col min="65" max="16384" width="11.42578125" style="26"/>
  </cols>
  <sheetData>
    <row r="1" spans="1:101" ht="41.25" customHeight="1" thickTop="1" thickBot="1" x14ac:dyDescent="0.35">
      <c r="B1" s="762" t="s">
        <v>78</v>
      </c>
      <c r="C1" s="763"/>
      <c r="D1" s="763"/>
      <c r="E1" s="763"/>
      <c r="F1" s="763"/>
      <c r="G1" s="763"/>
      <c r="H1" s="763"/>
      <c r="I1" s="763"/>
      <c r="J1" s="763"/>
      <c r="K1" s="763"/>
      <c r="L1" s="763"/>
      <c r="M1" s="763"/>
      <c r="N1" s="763"/>
      <c r="O1" s="763"/>
      <c r="P1" s="763"/>
      <c r="Q1" s="763"/>
      <c r="R1" s="763"/>
      <c r="S1" s="763"/>
      <c r="T1" s="763"/>
      <c r="U1" s="763"/>
      <c r="V1" s="763"/>
      <c r="W1" s="763"/>
      <c r="X1" s="763"/>
      <c r="Y1" s="763"/>
      <c r="Z1" s="763"/>
      <c r="AA1" s="763"/>
      <c r="AB1" s="763"/>
      <c r="AC1" s="763"/>
      <c r="AD1" s="763"/>
      <c r="AE1" s="763"/>
      <c r="AF1" s="763"/>
      <c r="AG1" s="763"/>
      <c r="AH1" s="763"/>
      <c r="AI1" s="763"/>
      <c r="AJ1" s="763"/>
      <c r="AK1" s="763"/>
      <c r="AL1" s="763"/>
      <c r="AM1" s="763"/>
      <c r="AN1" s="763"/>
      <c r="AO1" s="763"/>
      <c r="AP1" s="763"/>
      <c r="AQ1" s="763"/>
      <c r="AR1" s="763"/>
      <c r="AS1" s="763"/>
      <c r="AT1" s="763"/>
      <c r="AU1" s="763"/>
      <c r="AV1" s="763"/>
      <c r="AW1" s="763"/>
      <c r="AX1" s="763"/>
      <c r="AY1" s="763"/>
      <c r="AZ1" s="763"/>
      <c r="BA1" s="763"/>
      <c r="BB1" s="763"/>
      <c r="BC1" s="763"/>
      <c r="BD1" s="763"/>
      <c r="BE1" s="763"/>
      <c r="BF1" s="763"/>
      <c r="BG1" s="763"/>
      <c r="BH1" s="763"/>
      <c r="BI1" s="763"/>
      <c r="BJ1" s="763"/>
      <c r="BK1" s="763"/>
      <c r="BL1" s="764"/>
    </row>
    <row r="2" spans="1:101" ht="41.25" customHeight="1" thickTop="1" thickBot="1" x14ac:dyDescent="0.35">
      <c r="B2" s="762" t="s">
        <v>79</v>
      </c>
      <c r="C2" s="763"/>
      <c r="D2" s="763"/>
      <c r="E2" s="763"/>
      <c r="F2" s="763"/>
      <c r="G2" s="763"/>
      <c r="H2" s="763"/>
      <c r="I2" s="763"/>
      <c r="J2" s="763"/>
      <c r="K2" s="763"/>
      <c r="L2" s="763"/>
      <c r="M2" s="763"/>
      <c r="N2" s="763"/>
      <c r="O2" s="763"/>
      <c r="P2" s="763"/>
      <c r="Q2" s="763"/>
      <c r="R2" s="763"/>
      <c r="S2" s="763"/>
      <c r="T2" s="763"/>
      <c r="U2" s="763"/>
      <c r="V2" s="763"/>
      <c r="W2" s="763"/>
      <c r="X2" s="763"/>
      <c r="Y2" s="763"/>
      <c r="Z2" s="763"/>
      <c r="AA2" s="763"/>
      <c r="AB2" s="763"/>
      <c r="AC2" s="763"/>
      <c r="AD2" s="763"/>
      <c r="AE2" s="763"/>
      <c r="AF2" s="763"/>
      <c r="AG2" s="763"/>
      <c r="AH2" s="763"/>
      <c r="AI2" s="763"/>
      <c r="AJ2" s="763"/>
      <c r="AK2" s="763"/>
      <c r="AL2" s="763"/>
      <c r="AM2" s="763"/>
      <c r="AN2" s="763"/>
      <c r="AO2" s="763"/>
      <c r="AP2" s="763"/>
      <c r="AQ2" s="763"/>
      <c r="AR2" s="763"/>
      <c r="AS2" s="763"/>
      <c r="AT2" s="763"/>
      <c r="AU2" s="763"/>
      <c r="AV2" s="763"/>
      <c r="AW2" s="763"/>
      <c r="AX2" s="763"/>
      <c r="AY2" s="763"/>
      <c r="AZ2" s="763"/>
      <c r="BA2" s="763"/>
      <c r="BB2" s="763"/>
      <c r="BC2" s="763"/>
      <c r="BD2" s="763"/>
      <c r="BE2" s="763"/>
      <c r="BF2" s="763"/>
      <c r="BG2" s="763"/>
      <c r="BH2" s="763"/>
      <c r="BI2" s="763"/>
      <c r="BJ2" s="763"/>
      <c r="BK2" s="763"/>
      <c r="BL2" s="764"/>
    </row>
    <row r="3" spans="1:101" ht="41.25" customHeight="1" thickTop="1" thickBot="1" x14ac:dyDescent="0.35">
      <c r="B3" s="762" t="s">
        <v>1236</v>
      </c>
      <c r="C3" s="763"/>
      <c r="D3" s="763"/>
      <c r="E3" s="763"/>
      <c r="F3" s="763"/>
      <c r="G3" s="763"/>
      <c r="H3" s="763"/>
      <c r="I3" s="763"/>
      <c r="J3" s="763"/>
      <c r="K3" s="763"/>
      <c r="L3" s="763"/>
      <c r="M3" s="763"/>
      <c r="N3" s="763"/>
      <c r="O3" s="763"/>
      <c r="P3" s="763"/>
      <c r="Q3" s="763"/>
      <c r="R3" s="763"/>
      <c r="S3" s="763"/>
      <c r="T3" s="763"/>
      <c r="U3" s="763"/>
      <c r="V3" s="763"/>
      <c r="W3" s="763"/>
      <c r="X3" s="763"/>
      <c r="Y3" s="763"/>
      <c r="Z3" s="763"/>
      <c r="AA3" s="763"/>
      <c r="AB3" s="763"/>
      <c r="AC3" s="763"/>
      <c r="AD3" s="763"/>
      <c r="AE3" s="763"/>
      <c r="AF3" s="763"/>
      <c r="AG3" s="763"/>
      <c r="AH3" s="763"/>
      <c r="AI3" s="763"/>
      <c r="AJ3" s="763"/>
      <c r="AK3" s="763"/>
      <c r="AL3" s="763"/>
      <c r="AM3" s="763"/>
      <c r="AN3" s="763"/>
      <c r="AO3" s="763"/>
      <c r="AP3" s="763"/>
      <c r="AQ3" s="763"/>
      <c r="AR3" s="763"/>
      <c r="AS3" s="763"/>
      <c r="AT3" s="763"/>
      <c r="AU3" s="763"/>
      <c r="AV3" s="763"/>
      <c r="AW3" s="763"/>
      <c r="AX3" s="763"/>
      <c r="AY3" s="763"/>
      <c r="AZ3" s="763"/>
      <c r="BA3" s="763"/>
      <c r="BB3" s="763"/>
      <c r="BC3" s="763"/>
      <c r="BD3" s="763"/>
      <c r="BE3" s="763"/>
      <c r="BF3" s="763"/>
      <c r="BG3" s="763"/>
      <c r="BH3" s="763"/>
      <c r="BI3" s="763"/>
      <c r="BJ3" s="763"/>
      <c r="BK3" s="763"/>
      <c r="BL3" s="764"/>
      <c r="BM3" s="762"/>
      <c r="BN3" s="763"/>
      <c r="BO3" s="763"/>
      <c r="BP3" s="763"/>
      <c r="BQ3" s="763"/>
      <c r="BR3" s="763"/>
      <c r="BS3" s="763"/>
      <c r="BT3" s="763"/>
      <c r="BU3" s="763"/>
      <c r="BV3" s="763"/>
      <c r="BW3" s="763"/>
      <c r="BX3" s="763"/>
      <c r="BY3" s="763"/>
      <c r="BZ3" s="763"/>
      <c r="CA3" s="763"/>
      <c r="CB3" s="763"/>
      <c r="CC3" s="763"/>
      <c r="CD3" s="763"/>
      <c r="CE3" s="763"/>
      <c r="CF3" s="763"/>
      <c r="CG3" s="763"/>
      <c r="CH3" s="763"/>
      <c r="CI3" s="763"/>
      <c r="CJ3" s="763"/>
      <c r="CK3" s="763"/>
      <c r="CL3" s="763"/>
      <c r="CM3" s="763"/>
      <c r="CN3" s="763"/>
      <c r="CO3" s="763"/>
      <c r="CP3" s="763"/>
      <c r="CQ3" s="763"/>
      <c r="CR3" s="763"/>
      <c r="CS3" s="763"/>
      <c r="CT3" s="763"/>
      <c r="CU3" s="763"/>
      <c r="CV3" s="763"/>
      <c r="CW3" s="763"/>
    </row>
    <row r="4" spans="1:101" ht="42.75" customHeight="1" thickTop="1" thickBot="1" x14ac:dyDescent="0.35">
      <c r="B4" s="762" t="s">
        <v>1405</v>
      </c>
      <c r="C4" s="763"/>
      <c r="D4" s="763"/>
      <c r="E4" s="763"/>
      <c r="F4" s="763"/>
      <c r="G4" s="763"/>
      <c r="H4" s="763"/>
      <c r="I4" s="763"/>
      <c r="J4" s="763"/>
      <c r="K4" s="763"/>
      <c r="L4" s="763"/>
      <c r="M4" s="763"/>
      <c r="N4" s="763"/>
      <c r="O4" s="763"/>
      <c r="P4" s="763"/>
      <c r="Q4" s="763"/>
      <c r="R4" s="763"/>
      <c r="S4" s="763"/>
      <c r="T4" s="763"/>
      <c r="U4" s="763"/>
      <c r="V4" s="763"/>
      <c r="W4" s="763"/>
      <c r="X4" s="763"/>
      <c r="Y4" s="763"/>
      <c r="Z4" s="763"/>
      <c r="AA4" s="763"/>
      <c r="AB4" s="763"/>
      <c r="AC4" s="763"/>
      <c r="AD4" s="763"/>
      <c r="AE4" s="763"/>
      <c r="AF4" s="763"/>
      <c r="AG4" s="763"/>
      <c r="AH4" s="763"/>
      <c r="AI4" s="763"/>
      <c r="AJ4" s="763"/>
      <c r="AK4" s="763"/>
      <c r="AL4" s="763"/>
      <c r="AM4" s="763"/>
      <c r="AN4" s="763"/>
      <c r="AO4" s="763"/>
      <c r="AP4" s="763"/>
      <c r="AQ4" s="763"/>
      <c r="AR4" s="763"/>
      <c r="AS4" s="763"/>
      <c r="AT4" s="763"/>
      <c r="AU4" s="763"/>
      <c r="AV4" s="763"/>
      <c r="AW4" s="763"/>
      <c r="AX4" s="763"/>
      <c r="AY4" s="763"/>
      <c r="AZ4" s="763"/>
      <c r="BA4" s="763"/>
      <c r="BB4" s="763"/>
      <c r="BC4" s="763"/>
      <c r="BD4" s="763"/>
      <c r="BE4" s="763"/>
      <c r="BF4" s="763"/>
      <c r="BG4" s="763"/>
      <c r="BH4" s="763"/>
      <c r="BI4" s="763"/>
      <c r="BJ4" s="763"/>
      <c r="BK4" s="763"/>
      <c r="BL4" s="764"/>
      <c r="BM4" s="762"/>
      <c r="BN4" s="763"/>
      <c r="BO4" s="763"/>
      <c r="BP4" s="763"/>
      <c r="BQ4" s="763"/>
      <c r="BR4" s="763"/>
      <c r="BS4" s="763"/>
      <c r="BT4" s="763"/>
      <c r="BU4" s="763"/>
      <c r="BV4" s="763"/>
      <c r="BW4" s="763"/>
      <c r="BX4" s="763"/>
      <c r="BY4" s="763"/>
      <c r="BZ4" s="763"/>
      <c r="CA4" s="763"/>
      <c r="CB4" s="763"/>
      <c r="CC4" s="763"/>
      <c r="CD4" s="763"/>
      <c r="CE4" s="763"/>
      <c r="CF4" s="763"/>
      <c r="CG4" s="763"/>
      <c r="CH4" s="763"/>
      <c r="CI4" s="763"/>
      <c r="CJ4" s="763"/>
      <c r="CK4" s="763"/>
      <c r="CL4" s="763"/>
      <c r="CM4" s="763"/>
      <c r="CN4" s="763"/>
      <c r="CO4" s="763"/>
      <c r="CP4" s="763"/>
      <c r="CQ4" s="763"/>
      <c r="CR4" s="763"/>
      <c r="CS4" s="763"/>
      <c r="CT4" s="763"/>
      <c r="CU4" s="763"/>
      <c r="CV4" s="763"/>
      <c r="CW4" s="763"/>
    </row>
    <row r="5" spans="1:101" ht="36.75" customHeight="1" thickTop="1" x14ac:dyDescent="0.3">
      <c r="B5" s="765"/>
      <c r="C5" s="765"/>
      <c r="D5" s="765"/>
      <c r="E5" s="765"/>
      <c r="F5" s="765"/>
      <c r="G5" s="765"/>
      <c r="H5" s="765"/>
      <c r="I5" s="765"/>
      <c r="J5" s="765"/>
      <c r="K5" s="765"/>
      <c r="L5" s="765"/>
      <c r="M5" s="765"/>
      <c r="N5" s="765"/>
      <c r="O5" s="765"/>
      <c r="P5" s="765"/>
      <c r="Q5" s="765"/>
      <c r="R5" s="765"/>
      <c r="S5" s="765"/>
      <c r="T5" s="765"/>
      <c r="U5" s="765"/>
      <c r="V5" s="765"/>
      <c r="W5" s="765"/>
      <c r="X5" s="765"/>
      <c r="Y5" s="765"/>
      <c r="Z5" s="765"/>
      <c r="AA5" s="765"/>
      <c r="AB5" s="765"/>
      <c r="AC5" s="765"/>
      <c r="AD5" s="765"/>
      <c r="AE5" s="765"/>
      <c r="AF5" s="765"/>
      <c r="AG5" s="765"/>
      <c r="AH5" s="765"/>
      <c r="AI5" s="765"/>
      <c r="AJ5" s="765"/>
      <c r="AK5" s="765"/>
      <c r="AL5" s="765"/>
      <c r="AM5" s="765"/>
      <c r="AN5" s="765"/>
      <c r="AO5" s="765"/>
      <c r="AP5" s="765"/>
      <c r="AQ5" s="765"/>
      <c r="AR5" s="765"/>
      <c r="AS5" s="765"/>
      <c r="AT5" s="765"/>
      <c r="AU5" s="765"/>
      <c r="AV5" s="765"/>
      <c r="AW5" s="765"/>
      <c r="AX5" s="765"/>
      <c r="AY5" s="765"/>
      <c r="AZ5" s="765"/>
      <c r="BA5" s="765"/>
      <c r="BB5" s="765"/>
      <c r="BC5" s="765"/>
      <c r="BD5" s="765"/>
      <c r="BE5" s="765"/>
      <c r="BF5" s="765"/>
      <c r="BG5" s="765"/>
      <c r="BH5" s="765"/>
      <c r="BI5" s="765"/>
      <c r="BJ5" s="765"/>
      <c r="BK5" s="765"/>
      <c r="BL5" s="765"/>
      <c r="BM5" s="27"/>
      <c r="BN5" s="27"/>
      <c r="BO5" s="27"/>
    </row>
    <row r="6" spans="1:101" ht="55.5" customHeight="1" x14ac:dyDescent="0.3">
      <c r="B6" s="766"/>
      <c r="C6" s="766"/>
      <c r="D6" s="766"/>
      <c r="E6" s="766"/>
      <c r="F6" s="766"/>
      <c r="G6" s="766"/>
      <c r="H6" s="766"/>
      <c r="I6" s="766"/>
      <c r="J6" s="766"/>
      <c r="K6" s="766"/>
      <c r="L6" s="767"/>
      <c r="M6" s="770" t="s">
        <v>0</v>
      </c>
      <c r="N6" s="771"/>
      <c r="O6" s="771"/>
      <c r="P6" s="771"/>
      <c r="Q6" s="771"/>
      <c r="R6" s="771"/>
      <c r="S6" s="771"/>
      <c r="T6" s="771"/>
      <c r="U6" s="771"/>
      <c r="V6" s="771"/>
      <c r="W6" s="771"/>
      <c r="X6" s="771"/>
      <c r="Y6" s="771"/>
      <c r="Z6" s="771"/>
      <c r="AA6" s="771"/>
      <c r="AB6" s="771"/>
      <c r="AC6" s="771"/>
      <c r="AD6" s="771"/>
      <c r="AE6" s="771"/>
      <c r="AF6" s="771"/>
      <c r="AG6" s="771"/>
      <c r="AH6" s="771"/>
      <c r="AI6" s="771"/>
      <c r="AJ6" s="771"/>
      <c r="AK6" s="771"/>
      <c r="AL6" s="771"/>
      <c r="AM6" s="772"/>
      <c r="AN6" s="770" t="s">
        <v>1</v>
      </c>
      <c r="AO6" s="771"/>
      <c r="AP6" s="771"/>
      <c r="AQ6" s="771"/>
      <c r="AR6" s="771"/>
      <c r="AS6" s="771"/>
      <c r="AT6" s="771"/>
      <c r="AU6" s="771"/>
      <c r="AV6" s="771"/>
      <c r="AW6" s="771"/>
      <c r="AX6" s="771"/>
      <c r="AY6" s="772"/>
      <c r="AZ6" s="1034" t="s">
        <v>2</v>
      </c>
      <c r="BA6" s="1034"/>
      <c r="BB6" s="1034"/>
      <c r="BC6" s="1034"/>
      <c r="BD6" s="1034"/>
      <c r="BE6" s="1034"/>
      <c r="BF6" s="1035" t="s">
        <v>3</v>
      </c>
      <c r="BG6" s="1036"/>
      <c r="BH6" s="1036"/>
      <c r="BI6" s="1036"/>
      <c r="BJ6" s="1036"/>
      <c r="BK6" s="1037"/>
      <c r="BL6" s="558" t="s">
        <v>87</v>
      </c>
      <c r="BM6" s="27"/>
      <c r="BN6" s="27"/>
      <c r="BO6" s="27"/>
      <c r="BP6" s="27"/>
      <c r="BQ6" s="27"/>
    </row>
    <row r="7" spans="1:101" ht="30.75" customHeight="1" x14ac:dyDescent="0.3">
      <c r="B7" s="768"/>
      <c r="C7" s="768"/>
      <c r="D7" s="768"/>
      <c r="E7" s="768"/>
      <c r="F7" s="768"/>
      <c r="G7" s="768"/>
      <c r="H7" s="768"/>
      <c r="I7" s="768"/>
      <c r="J7" s="768"/>
      <c r="K7" s="768"/>
      <c r="L7" s="769"/>
      <c r="M7" s="773"/>
      <c r="N7" s="774"/>
      <c r="O7" s="774"/>
      <c r="P7" s="774"/>
      <c r="Q7" s="774"/>
      <c r="R7" s="774"/>
      <c r="S7" s="774"/>
      <c r="T7" s="774"/>
      <c r="U7" s="774"/>
      <c r="V7" s="774"/>
      <c r="W7" s="774"/>
      <c r="X7" s="774"/>
      <c r="Y7" s="774"/>
      <c r="Z7" s="774"/>
      <c r="AA7" s="774"/>
      <c r="AB7" s="774"/>
      <c r="AC7" s="774"/>
      <c r="AD7" s="774"/>
      <c r="AE7" s="774"/>
      <c r="AF7" s="774"/>
      <c r="AG7" s="774"/>
      <c r="AH7" s="774"/>
      <c r="AI7" s="774"/>
      <c r="AJ7" s="774"/>
      <c r="AK7" s="774"/>
      <c r="AL7" s="774"/>
      <c r="AM7" s="775"/>
      <c r="AN7" s="782" t="s">
        <v>85</v>
      </c>
      <c r="AO7" s="1028" t="s">
        <v>86</v>
      </c>
      <c r="AP7" s="803" t="s">
        <v>89</v>
      </c>
      <c r="AQ7" s="805" t="s">
        <v>4</v>
      </c>
      <c r="AR7" s="807" t="s">
        <v>5</v>
      </c>
      <c r="AS7" s="808"/>
      <c r="AT7" s="808"/>
      <c r="AU7" s="808"/>
      <c r="AV7" s="808"/>
      <c r="AW7" s="808"/>
      <c r="AX7" s="808"/>
      <c r="AY7" s="809"/>
      <c r="AZ7" s="810" t="s">
        <v>1376</v>
      </c>
      <c r="BA7" s="810" t="s">
        <v>7</v>
      </c>
      <c r="BB7" s="1030" t="s">
        <v>8</v>
      </c>
      <c r="BC7" s="1030" t="s">
        <v>9</v>
      </c>
      <c r="BD7" s="1030" t="s">
        <v>10</v>
      </c>
      <c r="BE7" s="782" t="s">
        <v>11</v>
      </c>
      <c r="BF7" s="1028" t="s">
        <v>1373</v>
      </c>
      <c r="BG7" s="1028" t="s">
        <v>12</v>
      </c>
      <c r="BH7" s="1028" t="s">
        <v>13</v>
      </c>
      <c r="BI7" s="1028" t="s">
        <v>14</v>
      </c>
      <c r="BJ7" s="1028" t="s">
        <v>15</v>
      </c>
      <c r="BK7" s="1028" t="s">
        <v>16</v>
      </c>
      <c r="BL7" s="1028" t="s">
        <v>88</v>
      </c>
      <c r="BM7" s="27"/>
      <c r="BN7" s="27"/>
      <c r="BO7" s="27"/>
    </row>
    <row r="8" spans="1:101" s="27" customFormat="1" ht="144" customHeight="1" thickBot="1" x14ac:dyDescent="0.3">
      <c r="B8" s="46" t="s">
        <v>17</v>
      </c>
      <c r="C8" s="48" t="s">
        <v>75</v>
      </c>
      <c r="D8" s="48" t="s">
        <v>76</v>
      </c>
      <c r="E8" s="58" t="s">
        <v>18</v>
      </c>
      <c r="F8" s="46" t="s">
        <v>77</v>
      </c>
      <c r="G8" s="482" t="s">
        <v>80</v>
      </c>
      <c r="H8" s="503" t="s">
        <v>361</v>
      </c>
      <c r="I8" s="503" t="s">
        <v>19</v>
      </c>
      <c r="J8" s="503" t="s">
        <v>20</v>
      </c>
      <c r="K8" s="503" t="s">
        <v>346</v>
      </c>
      <c r="L8" s="45" t="s">
        <v>22</v>
      </c>
      <c r="M8" s="92" t="s">
        <v>81</v>
      </c>
      <c r="N8" s="47" t="s">
        <v>23</v>
      </c>
      <c r="O8" s="60" t="s">
        <v>24</v>
      </c>
      <c r="P8" s="60" t="s">
        <v>25</v>
      </c>
      <c r="Q8" s="60" t="s">
        <v>26</v>
      </c>
      <c r="R8" s="60" t="s">
        <v>27</v>
      </c>
      <c r="S8" s="60" t="s">
        <v>28</v>
      </c>
      <c r="T8" s="60" t="s">
        <v>29</v>
      </c>
      <c r="U8" s="60" t="s">
        <v>30</v>
      </c>
      <c r="V8" s="60" t="s">
        <v>31</v>
      </c>
      <c r="W8" s="60" t="s">
        <v>32</v>
      </c>
      <c r="X8" s="60" t="s">
        <v>33</v>
      </c>
      <c r="Y8" s="60" t="s">
        <v>34</v>
      </c>
      <c r="Z8" s="60" t="s">
        <v>35</v>
      </c>
      <c r="AA8" s="60" t="s">
        <v>36</v>
      </c>
      <c r="AB8" s="60" t="s">
        <v>37</v>
      </c>
      <c r="AC8" s="60" t="s">
        <v>38</v>
      </c>
      <c r="AD8" s="60" t="s">
        <v>39</v>
      </c>
      <c r="AE8" s="60" t="s">
        <v>40</v>
      </c>
      <c r="AF8" s="60" t="s">
        <v>41</v>
      </c>
      <c r="AG8" s="60" t="s">
        <v>42</v>
      </c>
      <c r="AH8" s="60" t="s">
        <v>43</v>
      </c>
      <c r="AI8" s="60" t="s">
        <v>92</v>
      </c>
      <c r="AJ8" s="60"/>
      <c r="AK8" s="92" t="s">
        <v>82</v>
      </c>
      <c r="AL8" s="47" t="s">
        <v>1402</v>
      </c>
      <c r="AM8" s="47" t="s">
        <v>83</v>
      </c>
      <c r="AN8" s="1031"/>
      <c r="AO8" s="1029"/>
      <c r="AP8" s="1027"/>
      <c r="AQ8" s="1032"/>
      <c r="AR8" s="46" t="s">
        <v>44</v>
      </c>
      <c r="AS8" s="61" t="s">
        <v>1374</v>
      </c>
      <c r="AT8" s="46" t="s">
        <v>46</v>
      </c>
      <c r="AU8" s="61" t="s">
        <v>1375</v>
      </c>
      <c r="AV8" s="48" t="s">
        <v>1372</v>
      </c>
      <c r="AW8" s="46" t="s">
        <v>47</v>
      </c>
      <c r="AX8" s="46" t="s">
        <v>48</v>
      </c>
      <c r="AY8" s="46" t="s">
        <v>49</v>
      </c>
      <c r="AZ8" s="1033"/>
      <c r="BA8" s="1033"/>
      <c r="BB8" s="1030"/>
      <c r="BC8" s="1030"/>
      <c r="BD8" s="1030"/>
      <c r="BE8" s="1031"/>
      <c r="BF8" s="1029"/>
      <c r="BG8" s="1029"/>
      <c r="BH8" s="1029"/>
      <c r="BI8" s="1029"/>
      <c r="BJ8" s="1029"/>
      <c r="BK8" s="1029"/>
      <c r="BL8" s="1029"/>
    </row>
    <row r="9" spans="1:101" ht="134.25" customHeight="1" thickBot="1" x14ac:dyDescent="0.35">
      <c r="A9" s="27"/>
      <c r="B9" s="786" t="s">
        <v>183</v>
      </c>
      <c r="C9" s="893" t="str">
        <f>VLOOKUP(B9,'No Eliminar'!B$3:D$18,2,FALSE)</f>
        <v>Gestionar la comunicación interna y externa a través del buen uso de los recursos de información para fortalecer el trabajo institucional.</v>
      </c>
      <c r="D9" s="896" t="str">
        <f>VLOOKUP(B9,'No Eliminar'!B$3:E$18,4,FALSE)</f>
        <v>Garantizar un adecuado flujo de información tanto interna  como externa</v>
      </c>
      <c r="E9" s="795" t="s">
        <v>74</v>
      </c>
      <c r="F9" s="798" t="s">
        <v>223</v>
      </c>
      <c r="G9" s="974" t="s">
        <v>1035</v>
      </c>
      <c r="H9" s="962" t="s">
        <v>68</v>
      </c>
      <c r="I9" s="1024" t="s">
        <v>369</v>
      </c>
      <c r="J9" s="1024" t="s">
        <v>370</v>
      </c>
      <c r="K9" s="960" t="s">
        <v>350</v>
      </c>
      <c r="L9" s="820" t="s">
        <v>72</v>
      </c>
      <c r="M9" s="827" t="str">
        <f>IF(L9="Máximo 2 veces por año","Muy Baja", IF(L9="De 3 a 24 veces por año","Baja", IF(L9="De 24 a 500 veces por año","Media", IF(L9="De 500 veces al año y máximo 5000 veces por año","Alta",IF(L9="Más de 5000 veces por año","Muy Alta",";")))))</f>
        <v>Baja</v>
      </c>
      <c r="N9" s="830">
        <f>IF(M9="Muy Baja", 20%, IF(M9="Baja",40%, IF(M9="Media",60%, IF(M9="Alta",80%,IF(M9="Muy Alta",100%,"")))))</f>
        <v>0.4</v>
      </c>
      <c r="O9" s="72" t="s">
        <v>53</v>
      </c>
      <c r="P9" s="72" t="s">
        <v>53</v>
      </c>
      <c r="Q9" s="72" t="s">
        <v>53</v>
      </c>
      <c r="R9" s="72" t="s">
        <v>53</v>
      </c>
      <c r="S9" s="72" t="s">
        <v>53</v>
      </c>
      <c r="T9" s="72" t="s">
        <v>53</v>
      </c>
      <c r="U9" s="72" t="s">
        <v>53</v>
      </c>
      <c r="V9" s="72" t="s">
        <v>54</v>
      </c>
      <c r="W9" s="72" t="s">
        <v>54</v>
      </c>
      <c r="X9" s="72" t="s">
        <v>53</v>
      </c>
      <c r="Y9" s="72" t="s">
        <v>53</v>
      </c>
      <c r="Z9" s="72" t="s">
        <v>53</v>
      </c>
      <c r="AA9" s="72" t="s">
        <v>53</v>
      </c>
      <c r="AB9" s="72" t="s">
        <v>53</v>
      </c>
      <c r="AC9" s="72" t="s">
        <v>53</v>
      </c>
      <c r="AD9" s="72" t="s">
        <v>54</v>
      </c>
      <c r="AE9" s="72" t="s">
        <v>53</v>
      </c>
      <c r="AF9" s="72" t="s">
        <v>53</v>
      </c>
      <c r="AG9" s="72" t="s">
        <v>54</v>
      </c>
      <c r="AH9" s="73"/>
      <c r="AI9" s="820" t="s">
        <v>353</v>
      </c>
      <c r="AJ9" s="73"/>
      <c r="AK9" s="837" t="str">
        <f t="shared" ref="AK9" si="0">IF(AI9="Afectación menor a 10 SMLMV","Leve",IF(AI9="Entre 10 y 50 SMLMV","Menor",IF(AI9="Entre 50 y 100 SMLMV","Moderado",IF(AI9="Entre 100 y 500 SMLMV","Mayor",IF(AI9="Mayor a 500 SMLMV","Catastrófico",";")))))</f>
        <v>Moderado</v>
      </c>
      <c r="AL9" s="838">
        <f>IF(AK9="Leve", 20%, IF(AK9="Menor",40%, IF(AK9="Moderado",60%, IF(AK9="Mayor",80%,IF(AK9="Catastrófico",100%,"")))))</f>
        <v>0.6</v>
      </c>
      <c r="AM9" s="841" t="str">
        <f>IF(AND(M9&lt;&gt;"",AK9&lt;&gt;""),VLOOKUP(M9&amp;AK9,'No Eliminar'!$P$3:$Q$27,2,FALSE),"")</f>
        <v>Moderada</v>
      </c>
      <c r="AN9" s="145" t="s">
        <v>84</v>
      </c>
      <c r="AO9" s="438" t="s">
        <v>1237</v>
      </c>
      <c r="AP9" s="255" t="s">
        <v>371</v>
      </c>
      <c r="AQ9" s="75" t="str">
        <f>IF(AR9="Preventivo","Probabilidad",IF(AR9="Detectivo","Probabilidad","Impacto"))</f>
        <v>Probabilidad</v>
      </c>
      <c r="AR9" s="89" t="s">
        <v>61</v>
      </c>
      <c r="AS9" s="76">
        <f>IF(AR9="Preventivo", 25%, IF(AR9="Detectivo",15%, IF(AR9="Correctivo",10%,IF(AR9="No se tienen controles para aplicar al impacto","No Aplica",""))))</f>
        <v>0.25</v>
      </c>
      <c r="AT9" s="89" t="s">
        <v>56</v>
      </c>
      <c r="AU9" s="76">
        <f>IF(AT9="Automático", 25%, IF(AT9="Manual",15%,IF(AT9="No Aplica", "No Aplica","")))</f>
        <v>0.15</v>
      </c>
      <c r="AV9" s="77">
        <f>AS9+AU9</f>
        <v>0.4</v>
      </c>
      <c r="AW9" s="89" t="s">
        <v>57</v>
      </c>
      <c r="AX9" s="89" t="s">
        <v>58</v>
      </c>
      <c r="AY9" s="89" t="s">
        <v>59</v>
      </c>
      <c r="AZ9" s="77">
        <f>IFERROR(IF(AQ9="Probabilidad",(N9-(+N9*AV9)),IF(AQ9="Impacto",N9,"")),"")</f>
        <v>0.24</v>
      </c>
      <c r="BA9" s="78" t="str">
        <f>IF(AZ9&lt;=20%, "Muy Baja", IF(AZ9&lt;=40%,"Baja", IF(AZ9&lt;=60%,"Media",IF(AZ9&lt;=80%,"Alta","Muy Alta"))))</f>
        <v>Baja</v>
      </c>
      <c r="BB9" s="77">
        <f>IF(AQ9="Impacto",(AL9-(+AL9*AV9)),AL9)</f>
        <v>0.6</v>
      </c>
      <c r="BC9" s="78" t="str">
        <f>IF(BB9&lt;=20%, "Leve", IF(BB9&lt;=40%,"Menor", IF(BB9&lt;=60%,"Moderado",IF(BB9&lt;=80%,"Mayor","Catastrófico"))))</f>
        <v>Moderado</v>
      </c>
      <c r="BD9" s="79" t="str">
        <f>IF(AND(BA9&lt;&gt;"",BC9&lt;&gt;""),VLOOKUP(BA9&amp;BC9,'No Eliminar'!$P$3:$Q$27,2,FALSE),"")</f>
        <v>Moderada</v>
      </c>
      <c r="BE9" s="822" t="s">
        <v>60</v>
      </c>
      <c r="BF9" s="972" t="s">
        <v>372</v>
      </c>
      <c r="BG9" s="962" t="s">
        <v>371</v>
      </c>
      <c r="BH9" s="962" t="s">
        <v>373</v>
      </c>
      <c r="BI9" s="1012">
        <v>44928</v>
      </c>
      <c r="BJ9" s="1018">
        <v>45289</v>
      </c>
      <c r="BK9" s="690"/>
      <c r="BL9" s="1015" t="s">
        <v>374</v>
      </c>
    </row>
    <row r="10" spans="1:101" ht="156" customHeight="1" thickTop="1" thickBot="1" x14ac:dyDescent="0.35">
      <c r="A10" s="27"/>
      <c r="B10" s="787"/>
      <c r="C10" s="894"/>
      <c r="D10" s="897"/>
      <c r="E10" s="796"/>
      <c r="F10" s="799"/>
      <c r="G10" s="1000"/>
      <c r="H10" s="963"/>
      <c r="I10" s="1025"/>
      <c r="J10" s="1025"/>
      <c r="K10" s="965"/>
      <c r="L10" s="825"/>
      <c r="M10" s="828"/>
      <c r="N10" s="831"/>
      <c r="O10" s="53"/>
      <c r="P10" s="53"/>
      <c r="Q10" s="53"/>
      <c r="R10" s="53"/>
      <c r="S10" s="53"/>
      <c r="T10" s="53"/>
      <c r="U10" s="53"/>
      <c r="V10" s="53"/>
      <c r="W10" s="53"/>
      <c r="X10" s="53"/>
      <c r="Y10" s="53"/>
      <c r="Z10" s="53"/>
      <c r="AA10" s="53"/>
      <c r="AB10" s="53"/>
      <c r="AC10" s="53"/>
      <c r="AD10" s="53"/>
      <c r="AE10" s="53"/>
      <c r="AF10" s="53"/>
      <c r="AG10" s="53"/>
      <c r="AH10" s="30"/>
      <c r="AI10" s="825"/>
      <c r="AJ10" s="30"/>
      <c r="AK10" s="837"/>
      <c r="AL10" s="839"/>
      <c r="AM10" s="842"/>
      <c r="AN10" s="450" t="s">
        <v>339</v>
      </c>
      <c r="AO10" s="439" t="s">
        <v>1468</v>
      </c>
      <c r="AP10" s="256" t="s">
        <v>371</v>
      </c>
      <c r="AQ10" s="38" t="str">
        <f>IF(AR10="Preventivo","Probabilidad",IF(AR10="Detectivo","Probabilidad","Impacto"))</f>
        <v>Probabilidad</v>
      </c>
      <c r="AR10" s="90" t="s">
        <v>61</v>
      </c>
      <c r="AS10" s="37">
        <f>IF(AR10="Preventivo", 25%, IF(AR10="Detectivo",15%, IF(AR10="Correctivo",10%,IF(AR10="No se tienen controles para aplicar al impacto","No Aplica",""))))</f>
        <v>0.25</v>
      </c>
      <c r="AT10" s="90" t="s">
        <v>56</v>
      </c>
      <c r="AU10" s="37">
        <f>IF(AT10="Automático", 25%, IF(AT10="Manual",15%,IF(AT10="No Aplica", "No Aplica","")))</f>
        <v>0.15</v>
      </c>
      <c r="AV10" s="40">
        <f>AS10+AU10</f>
        <v>0.4</v>
      </c>
      <c r="AW10" s="90" t="s">
        <v>57</v>
      </c>
      <c r="AX10" s="90" t="s">
        <v>58</v>
      </c>
      <c r="AY10" s="90" t="s">
        <v>59</v>
      </c>
      <c r="AZ10" s="40">
        <f>IFERROR(IF(AND(AQ9="Probabilidad",AQ10="Probabilidad"),(AZ9-(+AZ9*AV10)),IF(AQ10="Probabilidad",(N9-(+N9*AV10)),IF(AQ10="Impacto",AZ9,""))),"")</f>
        <v>0.14399999999999999</v>
      </c>
      <c r="BA10" s="41" t="str">
        <f>IF(AZ10&lt;=20%, "Muy Baja", IF(AZ10&lt;=40%,"Baja", IF(AZ10&lt;=60%,"Media",IF(AZ10&lt;=80%,"Alta","Muy Alta"))))</f>
        <v>Muy Baja</v>
      </c>
      <c r="BB10" s="40">
        <f>IFERROR(IF(AND(AQ9="Impacto",AQ10="Impacto"),(BB9-(+BB9*AV10)),IF(AND(AQ9="Impacto",AQ10="Probabilidad"),(BB9),IF(AND(AQ9="Probabilidad",AQ10="Impacto"),(BB9-(+BB9*AV10)),IF(AND(AQ9="Probabilidad",AQ10="Probabilidad"),(BB9))))),"")</f>
        <v>0.6</v>
      </c>
      <c r="BC10" s="41" t="str">
        <f>IF(BB10&lt;=20%, "Leve", IF(BB10&lt;=40%,"Menor", IF(BB10&lt;=60%,"Moderado",IF(BB10&lt;=80%,"Mayor","Catastrófico"))))</f>
        <v>Moderado</v>
      </c>
      <c r="BD10" s="42" t="str">
        <f>IF(AND(BA10&lt;&gt;"",BC10&lt;&gt;""),VLOOKUP(BA10&amp;BC10,'No Eliminar'!$P$3:$Q$27,2,FALSE),"")</f>
        <v>Moderada</v>
      </c>
      <c r="BE10" s="823"/>
      <c r="BF10" s="977"/>
      <c r="BG10" s="963"/>
      <c r="BH10" s="963"/>
      <c r="BI10" s="1013"/>
      <c r="BJ10" s="1019"/>
      <c r="BK10" s="564"/>
      <c r="BL10" s="1017"/>
    </row>
    <row r="11" spans="1:101" ht="104.25" customHeight="1" thickTop="1" thickBot="1" x14ac:dyDescent="0.35">
      <c r="B11" s="788"/>
      <c r="C11" s="895"/>
      <c r="D11" s="898"/>
      <c r="E11" s="797"/>
      <c r="F11" s="800"/>
      <c r="G11" s="975"/>
      <c r="H11" s="964"/>
      <c r="I11" s="1026"/>
      <c r="J11" s="1026"/>
      <c r="K11" s="961"/>
      <c r="L11" s="821"/>
      <c r="M11" s="829"/>
      <c r="N11" s="832"/>
      <c r="O11" s="93"/>
      <c r="P11" s="93"/>
      <c r="Q11" s="93"/>
      <c r="R11" s="93"/>
      <c r="S11" s="93"/>
      <c r="T11" s="93"/>
      <c r="U11" s="93"/>
      <c r="V11" s="93"/>
      <c r="W11" s="93"/>
      <c r="X11" s="93"/>
      <c r="Y11" s="93"/>
      <c r="Z11" s="93"/>
      <c r="AA11" s="93"/>
      <c r="AB11" s="93"/>
      <c r="AC11" s="93"/>
      <c r="AD11" s="93"/>
      <c r="AE11" s="93"/>
      <c r="AF11" s="93"/>
      <c r="AG11" s="93"/>
      <c r="AH11" s="94"/>
      <c r="AI11" s="821"/>
      <c r="AJ11" s="94"/>
      <c r="AK11" s="836"/>
      <c r="AL11" s="840"/>
      <c r="AM11" s="843"/>
      <c r="AN11" s="451" t="s">
        <v>340</v>
      </c>
      <c r="AO11" s="440" t="s">
        <v>1238</v>
      </c>
      <c r="AP11" s="257" t="s">
        <v>371</v>
      </c>
      <c r="AQ11" s="95" t="str">
        <f t="shared" ref="AQ11:AQ98" si="1">IF(AR11="Preventivo","Probabilidad",IF(AR11="Detectivo","Probabilidad","Impacto"))</f>
        <v>Probabilidad</v>
      </c>
      <c r="AR11" s="96" t="s">
        <v>62</v>
      </c>
      <c r="AS11" s="43">
        <f>IF(AR11="Preventivo", 25%, IF(AR11="Detectivo",15%, IF(AR11="Correctivo",10%,IF(AR11="No se tienen controles para aplicar al impacto","No Aplica",""))))</f>
        <v>0.15</v>
      </c>
      <c r="AT11" s="96" t="s">
        <v>56</v>
      </c>
      <c r="AU11" s="43">
        <f>IF(AT11="Automático", 25%, IF(AT11="Manual",15%,IF(AT11="No Aplica", "No Aplica","")))</f>
        <v>0.15</v>
      </c>
      <c r="AV11" s="97">
        <f>AS11+AU11</f>
        <v>0.3</v>
      </c>
      <c r="AW11" s="96" t="s">
        <v>73</v>
      </c>
      <c r="AX11" s="96" t="s">
        <v>58</v>
      </c>
      <c r="AY11" s="96" t="s">
        <v>59</v>
      </c>
      <c r="AZ11" s="97">
        <f>IFERROR(IF(AND(AQ10="Probabilidad",AQ11="Probabilidad"),(AZ10-(+AZ10*AV11)),IF(AND(AQ10="Impacto",AQ11="Probabilidad"),(AZ9-(+AZ9*AV11)),IF(AQ11="Impacto",AZ10,""))),"")</f>
        <v>0.1008</v>
      </c>
      <c r="BA11" s="98" t="str">
        <f>IF(AZ11&lt;=20%, "Muy Baja", IF(AZ11&lt;=40%,"Baja", IF(AZ11&lt;=60%,"Media",IF(AZ11&lt;=80%,"Alta","Muy Alta"))))</f>
        <v>Muy Baja</v>
      </c>
      <c r="BB11" s="97">
        <f>IFERROR(IF(AND(AQ10="Impacto",AQ11="Impacto"),(BB10-(+BB10*AV11)),IF(AND(AQ10="Impacto",AQ11="Probabilidad"),(BB10),IF(AND(AQ10="Probabilidad",AQ11="Impacto"),(BB10-(+BB10*AV11)),IF(AND(AQ10="Probabilidad",AQ11="Probabilidad"),(BB10))))),"")</f>
        <v>0.6</v>
      </c>
      <c r="BC11" s="98" t="str">
        <f t="shared" ref="BC11:BC99" si="2">IF(BB11&lt;=20%, "Leve", IF(BB11&lt;=40%,"Menor", IF(BB11&lt;=60%,"Moderado",IF(BB11&lt;=80%,"Mayor","Catastrófico"))))</f>
        <v>Moderado</v>
      </c>
      <c r="BD11" s="54" t="str">
        <f>IF(AND(BA11&lt;&gt;"",BC11&lt;&gt;""),VLOOKUP(BA11&amp;BC11,'No Eliminar'!$P$3:$Q$27,2,FALSE),"")</f>
        <v>Moderada</v>
      </c>
      <c r="BE11" s="824"/>
      <c r="BF11" s="973"/>
      <c r="BG11" s="964"/>
      <c r="BH11" s="964"/>
      <c r="BI11" s="1014"/>
      <c r="BJ11" s="1020"/>
      <c r="BK11" s="691"/>
      <c r="BL11" s="1016"/>
    </row>
    <row r="12" spans="1:101" ht="136.5" customHeight="1" thickBot="1" x14ac:dyDescent="0.35">
      <c r="B12" s="786" t="s">
        <v>182</v>
      </c>
      <c r="C12" s="893" t="str">
        <f>VLOOKUP(B12,'No Eliminar'!B$3:D$18,2,FALSE)</f>
        <v>Determinar el horizonte institucional mediante la formulación de la plataforma estratégica, lineamientos y metodologías, que permitan el logro de los propósitos organizacionales</v>
      </c>
      <c r="D12" s="896" t="str">
        <f>VLOOKUP(B12,'No Eliminar'!B$3:E$18,4,FALSE)</f>
        <v>Diseñar la ruta estratégica con miras a fortalecer la confianza ciudadana y la legitimidad.
Conocer los avances en la consecución de resultados previstos en su marco estratégico.</v>
      </c>
      <c r="E12" s="795" t="s">
        <v>74</v>
      </c>
      <c r="F12" s="798" t="s">
        <v>224</v>
      </c>
      <c r="G12" s="966" t="s">
        <v>375</v>
      </c>
      <c r="H12" s="962" t="s">
        <v>68</v>
      </c>
      <c r="I12" s="962" t="s">
        <v>377</v>
      </c>
      <c r="J12" s="962" t="s">
        <v>376</v>
      </c>
      <c r="K12" s="960" t="s">
        <v>93</v>
      </c>
      <c r="L12" s="820" t="s">
        <v>72</v>
      </c>
      <c r="M12" s="827" t="str">
        <f t="shared" ref="M12" si="3">IF(L12="Máximo 2 veces por año","Muy Baja", IF(L12="De 3 a 24 veces por año","Baja", IF(L12="De 24 a 500 veces por año","Media", IF(L12="De 500 veces al año y máximo 5000 veces por año","Alta",IF(L12="Más de 5000 veces por año","Muy Alta",";")))))</f>
        <v>Baja</v>
      </c>
      <c r="N12" s="830">
        <f t="shared" ref="N12" si="4">IF(M12="Muy Baja", 20%, IF(M12="Baja",40%, IF(M12="Media",60%, IF(M12="Alta",80%,IF(M12="Muy Alta",100%,"")))))</f>
        <v>0.4</v>
      </c>
      <c r="O12" s="72" t="s">
        <v>53</v>
      </c>
      <c r="P12" s="72" t="s">
        <v>53</v>
      </c>
      <c r="Q12" s="72" t="s">
        <v>53</v>
      </c>
      <c r="R12" s="72" t="s">
        <v>53</v>
      </c>
      <c r="S12" s="72" t="s">
        <v>53</v>
      </c>
      <c r="T12" s="72" t="s">
        <v>53</v>
      </c>
      <c r="U12" s="72" t="s">
        <v>53</v>
      </c>
      <c r="V12" s="72" t="s">
        <v>54</v>
      </c>
      <c r="W12" s="72" t="s">
        <v>54</v>
      </c>
      <c r="X12" s="72" t="s">
        <v>53</v>
      </c>
      <c r="Y12" s="72" t="s">
        <v>53</v>
      </c>
      <c r="Z12" s="72" t="s">
        <v>53</v>
      </c>
      <c r="AA12" s="72" t="s">
        <v>53</v>
      </c>
      <c r="AB12" s="72" t="s">
        <v>53</v>
      </c>
      <c r="AC12" s="72" t="s">
        <v>53</v>
      </c>
      <c r="AD12" s="72" t="s">
        <v>54</v>
      </c>
      <c r="AE12" s="72" t="s">
        <v>53</v>
      </c>
      <c r="AF12" s="72" t="s">
        <v>53</v>
      </c>
      <c r="AG12" s="72" t="s">
        <v>54</v>
      </c>
      <c r="AH12" s="73"/>
      <c r="AI12" s="820" t="s">
        <v>351</v>
      </c>
      <c r="AJ12" s="73"/>
      <c r="AK12" s="835" t="str">
        <f>IF(AI12="Afectación menor a 10 SMLMV","Leve",IF(AI12="Entre 10 y 50 SMLMV","Menor",IF(AI12="Entre 50 y 100 SMLMV","Moderado",IF(AI12="Entre 100 y 500 SMLMV","Mayor",IF(AI12="Mayor a 500 SMLMV","Catastrófico",";")))))</f>
        <v>Leve</v>
      </c>
      <c r="AL12" s="838">
        <f t="shared" ref="AL12:AL14" si="5">IF(AK12="Leve", 20%, IF(AK12="Menor",40%, IF(AK12="Moderado",60%, IF(AK12="Mayor",80%,IF(AK12="Catastrófico",100%,"")))))</f>
        <v>0.2</v>
      </c>
      <c r="AM12" s="841" t="str">
        <f>IF(AND(M12&lt;&gt;"",AK12&lt;&gt;""),VLOOKUP(M12&amp;AK12,'No Eliminar'!$P$3:$Q$27,2,FALSE),"")</f>
        <v>Baja</v>
      </c>
      <c r="AN12" s="145" t="s">
        <v>84</v>
      </c>
      <c r="AO12" s="438" t="s">
        <v>1239</v>
      </c>
      <c r="AP12" s="258" t="s">
        <v>392</v>
      </c>
      <c r="AQ12" s="103" t="str">
        <f t="shared" si="1"/>
        <v>Probabilidad</v>
      </c>
      <c r="AR12" s="89" t="s">
        <v>61</v>
      </c>
      <c r="AS12" s="76">
        <f>IF(AR12="Preventivo", 25%, IF(AR12="Detectivo",15%, IF(AR12="Correctivo",10%,IF(AR12="No se tienen controles para aplicar al impacto","No Aplica",""))))</f>
        <v>0.25</v>
      </c>
      <c r="AT12" s="89" t="s">
        <v>56</v>
      </c>
      <c r="AU12" s="76">
        <f t="shared" ref="AU12:AU99" si="6">IF(AT12="Automático", 25%, IF(AT12="Manual",15%,IF(AT12="No Aplica", "No Aplica","")))</f>
        <v>0.15</v>
      </c>
      <c r="AV12" s="77">
        <f>AS12+AU12</f>
        <v>0.4</v>
      </c>
      <c r="AW12" s="89" t="s">
        <v>57</v>
      </c>
      <c r="AX12" s="89" t="s">
        <v>58</v>
      </c>
      <c r="AY12" s="89" t="s">
        <v>59</v>
      </c>
      <c r="AZ12" s="77">
        <f>IFERROR(IF(AQ12="Probabilidad",(N12-(+N12*AV12)),IF(AQ12="Impacto",N12,"")),"")</f>
        <v>0.24</v>
      </c>
      <c r="BA12" s="78" t="str">
        <f t="shared" ref="BA12:BA99" si="7">IF(AZ12&lt;=20%, "Muy Baja", IF(AZ12&lt;=40%,"Baja", IF(AZ12&lt;=60%,"Media",IF(AZ12&lt;=80%,"Alta","Muy Alta"))))</f>
        <v>Baja</v>
      </c>
      <c r="BB12" s="77">
        <f>IF(AQ12="Impacto",(AL12-(+AL12*AV12)),AL12)</f>
        <v>0.2</v>
      </c>
      <c r="BC12" s="78" t="str">
        <f t="shared" si="2"/>
        <v>Leve</v>
      </c>
      <c r="BD12" s="79" t="str">
        <f>IF(AND(BA12&lt;&gt;"",BC12&lt;&gt;""),VLOOKUP(BA12&amp;BC12,'No Eliminar'!$P$3:$Q$27,2,FALSE),"")</f>
        <v>Baja</v>
      </c>
      <c r="BE12" s="822" t="s">
        <v>106</v>
      </c>
      <c r="BF12" s="652" t="s">
        <v>380</v>
      </c>
      <c r="BG12" s="652" t="s">
        <v>380</v>
      </c>
      <c r="BH12" s="652" t="s">
        <v>380</v>
      </c>
      <c r="BI12" s="652" t="s">
        <v>380</v>
      </c>
      <c r="BJ12" s="652" t="s">
        <v>380</v>
      </c>
      <c r="BK12" s="561"/>
      <c r="BL12" s="1015" t="s">
        <v>381</v>
      </c>
    </row>
    <row r="13" spans="1:101" ht="153" customHeight="1" thickTop="1" thickBot="1" x14ac:dyDescent="0.35">
      <c r="B13" s="787"/>
      <c r="C13" s="894"/>
      <c r="D13" s="897"/>
      <c r="E13" s="817"/>
      <c r="F13" s="800"/>
      <c r="G13" s="967"/>
      <c r="H13" s="964"/>
      <c r="I13" s="964"/>
      <c r="J13" s="964"/>
      <c r="K13" s="961"/>
      <c r="L13" s="821"/>
      <c r="M13" s="829"/>
      <c r="N13" s="832"/>
      <c r="O13" s="81"/>
      <c r="P13" s="81"/>
      <c r="Q13" s="81"/>
      <c r="R13" s="81"/>
      <c r="S13" s="81"/>
      <c r="T13" s="81"/>
      <c r="U13" s="81"/>
      <c r="V13" s="81"/>
      <c r="W13" s="81"/>
      <c r="X13" s="81"/>
      <c r="Y13" s="81"/>
      <c r="Z13" s="81"/>
      <c r="AA13" s="81"/>
      <c r="AB13" s="81"/>
      <c r="AC13" s="81"/>
      <c r="AD13" s="81"/>
      <c r="AE13" s="81"/>
      <c r="AF13" s="81"/>
      <c r="AG13" s="81"/>
      <c r="AH13" s="82"/>
      <c r="AI13" s="821"/>
      <c r="AJ13" s="82"/>
      <c r="AK13" s="836"/>
      <c r="AL13" s="840"/>
      <c r="AM13" s="843"/>
      <c r="AN13" s="147" t="s">
        <v>339</v>
      </c>
      <c r="AO13" s="209" t="s">
        <v>1445</v>
      </c>
      <c r="AP13" s="259" t="s">
        <v>379</v>
      </c>
      <c r="AQ13" s="104" t="str">
        <f t="shared" si="1"/>
        <v>Probabilidad</v>
      </c>
      <c r="AR13" s="91" t="s">
        <v>61</v>
      </c>
      <c r="AS13" s="85">
        <f>IF(AR13="Preventivo", 25%, IF(AR13="Detectivo",15%, IF(AR13="Correctivo",10%,IF(AR13="No se tienen controles para aplicar al impacto","No Aplica",""))))</f>
        <v>0.25</v>
      </c>
      <c r="AT13" s="91" t="s">
        <v>56</v>
      </c>
      <c r="AU13" s="85">
        <f t="shared" si="6"/>
        <v>0.15</v>
      </c>
      <c r="AV13" s="86">
        <f t="shared" ref="AV13:AV99" si="8">AS13+AU13</f>
        <v>0.4</v>
      </c>
      <c r="AW13" s="91" t="s">
        <v>57</v>
      </c>
      <c r="AX13" s="91" t="s">
        <v>58</v>
      </c>
      <c r="AY13" s="91" t="s">
        <v>59</v>
      </c>
      <c r="AZ13" s="40">
        <f>IFERROR(IF(AND(AQ12="Probabilidad",AQ13="Probabilidad"),(AZ12-(+AZ12*AV13)),IF(AQ13="Probabilidad",(N12-(+N12*AV13)),IF(AQ13="Impacto",AZ12,""))),"")</f>
        <v>0.14399999999999999</v>
      </c>
      <c r="BA13" s="87" t="str">
        <f t="shared" si="7"/>
        <v>Muy Baja</v>
      </c>
      <c r="BB13" s="40">
        <f>IFERROR(IF(AND(AQ12="Impacto",AQ13="Impacto"),(BB12-(+BB12*AV13)),IF(AND(AQ12="Impacto",AQ13="Probabilidad"),(BB12),IF(AND(AQ12="Probabilidad",AQ13="Impacto"),(BB12-(+BB12*AV13)),IF(AND(AQ12="Probabilidad",AQ13="Probabilidad"),(BB12))))),"")</f>
        <v>0.2</v>
      </c>
      <c r="BC13" s="87" t="str">
        <f t="shared" si="2"/>
        <v>Leve</v>
      </c>
      <c r="BD13" s="88" t="str">
        <f>IF(AND(BA13&lt;&gt;"",BC13&lt;&gt;""),VLOOKUP(BA13&amp;BC13,'No Eliminar'!$P$3:$Q$27,2,FALSE),"")</f>
        <v>Baja</v>
      </c>
      <c r="BE13" s="824"/>
      <c r="BF13" s="692" t="s">
        <v>380</v>
      </c>
      <c r="BG13" s="692" t="s">
        <v>380</v>
      </c>
      <c r="BH13" s="692" t="s">
        <v>380</v>
      </c>
      <c r="BI13" s="692" t="s">
        <v>380</v>
      </c>
      <c r="BJ13" s="692" t="s">
        <v>380</v>
      </c>
      <c r="BK13" s="562"/>
      <c r="BL13" s="1016"/>
    </row>
    <row r="14" spans="1:101" ht="172.5" customHeight="1" thickBot="1" x14ac:dyDescent="0.35">
      <c r="B14" s="787"/>
      <c r="C14" s="894"/>
      <c r="D14" s="897"/>
      <c r="E14" s="851" t="s">
        <v>74</v>
      </c>
      <c r="F14" s="798" t="s">
        <v>226</v>
      </c>
      <c r="G14" s="974" t="s">
        <v>383</v>
      </c>
      <c r="H14" s="962" t="s">
        <v>68</v>
      </c>
      <c r="I14" s="960" t="s">
        <v>384</v>
      </c>
      <c r="J14" s="960" t="s">
        <v>385</v>
      </c>
      <c r="K14" s="960" t="s">
        <v>93</v>
      </c>
      <c r="L14" s="820" t="s">
        <v>72</v>
      </c>
      <c r="M14" s="827" t="str">
        <f t="shared" ref="M14:M100" si="9">IF(L14="Máximo 2 veces por año","Muy Baja", IF(L14="De 3 a 24 veces por año","Baja", IF(L14="De 24 a 500 veces por año","Media", IF(L14="De 500 veces al año y máximo 5000 veces por año","Alta",IF(L14="Más de 5000 veces por año","Muy Alta",";")))))</f>
        <v>Baja</v>
      </c>
      <c r="N14" s="830">
        <f t="shared" ref="N14:N100" si="10">IF(M14="Muy Baja", 20%, IF(M14="Baja",40%, IF(M14="Media",60%, IF(M14="Alta",80%,IF(M14="Muy Alta",100%,"")))))</f>
        <v>0.4</v>
      </c>
      <c r="O14" s="72" t="s">
        <v>53</v>
      </c>
      <c r="P14" s="72" t="s">
        <v>53</v>
      </c>
      <c r="Q14" s="72" t="s">
        <v>53</v>
      </c>
      <c r="R14" s="72" t="s">
        <v>53</v>
      </c>
      <c r="S14" s="72" t="s">
        <v>53</v>
      </c>
      <c r="T14" s="72" t="s">
        <v>53</v>
      </c>
      <c r="U14" s="72" t="s">
        <v>53</v>
      </c>
      <c r="V14" s="72" t="s">
        <v>54</v>
      </c>
      <c r="W14" s="72" t="s">
        <v>54</v>
      </c>
      <c r="X14" s="72" t="s">
        <v>53</v>
      </c>
      <c r="Y14" s="72" t="s">
        <v>53</v>
      </c>
      <c r="Z14" s="72" t="s">
        <v>53</v>
      </c>
      <c r="AA14" s="72" t="s">
        <v>53</v>
      </c>
      <c r="AB14" s="72" t="s">
        <v>53</v>
      </c>
      <c r="AC14" s="72" t="s">
        <v>53</v>
      </c>
      <c r="AD14" s="72" t="s">
        <v>54</v>
      </c>
      <c r="AE14" s="72" t="s">
        <v>53</v>
      </c>
      <c r="AF14" s="72" t="s">
        <v>53</v>
      </c>
      <c r="AG14" s="72" t="s">
        <v>54</v>
      </c>
      <c r="AH14" s="73"/>
      <c r="AI14" s="820" t="s">
        <v>353</v>
      </c>
      <c r="AJ14" s="73"/>
      <c r="AK14" s="835" t="str">
        <f t="shared" ref="AK14:AK100" si="11">IF(AI14="Afectación menor a 10 SMLMV","Leve",IF(AI14="Entre 10 y 50 SMLMV","Menor",IF(AI14="Entre 50 y 100 SMLMV","Moderado",IF(AI14="Entre 100 y 500 SMLMV","Mayor",IF(AI14="Mayor a 500 SMLMV","Catastrófico",";")))))</f>
        <v>Moderado</v>
      </c>
      <c r="AL14" s="838">
        <f t="shared" si="5"/>
        <v>0.6</v>
      </c>
      <c r="AM14" s="841" t="str">
        <f>IF(AND(M14&lt;&gt;"",AK14&lt;&gt;""),VLOOKUP(M14&amp;AK14,'No Eliminar'!$P$3:$Q$27,2,FALSE),"")</f>
        <v>Moderada</v>
      </c>
      <c r="AN14" s="145" t="s">
        <v>84</v>
      </c>
      <c r="AO14" s="675" t="s">
        <v>1250</v>
      </c>
      <c r="AP14" s="260" t="s">
        <v>386</v>
      </c>
      <c r="AQ14" s="121" t="str">
        <f t="shared" si="1"/>
        <v>Probabilidad</v>
      </c>
      <c r="AR14" s="89" t="s">
        <v>62</v>
      </c>
      <c r="AS14" s="76">
        <f t="shared" ref="AS14:AS99" si="12">IF(AR14="Preventivo", 25%, IF(AR14="Detectivo",15%, IF(AR14="Correctivo",10%,IF(AR14="No se tienen controles para aplicar al impacto","No Aplica",""))))</f>
        <v>0.15</v>
      </c>
      <c r="AT14" s="89" t="s">
        <v>56</v>
      </c>
      <c r="AU14" s="76">
        <f t="shared" si="6"/>
        <v>0.15</v>
      </c>
      <c r="AV14" s="77">
        <f>AS14+AU14</f>
        <v>0.3</v>
      </c>
      <c r="AW14" s="89" t="s">
        <v>57</v>
      </c>
      <c r="AX14" s="89" t="s">
        <v>58</v>
      </c>
      <c r="AY14" s="89" t="s">
        <v>59</v>
      </c>
      <c r="AZ14" s="77">
        <f>IFERROR(IF(AQ14="Probabilidad",(N14-(+N14*AV14)),IF(AQ14="Impacto",N14,"")),"")</f>
        <v>0.28000000000000003</v>
      </c>
      <c r="BA14" s="78" t="str">
        <f t="shared" si="7"/>
        <v>Baja</v>
      </c>
      <c r="BB14" s="77">
        <f t="shared" ref="BB14:BB43" si="13">IF(AQ14="Impacto",(AL14-(+AL14*AV14)),AL14)</f>
        <v>0.6</v>
      </c>
      <c r="BC14" s="78" t="str">
        <f t="shared" si="2"/>
        <v>Moderado</v>
      </c>
      <c r="BD14" s="79" t="str">
        <f>IF(AND(BA14&lt;&gt;"",BC14&lt;&gt;""),VLOOKUP(BA14&amp;BC14,'No Eliminar'!$P$3:$Q$27,2,FALSE),"")</f>
        <v>Moderada</v>
      </c>
      <c r="BE14" s="822" t="s">
        <v>60</v>
      </c>
      <c r="BF14" s="972" t="s">
        <v>902</v>
      </c>
      <c r="BG14" s="962" t="s">
        <v>388</v>
      </c>
      <c r="BH14" s="962" t="s">
        <v>387</v>
      </c>
      <c r="BI14" s="1012">
        <v>44928</v>
      </c>
      <c r="BJ14" s="1012">
        <v>45289</v>
      </c>
      <c r="BK14" s="619"/>
      <c r="BL14" s="1015" t="s">
        <v>1247</v>
      </c>
    </row>
    <row r="15" spans="1:101" ht="96.75" customHeight="1" thickBot="1" x14ac:dyDescent="0.35">
      <c r="B15" s="787"/>
      <c r="C15" s="894"/>
      <c r="D15" s="897"/>
      <c r="E15" s="817"/>
      <c r="F15" s="800"/>
      <c r="G15" s="975"/>
      <c r="H15" s="964"/>
      <c r="I15" s="961"/>
      <c r="J15" s="961"/>
      <c r="K15" s="961"/>
      <c r="L15" s="821"/>
      <c r="M15" s="829"/>
      <c r="N15" s="832"/>
      <c r="O15" s="301"/>
      <c r="P15" s="301"/>
      <c r="Q15" s="301"/>
      <c r="R15" s="301"/>
      <c r="S15" s="301"/>
      <c r="T15" s="301"/>
      <c r="U15" s="301"/>
      <c r="V15" s="301"/>
      <c r="W15" s="301"/>
      <c r="X15" s="301"/>
      <c r="Y15" s="301"/>
      <c r="Z15" s="301"/>
      <c r="AA15" s="301"/>
      <c r="AB15" s="301"/>
      <c r="AC15" s="301"/>
      <c r="AD15" s="301"/>
      <c r="AE15" s="301"/>
      <c r="AF15" s="301"/>
      <c r="AG15" s="301"/>
      <c r="AH15" s="197"/>
      <c r="AI15" s="821"/>
      <c r="AJ15" s="197"/>
      <c r="AK15" s="836"/>
      <c r="AL15" s="840"/>
      <c r="AM15" s="843"/>
      <c r="AN15" s="146" t="s">
        <v>339</v>
      </c>
      <c r="AO15" s="676" t="s">
        <v>1249</v>
      </c>
      <c r="AP15" s="330" t="s">
        <v>386</v>
      </c>
      <c r="AQ15" s="134" t="str">
        <f t="shared" ref="AQ15" si="14">IF(AR15="Preventivo","Probabilidad",IF(AR15="Detectivo","Probabilidad","Impacto"))</f>
        <v>Probabilidad</v>
      </c>
      <c r="AR15" s="91" t="s">
        <v>62</v>
      </c>
      <c r="AS15" s="85">
        <f t="shared" ref="AS15" si="15">IF(AR15="Preventivo", 25%, IF(AR15="Detectivo",15%, IF(AR15="Correctivo",10%,IF(AR15="No se tienen controles para aplicar al impacto","No Aplica",""))))</f>
        <v>0.15</v>
      </c>
      <c r="AT15" s="91" t="s">
        <v>56</v>
      </c>
      <c r="AU15" s="85">
        <f t="shared" ref="AU15" si="16">IF(AT15="Automático", 25%, IF(AT15="Manual",15%,IF(AT15="No Aplica", "No Aplica","")))</f>
        <v>0.15</v>
      </c>
      <c r="AV15" s="86">
        <f>AS15+AU15</f>
        <v>0.3</v>
      </c>
      <c r="AW15" s="102" t="s">
        <v>57</v>
      </c>
      <c r="AX15" s="102" t="s">
        <v>58</v>
      </c>
      <c r="AY15" s="102" t="s">
        <v>59</v>
      </c>
      <c r="AZ15" s="86">
        <f>IFERROR(IF(AND(AQ13="Probabilidad",AQ15="Probabilidad"),(AZ13-(+AZ13*AV15)),IF(AQ15="Probabilidad",(N13-(+N13*AV15)),IF(AQ15="Impacto",AZ13,""))),"")</f>
        <v>0.1008</v>
      </c>
      <c r="BA15" s="87" t="str">
        <f t="shared" ref="BA15" si="17">IF(AZ15&lt;=20%, "Muy Baja", IF(AZ15&lt;=40%,"Baja", IF(AZ15&lt;=60%,"Media",IF(AZ15&lt;=80%,"Alta","Muy Alta"))))</f>
        <v>Muy Baja</v>
      </c>
      <c r="BB15" s="86">
        <f>IFERROR(IF(AND(AQ13="Impacto",AQ15="Impacto"),(BB13-(+BB13*AV15)),IF(AND(AQ13="Impacto",AQ15="Probabilidad"),(BB13),IF(AND(AQ13="Probabilidad",AQ15="Impacto"),(BB13-(+BB13*AV15)),IF(AND(AQ13="Probabilidad",AQ15="Probabilidad"),(BB13))))),"")</f>
        <v>0.2</v>
      </c>
      <c r="BC15" s="87" t="str">
        <f t="shared" ref="BC15" si="18">IF(BB15&lt;=20%, "Leve", IF(BB15&lt;=40%,"Menor", IF(BB15&lt;=60%,"Moderado",IF(BB15&lt;=80%,"Mayor","Catastrófico"))))</f>
        <v>Leve</v>
      </c>
      <c r="BD15" s="88" t="str">
        <f>IF(AND(BA15&lt;&gt;"",BC15&lt;&gt;""),VLOOKUP(BA15&amp;BC15,'No Eliminar'!$P$3:$Q$27,2,FALSE),"")</f>
        <v>Baja</v>
      </c>
      <c r="BE15" s="824"/>
      <c r="BF15" s="973"/>
      <c r="BG15" s="964"/>
      <c r="BH15" s="964"/>
      <c r="BI15" s="1014"/>
      <c r="BJ15" s="1014"/>
      <c r="BK15" s="636"/>
      <c r="BL15" s="1016"/>
    </row>
    <row r="16" spans="1:101" ht="168" customHeight="1" thickBot="1" x14ac:dyDescent="0.35">
      <c r="B16" s="788"/>
      <c r="C16" s="895"/>
      <c r="D16" s="898"/>
      <c r="E16" s="366" t="s">
        <v>74</v>
      </c>
      <c r="F16" s="364" t="s">
        <v>227</v>
      </c>
      <c r="G16" s="485" t="s">
        <v>1248</v>
      </c>
      <c r="H16" s="587" t="s">
        <v>68</v>
      </c>
      <c r="I16" s="589" t="s">
        <v>390</v>
      </c>
      <c r="J16" s="589" t="s">
        <v>391</v>
      </c>
      <c r="K16" s="589" t="s">
        <v>93</v>
      </c>
      <c r="L16" s="219" t="s">
        <v>72</v>
      </c>
      <c r="M16" s="220" t="str">
        <f t="shared" si="9"/>
        <v>Baja</v>
      </c>
      <c r="N16" s="221">
        <f t="shared" si="10"/>
        <v>0.4</v>
      </c>
      <c r="O16" s="219" t="s">
        <v>53</v>
      </c>
      <c r="P16" s="219" t="s">
        <v>53</v>
      </c>
      <c r="Q16" s="219" t="s">
        <v>53</v>
      </c>
      <c r="R16" s="219" t="s">
        <v>53</v>
      </c>
      <c r="S16" s="219" t="s">
        <v>53</v>
      </c>
      <c r="T16" s="219" t="s">
        <v>53</v>
      </c>
      <c r="U16" s="219" t="s">
        <v>53</v>
      </c>
      <c r="V16" s="219" t="s">
        <v>54</v>
      </c>
      <c r="W16" s="219" t="s">
        <v>54</v>
      </c>
      <c r="X16" s="219" t="s">
        <v>53</v>
      </c>
      <c r="Y16" s="219" t="s">
        <v>53</v>
      </c>
      <c r="Z16" s="219" t="s">
        <v>53</v>
      </c>
      <c r="AA16" s="219" t="s">
        <v>53</v>
      </c>
      <c r="AB16" s="219" t="s">
        <v>53</v>
      </c>
      <c r="AC16" s="219" t="s">
        <v>53</v>
      </c>
      <c r="AD16" s="219" t="s">
        <v>54</v>
      </c>
      <c r="AE16" s="219" t="s">
        <v>53</v>
      </c>
      <c r="AF16" s="219" t="s">
        <v>53</v>
      </c>
      <c r="AG16" s="219" t="s">
        <v>54</v>
      </c>
      <c r="AH16" s="241"/>
      <c r="AI16" s="219" t="s">
        <v>351</v>
      </c>
      <c r="AJ16" s="241"/>
      <c r="AK16" s="222" t="str">
        <f t="shared" si="11"/>
        <v>Leve</v>
      </c>
      <c r="AL16" s="223">
        <f t="shared" ref="AL16:AL100" si="19">IF(AK16="Leve", 20%, IF(AK16="Menor",40%, IF(AK16="Moderado",60%, IF(AK16="Mayor",80%,IF(AK16="Catastrófico",100%,"")))))</f>
        <v>0.2</v>
      </c>
      <c r="AM16" s="224" t="str">
        <f>IF(AND(M16&lt;&gt;"",AK16&lt;&gt;""),VLOOKUP(M16&amp;AK16,'No Eliminar'!$P$3:$Q$27,2,FALSE),"")</f>
        <v>Baja</v>
      </c>
      <c r="AN16" s="146" t="s">
        <v>84</v>
      </c>
      <c r="AO16" s="675" t="s">
        <v>1251</v>
      </c>
      <c r="AP16" s="597" t="s">
        <v>392</v>
      </c>
      <c r="AQ16" s="598" t="str">
        <f t="shared" si="1"/>
        <v>Probabilidad</v>
      </c>
      <c r="AR16" s="228" t="s">
        <v>61</v>
      </c>
      <c r="AS16" s="223">
        <f t="shared" si="12"/>
        <v>0.25</v>
      </c>
      <c r="AT16" s="228" t="s">
        <v>56</v>
      </c>
      <c r="AU16" s="223">
        <f t="shared" si="6"/>
        <v>0.15</v>
      </c>
      <c r="AV16" s="225">
        <f t="shared" si="8"/>
        <v>0.4</v>
      </c>
      <c r="AW16" s="228" t="s">
        <v>57</v>
      </c>
      <c r="AX16" s="228" t="s">
        <v>58</v>
      </c>
      <c r="AY16" s="228" t="s">
        <v>59</v>
      </c>
      <c r="AZ16" s="225">
        <f t="shared" ref="AZ16:AZ44" si="20">IFERROR(IF(AQ16="Probabilidad",(N16-(+N16*AV16)),IF(AQ16="Impacto",N16,"")),"")</f>
        <v>0.24</v>
      </c>
      <c r="BA16" s="226" t="str">
        <f t="shared" si="7"/>
        <v>Baja</v>
      </c>
      <c r="BB16" s="225">
        <f>IF(AQ16="Impacto",(AL16-(+AL16*AV16)),AL16)</f>
        <v>0.2</v>
      </c>
      <c r="BC16" s="226" t="str">
        <f t="shared" si="2"/>
        <v>Leve</v>
      </c>
      <c r="BD16" s="227" t="str">
        <f>IF(AND(BA16&lt;&gt;"",BC16&lt;&gt;""),VLOOKUP(BA16&amp;BC16,'No Eliminar'!$P$3:$Q$27,2,FALSE),"")</f>
        <v>Baja</v>
      </c>
      <c r="BE16" s="228" t="s">
        <v>106</v>
      </c>
      <c r="BF16" s="693" t="s">
        <v>380</v>
      </c>
      <c r="BG16" s="693" t="s">
        <v>380</v>
      </c>
      <c r="BH16" s="693" t="s">
        <v>380</v>
      </c>
      <c r="BI16" s="693" t="s">
        <v>380</v>
      </c>
      <c r="BJ16" s="693" t="s">
        <v>380</v>
      </c>
      <c r="BK16" s="694"/>
      <c r="BL16" s="695" t="s">
        <v>1252</v>
      </c>
    </row>
    <row r="17" spans="2:64" ht="135.75" customHeight="1" thickBot="1" x14ac:dyDescent="0.35">
      <c r="B17" s="786" t="s">
        <v>195</v>
      </c>
      <c r="C17" s="893" t="str">
        <f>VLOOKUP(B17,'No Eliminar'!B14:D29,2,FALSE)</f>
        <v>Establecer el nivel de implementación y el grado de efectividad del Sistema de Control Interno, realizando un examen sistemático objetivo e independiente de los procesos, actividades, operaciones y resultados que permitan establecer la eficacia, eficiencia, efectividad y economía de la gestión, contribuyendo al cumplimiento de la misión institucional.</v>
      </c>
      <c r="D17" s="896" t="str">
        <f>VLOOKUP(B17,'No Eliminar'!B$3:E$18,4,FALSE)</f>
        <v>Promover el Mejoramiento Continuo del Instituto</v>
      </c>
      <c r="E17" s="795" t="s">
        <v>74</v>
      </c>
      <c r="F17" s="798" t="s">
        <v>228</v>
      </c>
      <c r="G17" s="1061" t="s">
        <v>1592</v>
      </c>
      <c r="H17" s="1047" t="s">
        <v>68</v>
      </c>
      <c r="I17" s="1065" t="s">
        <v>1241</v>
      </c>
      <c r="J17" s="1065" t="s">
        <v>1591</v>
      </c>
      <c r="K17" s="1065" t="s">
        <v>93</v>
      </c>
      <c r="L17" s="1063" t="s">
        <v>72</v>
      </c>
      <c r="M17" s="827" t="str">
        <f t="shared" si="9"/>
        <v>Baja</v>
      </c>
      <c r="N17" s="830">
        <f t="shared" si="10"/>
        <v>0.4</v>
      </c>
      <c r="O17" s="72" t="s">
        <v>53</v>
      </c>
      <c r="P17" s="72" t="s">
        <v>53</v>
      </c>
      <c r="Q17" s="72" t="s">
        <v>53</v>
      </c>
      <c r="R17" s="72" t="s">
        <v>53</v>
      </c>
      <c r="S17" s="72" t="s">
        <v>53</v>
      </c>
      <c r="T17" s="72" t="s">
        <v>53</v>
      </c>
      <c r="U17" s="72" t="s">
        <v>53</v>
      </c>
      <c r="V17" s="72" t="s">
        <v>54</v>
      </c>
      <c r="W17" s="72" t="s">
        <v>54</v>
      </c>
      <c r="X17" s="72" t="s">
        <v>53</v>
      </c>
      <c r="Y17" s="72" t="s">
        <v>53</v>
      </c>
      <c r="Z17" s="72" t="s">
        <v>53</v>
      </c>
      <c r="AA17" s="72" t="s">
        <v>53</v>
      </c>
      <c r="AB17" s="72" t="s">
        <v>53</v>
      </c>
      <c r="AC17" s="72" t="s">
        <v>53</v>
      </c>
      <c r="AD17" s="72" t="s">
        <v>54</v>
      </c>
      <c r="AE17" s="72" t="s">
        <v>53</v>
      </c>
      <c r="AF17" s="72" t="s">
        <v>53</v>
      </c>
      <c r="AG17" s="72" t="s">
        <v>54</v>
      </c>
      <c r="AH17" s="73"/>
      <c r="AI17" s="820" t="s">
        <v>352</v>
      </c>
      <c r="AJ17" s="73"/>
      <c r="AK17" s="835" t="str">
        <f t="shared" si="11"/>
        <v>Menor</v>
      </c>
      <c r="AL17" s="838">
        <f t="shared" si="19"/>
        <v>0.4</v>
      </c>
      <c r="AM17" s="841" t="str">
        <f>IF(AND(M17&lt;&gt;"",AK17&lt;&gt;""),VLOOKUP(M17&amp;AK17,'No Eliminar'!$P$3:$Q$27,2,FALSE),"")</f>
        <v>Moderada</v>
      </c>
      <c r="AN17" s="145" t="s">
        <v>84</v>
      </c>
      <c r="AO17" s="416" t="s">
        <v>1593</v>
      </c>
      <c r="AP17" s="262" t="s">
        <v>1594</v>
      </c>
      <c r="AQ17" s="121" t="str">
        <f t="shared" si="1"/>
        <v>Probabilidad</v>
      </c>
      <c r="AR17" s="89" t="s">
        <v>61</v>
      </c>
      <c r="AS17" s="76">
        <f t="shared" si="12"/>
        <v>0.25</v>
      </c>
      <c r="AT17" s="89" t="s">
        <v>56</v>
      </c>
      <c r="AU17" s="76">
        <f t="shared" si="6"/>
        <v>0.15</v>
      </c>
      <c r="AV17" s="77">
        <f t="shared" si="8"/>
        <v>0.4</v>
      </c>
      <c r="AW17" s="89" t="s">
        <v>73</v>
      </c>
      <c r="AX17" s="89" t="s">
        <v>58</v>
      </c>
      <c r="AY17" s="89" t="s">
        <v>59</v>
      </c>
      <c r="AZ17" s="77">
        <f>IFERROR(IF(AQ17="Probabilidad",(N17-(+N17*AV17)),IF(AQ17="Impacto",N17,"")),"")</f>
        <v>0.24</v>
      </c>
      <c r="BA17" s="78" t="str">
        <f t="shared" si="7"/>
        <v>Baja</v>
      </c>
      <c r="BB17" s="77">
        <f>IF(AQ17="Impacto",(AL17-(+AL17*AV17)),AL17)</f>
        <v>0.4</v>
      </c>
      <c r="BC17" s="78" t="str">
        <f t="shared" si="2"/>
        <v>Menor</v>
      </c>
      <c r="BD17" s="79" t="str">
        <f>IF(AND(BA17&lt;&gt;"",BC17&lt;&gt;""),VLOOKUP(BA17&amp;BC17,'No Eliminar'!$P$3:$Q$27,2,FALSE),"")</f>
        <v>Moderada</v>
      </c>
      <c r="BE17" s="822" t="s">
        <v>106</v>
      </c>
      <c r="BF17" s="1003" t="s">
        <v>380</v>
      </c>
      <c r="BG17" s="1003" t="s">
        <v>380</v>
      </c>
      <c r="BH17" s="1003" t="s">
        <v>380</v>
      </c>
      <c r="BI17" s="1003" t="s">
        <v>380</v>
      </c>
      <c r="BJ17" s="1003" t="s">
        <v>380</v>
      </c>
      <c r="BK17" s="561"/>
      <c r="BL17" s="1015" t="s">
        <v>1039</v>
      </c>
    </row>
    <row r="18" spans="2:64" ht="143.25" customHeight="1" thickTop="1" thickBot="1" x14ac:dyDescent="0.35">
      <c r="B18" s="787"/>
      <c r="C18" s="894"/>
      <c r="D18" s="897"/>
      <c r="E18" s="817"/>
      <c r="F18" s="800"/>
      <c r="G18" s="1062"/>
      <c r="H18" s="1048"/>
      <c r="I18" s="1066"/>
      <c r="J18" s="1066"/>
      <c r="K18" s="1066"/>
      <c r="L18" s="1064"/>
      <c r="M18" s="829"/>
      <c r="N18" s="832"/>
      <c r="O18" s="115"/>
      <c r="P18" s="115"/>
      <c r="Q18" s="115"/>
      <c r="R18" s="115"/>
      <c r="S18" s="115"/>
      <c r="T18" s="115"/>
      <c r="U18" s="115"/>
      <c r="V18" s="115"/>
      <c r="W18" s="115"/>
      <c r="X18" s="115"/>
      <c r="Y18" s="115"/>
      <c r="Z18" s="115"/>
      <c r="AA18" s="115"/>
      <c r="AB18" s="115"/>
      <c r="AC18" s="115"/>
      <c r="AD18" s="115"/>
      <c r="AE18" s="115"/>
      <c r="AF18" s="115"/>
      <c r="AG18" s="115"/>
      <c r="AH18" s="116"/>
      <c r="AI18" s="821"/>
      <c r="AJ18" s="116"/>
      <c r="AK18" s="836"/>
      <c r="AL18" s="840"/>
      <c r="AM18" s="843"/>
      <c r="AN18" s="147" t="s">
        <v>339</v>
      </c>
      <c r="AO18" s="417" t="s">
        <v>1595</v>
      </c>
      <c r="AP18" s="262" t="s">
        <v>1596</v>
      </c>
      <c r="AQ18" s="134" t="str">
        <f>IF(AR18="Preventivo","Probabilidad",IF(AR18="Detectivo","Probabilidad","Impacto"))</f>
        <v>Probabilidad</v>
      </c>
      <c r="AR18" s="91" t="s">
        <v>61</v>
      </c>
      <c r="AS18" s="85">
        <f>IF(AR18="Preventivo", 25%, IF(AR18="Detectivo",15%, IF(AR18="Correctivo",10%,IF(AR18="No se tienen controles para aplicar al impacto","No Aplica",""))))</f>
        <v>0.25</v>
      </c>
      <c r="AT18" s="91" t="s">
        <v>56</v>
      </c>
      <c r="AU18" s="85">
        <f>IF(AT18="Automático", 25%, IF(AT18="Manual",15%,IF(AT18="No Aplica", "No Aplica","")))</f>
        <v>0.15</v>
      </c>
      <c r="AV18" s="86">
        <f>AS18+AU18</f>
        <v>0.4</v>
      </c>
      <c r="AW18" s="102" t="s">
        <v>57</v>
      </c>
      <c r="AX18" s="102" t="s">
        <v>58</v>
      </c>
      <c r="AY18" s="102" t="s">
        <v>59</v>
      </c>
      <c r="AZ18" s="86">
        <f>IFERROR(IF(AND(AQ17="Probabilidad",AQ18="Probabilidad"),(AZ17-(+AZ17*AV18)),IF(AQ18="Probabilidad",(N17-(+N17*AV18)),IF(AQ18="Impacto",AZ17,""))),"")</f>
        <v>0.14399999999999999</v>
      </c>
      <c r="BA18" s="87" t="str">
        <f>IF(AZ18&lt;=20%, "Muy Baja", IF(AZ18&lt;=40%,"Baja", IF(AZ18&lt;=60%,"Media",IF(AZ18&lt;=80%,"Alta","Muy Alta"))))</f>
        <v>Muy Baja</v>
      </c>
      <c r="BB18" s="86">
        <f>IFERROR(IF(AND(AQ17="Impacto",AQ18="Impacto"),(BB17-(+BB17*AV18)),IF(AND(AQ17="Impacto",AQ18="Probabilidad"),(BB17),IF(AND(AQ17="Probabilidad",AQ18="Impacto"),(BB17-(+BB17*AV18)),IF(AND(AQ17="Probabilidad",AQ18="Probabilidad"),(BB17))))),"")</f>
        <v>0.4</v>
      </c>
      <c r="BC18" s="87" t="str">
        <f>IF(BB18&lt;=20%, "Leve", IF(BB18&lt;=40%,"Menor", IF(BB18&lt;=60%,"Moderado",IF(BB18&lt;=80%,"Mayor","Catastrófico"))))</f>
        <v>Menor</v>
      </c>
      <c r="BD18" s="88" t="str">
        <f>IF(AND(BA18&lt;&gt;"",BC18&lt;&gt;""),VLOOKUP(BA18&amp;BC18,'No Eliminar'!$P$3:$Q$27,2,FALSE),"")</f>
        <v>Baja</v>
      </c>
      <c r="BE18" s="824"/>
      <c r="BF18" s="1005"/>
      <c r="BG18" s="1005"/>
      <c r="BH18" s="1005"/>
      <c r="BI18" s="1005"/>
      <c r="BJ18" s="1005"/>
      <c r="BK18" s="696"/>
      <c r="BL18" s="1016"/>
    </row>
    <row r="19" spans="2:64" ht="150.75" customHeight="1" thickBot="1" x14ac:dyDescent="0.35">
      <c r="B19" s="787"/>
      <c r="C19" s="894"/>
      <c r="D19" s="897"/>
      <c r="E19" s="366" t="s">
        <v>74</v>
      </c>
      <c r="F19" s="370" t="s">
        <v>230</v>
      </c>
      <c r="G19" s="649" t="s">
        <v>1597</v>
      </c>
      <c r="H19" s="650" t="s">
        <v>68</v>
      </c>
      <c r="I19" s="651" t="s">
        <v>1589</v>
      </c>
      <c r="J19" s="651" t="s">
        <v>1590</v>
      </c>
      <c r="K19" s="651" t="s">
        <v>93</v>
      </c>
      <c r="L19" s="301" t="s">
        <v>72</v>
      </c>
      <c r="M19" s="328" t="str">
        <f t="shared" si="9"/>
        <v>Baja</v>
      </c>
      <c r="N19" s="329">
        <f t="shared" si="10"/>
        <v>0.4</v>
      </c>
      <c r="O19" s="64" t="s">
        <v>53</v>
      </c>
      <c r="P19" s="64" t="s">
        <v>53</v>
      </c>
      <c r="Q19" s="64" t="s">
        <v>53</v>
      </c>
      <c r="R19" s="64" t="s">
        <v>53</v>
      </c>
      <c r="S19" s="64" t="s">
        <v>53</v>
      </c>
      <c r="T19" s="64" t="s">
        <v>53</v>
      </c>
      <c r="U19" s="64" t="s">
        <v>53</v>
      </c>
      <c r="V19" s="64" t="s">
        <v>54</v>
      </c>
      <c r="W19" s="64" t="s">
        <v>54</v>
      </c>
      <c r="X19" s="64" t="s">
        <v>53</v>
      </c>
      <c r="Y19" s="64" t="s">
        <v>53</v>
      </c>
      <c r="Z19" s="64" t="s">
        <v>53</v>
      </c>
      <c r="AA19" s="64" t="s">
        <v>53</v>
      </c>
      <c r="AB19" s="64" t="s">
        <v>53</v>
      </c>
      <c r="AC19" s="64" t="s">
        <v>53</v>
      </c>
      <c r="AD19" s="64" t="s">
        <v>54</v>
      </c>
      <c r="AE19" s="64" t="s">
        <v>53</v>
      </c>
      <c r="AF19" s="64" t="s">
        <v>53</v>
      </c>
      <c r="AG19" s="64" t="s">
        <v>54</v>
      </c>
      <c r="AH19" s="65"/>
      <c r="AI19" s="301" t="s">
        <v>352</v>
      </c>
      <c r="AJ19" s="65"/>
      <c r="AK19" s="57" t="str">
        <f t="shared" si="11"/>
        <v>Menor</v>
      </c>
      <c r="AL19" s="56">
        <f t="shared" si="19"/>
        <v>0.4</v>
      </c>
      <c r="AM19" s="585" t="str">
        <f>IF(AND(M19&lt;&gt;"",AK19&lt;&gt;""),VLOOKUP(M19&amp;AK19,'No Eliminar'!$P$3:$Q$27,2,FALSE),"")</f>
        <v>Moderada</v>
      </c>
      <c r="AN19" s="599" t="s">
        <v>84</v>
      </c>
      <c r="AO19" s="416" t="s">
        <v>1599</v>
      </c>
      <c r="AP19" s="262" t="s">
        <v>1598</v>
      </c>
      <c r="AQ19" s="323" t="str">
        <f t="shared" si="1"/>
        <v>Probabilidad</v>
      </c>
      <c r="AR19" s="249" t="s">
        <v>61</v>
      </c>
      <c r="AS19" s="67">
        <f t="shared" si="12"/>
        <v>0.25</v>
      </c>
      <c r="AT19" s="249" t="s">
        <v>56</v>
      </c>
      <c r="AU19" s="67">
        <f t="shared" si="6"/>
        <v>0.15</v>
      </c>
      <c r="AV19" s="70">
        <f t="shared" si="8"/>
        <v>0.4</v>
      </c>
      <c r="AW19" s="249" t="s">
        <v>73</v>
      </c>
      <c r="AX19" s="249" t="s">
        <v>58</v>
      </c>
      <c r="AY19" s="249" t="s">
        <v>59</v>
      </c>
      <c r="AZ19" s="70">
        <f t="shared" si="20"/>
        <v>0.24</v>
      </c>
      <c r="BA19" s="71" t="str">
        <f t="shared" si="7"/>
        <v>Baja</v>
      </c>
      <c r="BB19" s="70">
        <f t="shared" si="13"/>
        <v>0.4</v>
      </c>
      <c r="BC19" s="71" t="str">
        <f t="shared" si="2"/>
        <v>Menor</v>
      </c>
      <c r="BD19" s="55" t="str">
        <f>IF(AND(BA19&lt;&gt;"",BC19&lt;&gt;""),VLOOKUP(BA19&amp;BC19,'No Eliminar'!$P$3:$Q$27,2,FALSE),"")</f>
        <v>Moderada</v>
      </c>
      <c r="BE19" s="306" t="s">
        <v>106</v>
      </c>
      <c r="BF19" s="619" t="s">
        <v>1600</v>
      </c>
      <c r="BG19" s="619" t="s">
        <v>1587</v>
      </c>
      <c r="BH19" s="692" t="s">
        <v>422</v>
      </c>
      <c r="BI19" s="697">
        <v>44927</v>
      </c>
      <c r="BJ19" s="697">
        <v>45078</v>
      </c>
      <c r="BK19" s="404"/>
      <c r="BL19" s="586" t="s">
        <v>1601</v>
      </c>
    </row>
    <row r="20" spans="2:64" ht="89.25" customHeight="1" thickTop="1" thickBot="1" x14ac:dyDescent="0.35">
      <c r="B20" s="786" t="s">
        <v>184</v>
      </c>
      <c r="C20" s="1058" t="str">
        <f>VLOOKUP(B20,'No Eliminar'!B$3:D$18,2,FALSE)</f>
        <v>Garantizar el respeto, promoción, protección y defensa de los derechos humanos en el sistema penitenciario y carcelario, a partir de la atención, asesoría y acompañamiento efectivos, a los requerimientos de los ciudadanos y partes interesadas a través del direccionamiento oportuno y eficiente a los procesos competentes.</v>
      </c>
      <c r="D20" s="896" t="str">
        <f>VLOOKUP(B20,'No Eliminar'!B$3:E$18,4,FALSE)</f>
        <v>Garantizar el respeto, promoción, protección y defensa de los derechos humanos en el sistema penitenciario y carcelario
Ejecutar la planeación institucional en el marco de los valores del servicio público.</v>
      </c>
      <c r="E20" s="795" t="s">
        <v>74</v>
      </c>
      <c r="F20" s="798" t="s">
        <v>231</v>
      </c>
      <c r="G20" s="1042" t="s">
        <v>415</v>
      </c>
      <c r="H20" s="962" t="s">
        <v>68</v>
      </c>
      <c r="I20" s="962" t="s">
        <v>400</v>
      </c>
      <c r="J20" s="962" t="s">
        <v>405</v>
      </c>
      <c r="K20" s="960" t="s">
        <v>347</v>
      </c>
      <c r="L20" s="820" t="s">
        <v>72</v>
      </c>
      <c r="M20" s="827" t="str">
        <f t="shared" si="9"/>
        <v>Baja</v>
      </c>
      <c r="N20" s="830">
        <f t="shared" si="10"/>
        <v>0.4</v>
      </c>
      <c r="O20" s="72" t="s">
        <v>53</v>
      </c>
      <c r="P20" s="72" t="s">
        <v>53</v>
      </c>
      <c r="Q20" s="72" t="s">
        <v>53</v>
      </c>
      <c r="R20" s="72" t="s">
        <v>53</v>
      </c>
      <c r="S20" s="72" t="s">
        <v>53</v>
      </c>
      <c r="T20" s="72" t="s">
        <v>53</v>
      </c>
      <c r="U20" s="72" t="s">
        <v>53</v>
      </c>
      <c r="V20" s="72" t="s">
        <v>54</v>
      </c>
      <c r="W20" s="72" t="s">
        <v>54</v>
      </c>
      <c r="X20" s="72" t="s">
        <v>53</v>
      </c>
      <c r="Y20" s="72" t="s">
        <v>53</v>
      </c>
      <c r="Z20" s="72" t="s">
        <v>53</v>
      </c>
      <c r="AA20" s="72" t="s">
        <v>53</v>
      </c>
      <c r="AB20" s="72" t="s">
        <v>53</v>
      </c>
      <c r="AC20" s="72" t="s">
        <v>53</v>
      </c>
      <c r="AD20" s="72" t="s">
        <v>54</v>
      </c>
      <c r="AE20" s="72" t="s">
        <v>53</v>
      </c>
      <c r="AF20" s="72" t="s">
        <v>53</v>
      </c>
      <c r="AG20" s="72" t="s">
        <v>54</v>
      </c>
      <c r="AH20" s="73"/>
      <c r="AI20" s="820" t="s">
        <v>353</v>
      </c>
      <c r="AJ20" s="73"/>
      <c r="AK20" s="835" t="str">
        <f t="shared" si="11"/>
        <v>Moderado</v>
      </c>
      <c r="AL20" s="838">
        <f t="shared" si="19"/>
        <v>0.6</v>
      </c>
      <c r="AM20" s="1021" t="str">
        <f>IF(AND(M20&lt;&gt;"",AK20&lt;&gt;""),VLOOKUP(M20&amp;AK20,'No Eliminar'!$P$3:$Q$27,2,FALSE),"")</f>
        <v>Moderada</v>
      </c>
      <c r="AN20" s="145" t="s">
        <v>84</v>
      </c>
      <c r="AO20" s="416" t="s">
        <v>1364</v>
      </c>
      <c r="AP20" s="260" t="s">
        <v>401</v>
      </c>
      <c r="AQ20" s="121" t="str">
        <f t="shared" si="1"/>
        <v>Impacto</v>
      </c>
      <c r="AR20" s="89" t="s">
        <v>55</v>
      </c>
      <c r="AS20" s="76">
        <f t="shared" si="12"/>
        <v>0.1</v>
      </c>
      <c r="AT20" s="89" t="s">
        <v>56</v>
      </c>
      <c r="AU20" s="76">
        <f t="shared" si="6"/>
        <v>0.15</v>
      </c>
      <c r="AV20" s="77">
        <f t="shared" si="8"/>
        <v>0.25</v>
      </c>
      <c r="AW20" s="89" t="s">
        <v>73</v>
      </c>
      <c r="AX20" s="89" t="s">
        <v>65</v>
      </c>
      <c r="AY20" s="89" t="s">
        <v>59</v>
      </c>
      <c r="AZ20" s="77">
        <f>IFERROR(IF(AQ20="Probabilidad",(N20-(+N20*AV20)),IF(AQ20="Impacto",N20,"")),"")</f>
        <v>0.4</v>
      </c>
      <c r="BA20" s="78" t="str">
        <f t="shared" si="7"/>
        <v>Baja</v>
      </c>
      <c r="BB20" s="77">
        <f t="shared" si="13"/>
        <v>0.44999999999999996</v>
      </c>
      <c r="BC20" s="78" t="str">
        <f t="shared" si="2"/>
        <v>Moderado</v>
      </c>
      <c r="BD20" s="79" t="str">
        <f>IF(AND(BA20&lt;&gt;"",BC20&lt;&gt;""),VLOOKUP(BA20&amp;BC20,'No Eliminar'!$P$3:$Q$27,2,FALSE),"")</f>
        <v>Moderada</v>
      </c>
      <c r="BE20" s="822" t="s">
        <v>60</v>
      </c>
      <c r="BF20" s="972" t="s">
        <v>403</v>
      </c>
      <c r="BG20" s="962" t="s">
        <v>404</v>
      </c>
      <c r="BH20" s="1003" t="s">
        <v>382</v>
      </c>
      <c r="BI20" s="989">
        <v>44928</v>
      </c>
      <c r="BJ20" s="989">
        <v>45291</v>
      </c>
      <c r="BK20" s="561"/>
      <c r="BL20" s="1038" t="s">
        <v>416</v>
      </c>
    </row>
    <row r="21" spans="2:64" ht="101.25" customHeight="1" thickTop="1" thickBot="1" x14ac:dyDescent="0.35">
      <c r="B21" s="787"/>
      <c r="C21" s="1059"/>
      <c r="D21" s="897"/>
      <c r="E21" s="796"/>
      <c r="F21" s="799"/>
      <c r="G21" s="1043"/>
      <c r="H21" s="963"/>
      <c r="I21" s="963"/>
      <c r="J21" s="963"/>
      <c r="K21" s="965"/>
      <c r="L21" s="825"/>
      <c r="M21" s="828"/>
      <c r="N21" s="831"/>
      <c r="O21" s="53" t="s">
        <v>53</v>
      </c>
      <c r="P21" s="53" t="s">
        <v>53</v>
      </c>
      <c r="Q21" s="53" t="s">
        <v>53</v>
      </c>
      <c r="R21" s="53" t="s">
        <v>53</v>
      </c>
      <c r="S21" s="53" t="s">
        <v>53</v>
      </c>
      <c r="T21" s="53" t="s">
        <v>53</v>
      </c>
      <c r="U21" s="53" t="s">
        <v>53</v>
      </c>
      <c r="V21" s="53" t="s">
        <v>54</v>
      </c>
      <c r="W21" s="53" t="s">
        <v>54</v>
      </c>
      <c r="X21" s="53" t="s">
        <v>53</v>
      </c>
      <c r="Y21" s="53" t="s">
        <v>53</v>
      </c>
      <c r="Z21" s="53" t="s">
        <v>53</v>
      </c>
      <c r="AA21" s="53" t="s">
        <v>53</v>
      </c>
      <c r="AB21" s="53" t="s">
        <v>53</v>
      </c>
      <c r="AC21" s="53" t="s">
        <v>53</v>
      </c>
      <c r="AD21" s="53" t="s">
        <v>54</v>
      </c>
      <c r="AE21" s="53" t="s">
        <v>53</v>
      </c>
      <c r="AF21" s="53" t="s">
        <v>53</v>
      </c>
      <c r="AG21" s="53" t="s">
        <v>54</v>
      </c>
      <c r="AH21" s="30"/>
      <c r="AI21" s="825"/>
      <c r="AJ21" s="30"/>
      <c r="AK21" s="837"/>
      <c r="AL21" s="839"/>
      <c r="AM21" s="1022"/>
      <c r="AN21" s="145" t="s">
        <v>339</v>
      </c>
      <c r="AO21" s="435" t="s">
        <v>1363</v>
      </c>
      <c r="AP21" s="330" t="s">
        <v>401</v>
      </c>
      <c r="AQ21" s="202" t="str">
        <f t="shared" si="1"/>
        <v>Impacto</v>
      </c>
      <c r="AR21" s="90" t="s">
        <v>55</v>
      </c>
      <c r="AS21" s="37">
        <f t="shared" si="12"/>
        <v>0.1</v>
      </c>
      <c r="AT21" s="90" t="s">
        <v>56</v>
      </c>
      <c r="AU21" s="37">
        <f t="shared" si="6"/>
        <v>0.15</v>
      </c>
      <c r="AV21" s="40">
        <f t="shared" si="8"/>
        <v>0.25</v>
      </c>
      <c r="AW21" s="90" t="s">
        <v>57</v>
      </c>
      <c r="AX21" s="90" t="s">
        <v>58</v>
      </c>
      <c r="AY21" s="90" t="s">
        <v>59</v>
      </c>
      <c r="AZ21" s="40">
        <f>IFERROR(IF(AND(AQ20="Probabilidad",AQ21="Probabilidad"),(AZ20-(+AZ20*AV21)),IF(AQ21="Probabilidad",(N20-(+N20*AV21)),IF(AQ21="Impacto",AZ20,""))),"")</f>
        <v>0.4</v>
      </c>
      <c r="BA21" s="41" t="str">
        <f t="shared" si="7"/>
        <v>Baja</v>
      </c>
      <c r="BB21" s="40">
        <f>IFERROR(IF(AND(AQ20="Impacto",AQ21="Impacto"),(BB20-(+BB20*AV21)),IF(AND(AQ20="Impacto",AQ21="Probabilidad"),(BB20),IF(AND(AQ20="Probabilidad",AQ21="Impacto"),(BB20-(+BB20*AV21)),IF(AND(AQ20="Probabilidad",AQ21="Probabilidad"),(BB20))))),"")</f>
        <v>0.33749999999999997</v>
      </c>
      <c r="BC21" s="41" t="str">
        <f t="shared" si="2"/>
        <v>Menor</v>
      </c>
      <c r="BD21" s="42" t="str">
        <f>IF(AND(BA21&lt;&gt;"",BC21&lt;&gt;""),VLOOKUP(BA21&amp;BC21,'No Eliminar'!$P$3:$Q$27,2,FALSE),"")</f>
        <v>Moderada</v>
      </c>
      <c r="BE21" s="823"/>
      <c r="BF21" s="977"/>
      <c r="BG21" s="963"/>
      <c r="BH21" s="1004"/>
      <c r="BI21" s="1041"/>
      <c r="BJ21" s="1041"/>
      <c r="BK21" s="564"/>
      <c r="BL21" s="1039"/>
    </row>
    <row r="22" spans="2:64" ht="116.25" customHeight="1" thickTop="1" thickBot="1" x14ac:dyDescent="0.35">
      <c r="B22" s="787"/>
      <c r="C22" s="1059"/>
      <c r="D22" s="897"/>
      <c r="E22" s="817"/>
      <c r="F22" s="800"/>
      <c r="G22" s="1044"/>
      <c r="H22" s="964"/>
      <c r="I22" s="964"/>
      <c r="J22" s="964"/>
      <c r="K22" s="961"/>
      <c r="L22" s="821"/>
      <c r="M22" s="829"/>
      <c r="N22" s="832"/>
      <c r="O22" s="81" t="s">
        <v>53</v>
      </c>
      <c r="P22" s="81" t="s">
        <v>53</v>
      </c>
      <c r="Q22" s="81" t="s">
        <v>53</v>
      </c>
      <c r="R22" s="81" t="s">
        <v>53</v>
      </c>
      <c r="S22" s="81" t="s">
        <v>53</v>
      </c>
      <c r="T22" s="81" t="s">
        <v>53</v>
      </c>
      <c r="U22" s="81" t="s">
        <v>53</v>
      </c>
      <c r="V22" s="81" t="s">
        <v>54</v>
      </c>
      <c r="W22" s="81" t="s">
        <v>54</v>
      </c>
      <c r="X22" s="81" t="s">
        <v>53</v>
      </c>
      <c r="Y22" s="81" t="s">
        <v>53</v>
      </c>
      <c r="Z22" s="81" t="s">
        <v>53</v>
      </c>
      <c r="AA22" s="81" t="s">
        <v>53</v>
      </c>
      <c r="AB22" s="81" t="s">
        <v>53</v>
      </c>
      <c r="AC22" s="81" t="s">
        <v>53</v>
      </c>
      <c r="AD22" s="81" t="s">
        <v>54</v>
      </c>
      <c r="AE22" s="81" t="s">
        <v>53</v>
      </c>
      <c r="AF22" s="81" t="s">
        <v>53</v>
      </c>
      <c r="AG22" s="81" t="s">
        <v>54</v>
      </c>
      <c r="AH22" s="82"/>
      <c r="AI22" s="821"/>
      <c r="AJ22" s="82"/>
      <c r="AK22" s="836"/>
      <c r="AL22" s="840"/>
      <c r="AM22" s="1023"/>
      <c r="AN22" s="147" t="s">
        <v>340</v>
      </c>
      <c r="AO22" s="417" t="s">
        <v>1446</v>
      </c>
      <c r="AP22" s="330" t="s">
        <v>406</v>
      </c>
      <c r="AQ22" s="134" t="str">
        <f t="shared" si="1"/>
        <v>Probabilidad</v>
      </c>
      <c r="AR22" s="91" t="s">
        <v>61</v>
      </c>
      <c r="AS22" s="85">
        <f t="shared" si="12"/>
        <v>0.25</v>
      </c>
      <c r="AT22" s="91" t="s">
        <v>56</v>
      </c>
      <c r="AU22" s="85">
        <f t="shared" si="6"/>
        <v>0.15</v>
      </c>
      <c r="AV22" s="86">
        <f t="shared" si="8"/>
        <v>0.4</v>
      </c>
      <c r="AW22" s="91" t="s">
        <v>57</v>
      </c>
      <c r="AX22" s="91" t="s">
        <v>58</v>
      </c>
      <c r="AY22" s="91" t="s">
        <v>59</v>
      </c>
      <c r="AZ22" s="86">
        <f>IFERROR(IF(AND(AQ21="Probabilidad",AQ22="Probabilidad"),(AZ21-(+AZ21*AV22)),IF(AND(AQ21="Impacto",AQ22="Probabilidad"),(AZ20-(+AZ20*AV22)),IF(AQ22="Impacto",AZ21,""))),"")</f>
        <v>0.24</v>
      </c>
      <c r="BA22" s="87" t="str">
        <f t="shared" si="7"/>
        <v>Baja</v>
      </c>
      <c r="BB22" s="86">
        <f>IFERROR(IF(AND(AQ21="Impacto",AQ22="Impacto"),(BB21-(+BB21*AV22)),IF(AND(AQ21="Impacto",AQ22="Probabilidad"),(BB21),IF(AND(AQ21="Probabilidad",AQ22="Impacto"),(BB21-(+BB21*AV22)),IF(AND(AQ21="Probabilidad",AQ22="Probabilidad"),(BB21))))),"")</f>
        <v>0.33749999999999997</v>
      </c>
      <c r="BC22" s="87" t="str">
        <f t="shared" si="2"/>
        <v>Menor</v>
      </c>
      <c r="BD22" s="88" t="str">
        <f>IF(AND(BA22&lt;&gt;"",BC22&lt;&gt;""),VLOOKUP(BA22&amp;BC22,'No Eliminar'!$P$3:$Q$27,2,FALSE),"")</f>
        <v>Moderada</v>
      </c>
      <c r="BE22" s="824"/>
      <c r="BF22" s="973"/>
      <c r="BG22" s="964"/>
      <c r="BH22" s="1005"/>
      <c r="BI22" s="990"/>
      <c r="BJ22" s="990"/>
      <c r="BK22" s="562"/>
      <c r="BL22" s="1040"/>
    </row>
    <row r="23" spans="2:64" ht="141" customHeight="1" thickBot="1" x14ac:dyDescent="0.35">
      <c r="B23" s="787"/>
      <c r="C23" s="1059"/>
      <c r="D23" s="897"/>
      <c r="E23" s="851" t="s">
        <v>74</v>
      </c>
      <c r="F23" s="798" t="s">
        <v>232</v>
      </c>
      <c r="G23" s="1042" t="s">
        <v>417</v>
      </c>
      <c r="H23" s="962" t="s">
        <v>51</v>
      </c>
      <c r="I23" s="962" t="s">
        <v>407</v>
      </c>
      <c r="J23" s="962" t="s">
        <v>418</v>
      </c>
      <c r="K23" s="960" t="s">
        <v>93</v>
      </c>
      <c r="L23" s="820" t="s">
        <v>64</v>
      </c>
      <c r="M23" s="827" t="str">
        <f t="shared" si="9"/>
        <v>Media</v>
      </c>
      <c r="N23" s="830">
        <f t="shared" si="10"/>
        <v>0.6</v>
      </c>
      <c r="O23" s="72" t="s">
        <v>53</v>
      </c>
      <c r="P23" s="72" t="s">
        <v>53</v>
      </c>
      <c r="Q23" s="72" t="s">
        <v>53</v>
      </c>
      <c r="R23" s="72" t="s">
        <v>53</v>
      </c>
      <c r="S23" s="72" t="s">
        <v>53</v>
      </c>
      <c r="T23" s="72" t="s">
        <v>53</v>
      </c>
      <c r="U23" s="72" t="s">
        <v>53</v>
      </c>
      <c r="V23" s="72" t="s">
        <v>54</v>
      </c>
      <c r="W23" s="72" t="s">
        <v>54</v>
      </c>
      <c r="X23" s="72" t="s">
        <v>53</v>
      </c>
      <c r="Y23" s="72" t="s">
        <v>53</v>
      </c>
      <c r="Z23" s="72" t="s">
        <v>53</v>
      </c>
      <c r="AA23" s="72" t="s">
        <v>53</v>
      </c>
      <c r="AB23" s="72" t="s">
        <v>53</v>
      </c>
      <c r="AC23" s="72" t="s">
        <v>53</v>
      </c>
      <c r="AD23" s="72" t="s">
        <v>54</v>
      </c>
      <c r="AE23" s="72" t="s">
        <v>53</v>
      </c>
      <c r="AF23" s="72" t="s">
        <v>53</v>
      </c>
      <c r="AG23" s="72" t="s">
        <v>54</v>
      </c>
      <c r="AH23" s="73"/>
      <c r="AI23" s="820" t="s">
        <v>353</v>
      </c>
      <c r="AJ23" s="73"/>
      <c r="AK23" s="835" t="str">
        <f t="shared" si="11"/>
        <v>Moderado</v>
      </c>
      <c r="AL23" s="838">
        <f t="shared" si="19"/>
        <v>0.6</v>
      </c>
      <c r="AM23" s="1021" t="str">
        <f>IF(AND(M23&lt;&gt;"",AK23&lt;&gt;""),VLOOKUP(M23&amp;AK23,'No Eliminar'!$P$3:$Q$27,2,FALSE),"")</f>
        <v>Moderada</v>
      </c>
      <c r="AN23" s="145" t="s">
        <v>84</v>
      </c>
      <c r="AO23" s="416" t="s">
        <v>1365</v>
      </c>
      <c r="AP23" s="260" t="s">
        <v>401</v>
      </c>
      <c r="AQ23" s="121" t="str">
        <f t="shared" si="1"/>
        <v>Probabilidad</v>
      </c>
      <c r="AR23" s="89" t="s">
        <v>62</v>
      </c>
      <c r="AS23" s="76">
        <f t="shared" si="12"/>
        <v>0.15</v>
      </c>
      <c r="AT23" s="89" t="s">
        <v>56</v>
      </c>
      <c r="AU23" s="76">
        <f t="shared" si="6"/>
        <v>0.15</v>
      </c>
      <c r="AV23" s="77">
        <f t="shared" si="8"/>
        <v>0.3</v>
      </c>
      <c r="AW23" s="89" t="s">
        <v>57</v>
      </c>
      <c r="AX23" s="89" t="s">
        <v>58</v>
      </c>
      <c r="AY23" s="89" t="s">
        <v>59</v>
      </c>
      <c r="AZ23" s="77">
        <f>IFERROR(IF(AQ23="Probabilidad",(N23-(+N23*AV23)),IF(AQ23="Impacto",N23,"")),"")</f>
        <v>0.42</v>
      </c>
      <c r="BA23" s="78" t="str">
        <f t="shared" si="7"/>
        <v>Media</v>
      </c>
      <c r="BB23" s="77">
        <f>IF(AQ23="Impacto",(AL23-(+AL23*AV23)),AL23)</f>
        <v>0.6</v>
      </c>
      <c r="BC23" s="78" t="str">
        <f t="shared" si="2"/>
        <v>Moderado</v>
      </c>
      <c r="BD23" s="79" t="str">
        <f>IF(AND(BA23&lt;&gt;"",BC23&lt;&gt;""),VLOOKUP(BA23&amp;BC23,'No Eliminar'!$P$3:$Q$27,2,FALSE),"")</f>
        <v>Moderada</v>
      </c>
      <c r="BE23" s="822" t="s">
        <v>60</v>
      </c>
      <c r="BF23" s="972" t="s">
        <v>408</v>
      </c>
      <c r="BG23" s="962" t="s">
        <v>404</v>
      </c>
      <c r="BH23" s="962" t="s">
        <v>382</v>
      </c>
      <c r="BI23" s="970">
        <v>44928</v>
      </c>
      <c r="BJ23" s="970" t="s">
        <v>1335</v>
      </c>
      <c r="BK23" s="561"/>
      <c r="BL23" s="1038" t="s">
        <v>420</v>
      </c>
    </row>
    <row r="24" spans="2:64" ht="144.75" customHeight="1" thickTop="1" thickBot="1" x14ac:dyDescent="0.35">
      <c r="B24" s="787"/>
      <c r="C24" s="1059"/>
      <c r="D24" s="897"/>
      <c r="E24" s="817"/>
      <c r="F24" s="800"/>
      <c r="G24" s="1044"/>
      <c r="H24" s="964"/>
      <c r="I24" s="964"/>
      <c r="J24" s="964"/>
      <c r="K24" s="961"/>
      <c r="L24" s="821"/>
      <c r="M24" s="829"/>
      <c r="N24" s="832"/>
      <c r="O24" s="115"/>
      <c r="P24" s="115"/>
      <c r="Q24" s="115"/>
      <c r="R24" s="115"/>
      <c r="S24" s="115"/>
      <c r="T24" s="115"/>
      <c r="U24" s="115"/>
      <c r="V24" s="115"/>
      <c r="W24" s="115"/>
      <c r="X24" s="115"/>
      <c r="Y24" s="115"/>
      <c r="Z24" s="115"/>
      <c r="AA24" s="115"/>
      <c r="AB24" s="115"/>
      <c r="AC24" s="115"/>
      <c r="AD24" s="115"/>
      <c r="AE24" s="115"/>
      <c r="AF24" s="115"/>
      <c r="AG24" s="115"/>
      <c r="AH24" s="116"/>
      <c r="AI24" s="821"/>
      <c r="AJ24" s="116"/>
      <c r="AK24" s="836"/>
      <c r="AL24" s="840"/>
      <c r="AM24" s="1023"/>
      <c r="AN24" s="148" t="s">
        <v>339</v>
      </c>
      <c r="AO24" s="417" t="s">
        <v>1447</v>
      </c>
      <c r="AP24" s="330" t="s">
        <v>419</v>
      </c>
      <c r="AQ24" s="137" t="str">
        <f t="shared" ref="AQ24" si="21">IF(AR24="Preventivo","Probabilidad",IF(AR24="Detectivo","Probabilidad","Impacto"))</f>
        <v>Probabilidad</v>
      </c>
      <c r="AR24" s="102" t="s">
        <v>61</v>
      </c>
      <c r="AS24" s="83">
        <f t="shared" ref="AS24" si="22">IF(AR24="Preventivo", 25%, IF(AR24="Detectivo",15%, IF(AR24="Correctivo",10%,IF(AR24="No se tienen controles para aplicar al impacto","No Aplica",""))))</f>
        <v>0.25</v>
      </c>
      <c r="AT24" s="102" t="s">
        <v>56</v>
      </c>
      <c r="AU24" s="83">
        <f t="shared" ref="AU24" si="23">IF(AT24="Automático", 25%, IF(AT24="Manual",15%,IF(AT24="No Aplica", "No Aplica","")))</f>
        <v>0.15</v>
      </c>
      <c r="AV24" s="118">
        <f>AS24+AU24</f>
        <v>0.4</v>
      </c>
      <c r="AW24" s="91" t="s">
        <v>57</v>
      </c>
      <c r="AX24" s="91" t="s">
        <v>58</v>
      </c>
      <c r="AY24" s="91" t="s">
        <v>59</v>
      </c>
      <c r="AZ24" s="86">
        <f>IFERROR(IF(AND(AQ23="Probabilidad",AQ24="Probabilidad"),(AZ23-(+AZ23*AV24)),IF(AQ24="Probabilidad",(N23-(+N23*AV24)),IF(AQ24="Impacto",AZ23,""))),"")</f>
        <v>0.252</v>
      </c>
      <c r="BA24" s="119" t="str">
        <f t="shared" ref="BA24" si="24">IF(AZ24&lt;=20%, "Muy Baja", IF(AZ24&lt;=40%,"Baja", IF(AZ24&lt;=60%,"Media",IF(AZ24&lt;=80%,"Alta","Muy Alta"))))</f>
        <v>Baja</v>
      </c>
      <c r="BB24" s="86">
        <f>IFERROR(IF(AND(AQ23="Impacto",AQ24="Impacto"),(BB23-(+BB23*AV24)),IF(AND(AQ23="Impacto",AQ24="Probabilidad"),(BB23),IF(AND(AQ23="Probabilidad",AQ24="Impacto"),(BB23-(+BB23*AV24)),IF(AND(AQ23="Probabilidad",AQ24="Probabilidad"),(BB23))))),"")</f>
        <v>0.6</v>
      </c>
      <c r="BC24" s="119" t="str">
        <f t="shared" ref="BC24" si="25">IF(BB24&lt;=20%, "Leve", IF(BB24&lt;=40%,"Menor", IF(BB24&lt;=60%,"Moderado",IF(BB24&lt;=80%,"Mayor","Catastrófico"))))</f>
        <v>Moderado</v>
      </c>
      <c r="BD24" s="112" t="str">
        <f>IF(AND(BA24&lt;&gt;"",BC24&lt;&gt;""),VLOOKUP(BA24&amp;BC24,'No Eliminar'!$P$3:$Q$27,2,FALSE),"")</f>
        <v>Moderada</v>
      </c>
      <c r="BE24" s="824"/>
      <c r="BF24" s="973"/>
      <c r="BG24" s="964"/>
      <c r="BH24" s="964"/>
      <c r="BI24" s="971"/>
      <c r="BJ24" s="971"/>
      <c r="BK24" s="696"/>
      <c r="BL24" s="1040"/>
    </row>
    <row r="25" spans="2:64" ht="172.5" customHeight="1" thickBot="1" x14ac:dyDescent="0.35">
      <c r="B25" s="787"/>
      <c r="C25" s="1059"/>
      <c r="D25" s="897"/>
      <c r="E25" s="851" t="s">
        <v>74</v>
      </c>
      <c r="F25" s="798" t="s">
        <v>234</v>
      </c>
      <c r="G25" s="1042" t="s">
        <v>1509</v>
      </c>
      <c r="H25" s="962" t="s">
        <v>68</v>
      </c>
      <c r="I25" s="962" t="s">
        <v>1510</v>
      </c>
      <c r="J25" s="962" t="s">
        <v>413</v>
      </c>
      <c r="K25" s="960" t="s">
        <v>93</v>
      </c>
      <c r="L25" s="820" t="s">
        <v>72</v>
      </c>
      <c r="M25" s="827" t="str">
        <f t="shared" si="9"/>
        <v>Baja</v>
      </c>
      <c r="N25" s="830">
        <f t="shared" si="10"/>
        <v>0.4</v>
      </c>
      <c r="O25" s="72" t="s">
        <v>53</v>
      </c>
      <c r="P25" s="72" t="s">
        <v>53</v>
      </c>
      <c r="Q25" s="72" t="s">
        <v>53</v>
      </c>
      <c r="R25" s="72" t="s">
        <v>53</v>
      </c>
      <c r="S25" s="72" t="s">
        <v>53</v>
      </c>
      <c r="T25" s="72" t="s">
        <v>53</v>
      </c>
      <c r="U25" s="72" t="s">
        <v>53</v>
      </c>
      <c r="V25" s="72" t="s">
        <v>54</v>
      </c>
      <c r="W25" s="72" t="s">
        <v>54</v>
      </c>
      <c r="X25" s="72" t="s">
        <v>53</v>
      </c>
      <c r="Y25" s="72" t="s">
        <v>53</v>
      </c>
      <c r="Z25" s="72" t="s">
        <v>53</v>
      </c>
      <c r="AA25" s="72" t="s">
        <v>53</v>
      </c>
      <c r="AB25" s="72" t="s">
        <v>53</v>
      </c>
      <c r="AC25" s="72" t="s">
        <v>53</v>
      </c>
      <c r="AD25" s="72" t="s">
        <v>54</v>
      </c>
      <c r="AE25" s="72" t="s">
        <v>53</v>
      </c>
      <c r="AF25" s="72" t="s">
        <v>53</v>
      </c>
      <c r="AG25" s="72" t="s">
        <v>54</v>
      </c>
      <c r="AH25" s="73"/>
      <c r="AI25" s="820" t="s">
        <v>351</v>
      </c>
      <c r="AJ25" s="73"/>
      <c r="AK25" s="835" t="str">
        <f t="shared" si="11"/>
        <v>Leve</v>
      </c>
      <c r="AL25" s="838">
        <f t="shared" si="19"/>
        <v>0.2</v>
      </c>
      <c r="AM25" s="1021" t="str">
        <f>IF(AND(M25&lt;&gt;"",AK25&lt;&gt;""),VLOOKUP(M25&amp;AK25,'No Eliminar'!$P$3:$Q$27,2,FALSE),"")</f>
        <v>Baja</v>
      </c>
      <c r="AN25" s="147" t="s">
        <v>84</v>
      </c>
      <c r="AO25" s="441" t="s">
        <v>1511</v>
      </c>
      <c r="AP25" s="556" t="s">
        <v>1512</v>
      </c>
      <c r="AQ25" s="121" t="str">
        <f t="shared" si="1"/>
        <v>Probabilidad</v>
      </c>
      <c r="AR25" s="89" t="s">
        <v>61</v>
      </c>
      <c r="AS25" s="76">
        <f t="shared" si="12"/>
        <v>0.25</v>
      </c>
      <c r="AT25" s="89" t="s">
        <v>56</v>
      </c>
      <c r="AU25" s="76">
        <f t="shared" si="6"/>
        <v>0.15</v>
      </c>
      <c r="AV25" s="77">
        <f>AS25+AU25</f>
        <v>0.4</v>
      </c>
      <c r="AW25" s="89" t="s">
        <v>57</v>
      </c>
      <c r="AX25" s="89" t="s">
        <v>65</v>
      </c>
      <c r="AY25" s="89" t="s">
        <v>59</v>
      </c>
      <c r="AZ25" s="77">
        <f>IFERROR(IF(AQ25="Probabilidad",(N25-(+N25*AV25)),IF(AQ25="Impacto",N25,"")),"")</f>
        <v>0.24</v>
      </c>
      <c r="BA25" s="78" t="str">
        <f t="shared" si="7"/>
        <v>Baja</v>
      </c>
      <c r="BB25" s="77">
        <f t="shared" si="13"/>
        <v>0.2</v>
      </c>
      <c r="BC25" s="78" t="str">
        <f t="shared" si="2"/>
        <v>Leve</v>
      </c>
      <c r="BD25" s="79" t="str">
        <f>IF(AND(BA25&lt;&gt;"",BC25&lt;&gt;""),VLOOKUP(BA25&amp;BC25,'No Eliminar'!$P$3:$Q$27,2,FALSE),"")</f>
        <v>Baja</v>
      </c>
      <c r="BE25" s="822" t="s">
        <v>106</v>
      </c>
      <c r="BF25" s="652" t="s">
        <v>380</v>
      </c>
      <c r="BG25" s="652" t="s">
        <v>380</v>
      </c>
      <c r="BH25" s="652" t="s">
        <v>380</v>
      </c>
      <c r="BI25" s="652" t="s">
        <v>380</v>
      </c>
      <c r="BJ25" s="652" t="s">
        <v>380</v>
      </c>
      <c r="BK25" s="561"/>
      <c r="BL25" s="968" t="s">
        <v>428</v>
      </c>
    </row>
    <row r="26" spans="2:64" ht="209.25" customHeight="1" thickBot="1" x14ac:dyDescent="0.35">
      <c r="B26" s="787"/>
      <c r="C26" s="1059"/>
      <c r="D26" s="897"/>
      <c r="E26" s="796"/>
      <c r="F26" s="799"/>
      <c r="G26" s="1043"/>
      <c r="H26" s="963"/>
      <c r="I26" s="963"/>
      <c r="J26" s="963"/>
      <c r="K26" s="965"/>
      <c r="L26" s="825"/>
      <c r="M26" s="828"/>
      <c r="N26" s="831"/>
      <c r="O26" s="53" t="s">
        <v>53</v>
      </c>
      <c r="P26" s="53" t="s">
        <v>53</v>
      </c>
      <c r="Q26" s="53" t="s">
        <v>53</v>
      </c>
      <c r="R26" s="53" t="s">
        <v>53</v>
      </c>
      <c r="S26" s="53" t="s">
        <v>53</v>
      </c>
      <c r="T26" s="53" t="s">
        <v>53</v>
      </c>
      <c r="U26" s="53" t="s">
        <v>53</v>
      </c>
      <c r="V26" s="53" t="s">
        <v>54</v>
      </c>
      <c r="W26" s="53" t="s">
        <v>54</v>
      </c>
      <c r="X26" s="53" t="s">
        <v>53</v>
      </c>
      <c r="Y26" s="53" t="s">
        <v>53</v>
      </c>
      <c r="Z26" s="53" t="s">
        <v>53</v>
      </c>
      <c r="AA26" s="53" t="s">
        <v>53</v>
      </c>
      <c r="AB26" s="53" t="s">
        <v>53</v>
      </c>
      <c r="AC26" s="53" t="s">
        <v>53</v>
      </c>
      <c r="AD26" s="53" t="s">
        <v>54</v>
      </c>
      <c r="AE26" s="53" t="s">
        <v>53</v>
      </c>
      <c r="AF26" s="53" t="s">
        <v>53</v>
      </c>
      <c r="AG26" s="53" t="s">
        <v>54</v>
      </c>
      <c r="AH26" s="30"/>
      <c r="AI26" s="825"/>
      <c r="AJ26" s="30"/>
      <c r="AK26" s="837"/>
      <c r="AL26" s="839"/>
      <c r="AM26" s="1022"/>
      <c r="AN26" s="148" t="s">
        <v>339</v>
      </c>
      <c r="AO26" s="209" t="s">
        <v>1513</v>
      </c>
      <c r="AP26" s="580" t="s">
        <v>1416</v>
      </c>
      <c r="AQ26" s="38" t="str">
        <f t="shared" si="1"/>
        <v>Probabilidad</v>
      </c>
      <c r="AR26" s="90" t="s">
        <v>62</v>
      </c>
      <c r="AS26" s="37">
        <f t="shared" si="12"/>
        <v>0.15</v>
      </c>
      <c r="AT26" s="90" t="s">
        <v>56</v>
      </c>
      <c r="AU26" s="37">
        <f t="shared" si="6"/>
        <v>0.15</v>
      </c>
      <c r="AV26" s="40">
        <f t="shared" si="8"/>
        <v>0.3</v>
      </c>
      <c r="AW26" s="90" t="s">
        <v>73</v>
      </c>
      <c r="AX26" s="90" t="s">
        <v>58</v>
      </c>
      <c r="AY26" s="90" t="s">
        <v>59</v>
      </c>
      <c r="AZ26" s="40">
        <f>IFERROR(IF(AND(AQ25="Probabilidad",AQ26="Probabilidad"),(AZ25-(+AZ25*AV26)),IF(AQ26="Probabilidad",(N25-(+N25*AV26)),IF(AQ26="Impacto",AZ25,""))),"")</f>
        <v>0.16799999999999998</v>
      </c>
      <c r="BA26" s="41" t="str">
        <f t="shared" si="7"/>
        <v>Muy Baja</v>
      </c>
      <c r="BB26" s="40">
        <f>IFERROR(IF(AND(AQ25="Impacto",AQ26="Impacto"),(BB25-(+BB25*AV26)),IF(AND(AQ25="Impacto",AQ26="Probabilidad"),(BB25),IF(AND(AQ25="Probabilidad",AQ26="Impacto"),(BB25-(+BB25*AV26)),IF(AND(AQ25="Probabilidad",AQ26="Probabilidad"),(BB25))))),"")</f>
        <v>0.2</v>
      </c>
      <c r="BC26" s="41" t="str">
        <f t="shared" si="2"/>
        <v>Leve</v>
      </c>
      <c r="BD26" s="42" t="str">
        <f>IF(AND(BA26&lt;&gt;"",BC26&lt;&gt;""),VLOOKUP(BA26&amp;BC26,'No Eliminar'!$P$3:$Q$27,2,FALSE),"")</f>
        <v>Baja</v>
      </c>
      <c r="BE26" s="823"/>
      <c r="BF26" s="627" t="s">
        <v>380</v>
      </c>
      <c r="BG26" s="627" t="s">
        <v>380</v>
      </c>
      <c r="BH26" s="627" t="s">
        <v>380</v>
      </c>
      <c r="BI26" s="627" t="s">
        <v>380</v>
      </c>
      <c r="BJ26" s="627" t="s">
        <v>380</v>
      </c>
      <c r="BK26" s="564"/>
      <c r="BL26" s="991"/>
    </row>
    <row r="27" spans="2:64" ht="238.5" customHeight="1" thickBot="1" x14ac:dyDescent="0.35">
      <c r="B27" s="787"/>
      <c r="C27" s="1059"/>
      <c r="D27" s="897"/>
      <c r="E27" s="817"/>
      <c r="F27" s="800"/>
      <c r="G27" s="1044"/>
      <c r="H27" s="964"/>
      <c r="I27" s="964"/>
      <c r="J27" s="964"/>
      <c r="K27" s="961"/>
      <c r="L27" s="821"/>
      <c r="M27" s="829"/>
      <c r="N27" s="832"/>
      <c r="O27" s="81" t="s">
        <v>53</v>
      </c>
      <c r="P27" s="81" t="s">
        <v>53</v>
      </c>
      <c r="Q27" s="81" t="s">
        <v>53</v>
      </c>
      <c r="R27" s="81" t="s">
        <v>53</v>
      </c>
      <c r="S27" s="81" t="s">
        <v>53</v>
      </c>
      <c r="T27" s="81" t="s">
        <v>53</v>
      </c>
      <c r="U27" s="81" t="s">
        <v>53</v>
      </c>
      <c r="V27" s="81" t="s">
        <v>54</v>
      </c>
      <c r="W27" s="81" t="s">
        <v>54</v>
      </c>
      <c r="X27" s="81" t="s">
        <v>53</v>
      </c>
      <c r="Y27" s="81" t="s">
        <v>53</v>
      </c>
      <c r="Z27" s="81" t="s">
        <v>53</v>
      </c>
      <c r="AA27" s="81" t="s">
        <v>53</v>
      </c>
      <c r="AB27" s="81" t="s">
        <v>53</v>
      </c>
      <c r="AC27" s="81" t="s">
        <v>53</v>
      </c>
      <c r="AD27" s="81" t="s">
        <v>54</v>
      </c>
      <c r="AE27" s="81" t="s">
        <v>53</v>
      </c>
      <c r="AF27" s="81" t="s">
        <v>53</v>
      </c>
      <c r="AG27" s="81" t="s">
        <v>54</v>
      </c>
      <c r="AH27" s="82"/>
      <c r="AI27" s="821"/>
      <c r="AJ27" s="82"/>
      <c r="AK27" s="836"/>
      <c r="AL27" s="840"/>
      <c r="AM27" s="1023"/>
      <c r="AN27" s="148" t="s">
        <v>340</v>
      </c>
      <c r="AO27" s="209" t="s">
        <v>1514</v>
      </c>
      <c r="AP27" s="556" t="s">
        <v>414</v>
      </c>
      <c r="AQ27" s="84" t="str">
        <f t="shared" si="1"/>
        <v>Probabilidad</v>
      </c>
      <c r="AR27" s="91" t="s">
        <v>62</v>
      </c>
      <c r="AS27" s="85">
        <f t="shared" si="12"/>
        <v>0.15</v>
      </c>
      <c r="AT27" s="91" t="s">
        <v>56</v>
      </c>
      <c r="AU27" s="85">
        <f t="shared" si="6"/>
        <v>0.15</v>
      </c>
      <c r="AV27" s="86">
        <f t="shared" si="8"/>
        <v>0.3</v>
      </c>
      <c r="AW27" s="91" t="s">
        <v>73</v>
      </c>
      <c r="AX27" s="91" t="s">
        <v>58</v>
      </c>
      <c r="AY27" s="91" t="s">
        <v>59</v>
      </c>
      <c r="AZ27" s="118">
        <f>IFERROR(IF(AND(AQ26="Probabilidad",AQ27="Probabilidad"),(AZ26-(+AZ26*AV27)),IF(AND(AQ26="Impacto",AQ27="Probabilidad"),(AZ25-(+AZ25*AV27)),IF(AQ27="Impacto",AZ26,""))),"")</f>
        <v>0.11759999999999998</v>
      </c>
      <c r="BA27" s="87" t="str">
        <f t="shared" si="7"/>
        <v>Muy Baja</v>
      </c>
      <c r="BB27" s="86">
        <f>IFERROR(IF(AND(AQ26="Impacto",AQ27="Impacto"),(BB26-(+BB26*AV27)),IF(AND(AQ26="Impacto",AQ27="Probabilidad"),(BB26),IF(AND(AQ26="Probabilidad",AQ27="Impacto"),(BB26-(+BB26*AV27)),IF(AND(AQ26="Probabilidad",AQ27="Probabilidad"),(BB26))))),"")</f>
        <v>0.2</v>
      </c>
      <c r="BC27" s="87" t="str">
        <f t="shared" si="2"/>
        <v>Leve</v>
      </c>
      <c r="BD27" s="88" t="str">
        <f>IF(AND(BA27&lt;&gt;"",BC27&lt;&gt;""),VLOOKUP(BA27&amp;BC27,'No Eliminar'!$P$3:$Q$27,2,FALSE),"")</f>
        <v>Baja</v>
      </c>
      <c r="BE27" s="824"/>
      <c r="BF27" s="692" t="s">
        <v>380</v>
      </c>
      <c r="BG27" s="692" t="s">
        <v>380</v>
      </c>
      <c r="BH27" s="692" t="s">
        <v>380</v>
      </c>
      <c r="BI27" s="692" t="s">
        <v>380</v>
      </c>
      <c r="BJ27" s="692" t="s">
        <v>380</v>
      </c>
      <c r="BK27" s="562"/>
      <c r="BL27" s="969"/>
    </row>
    <row r="28" spans="2:64" ht="154.5" customHeight="1" thickBot="1" x14ac:dyDescent="0.35">
      <c r="B28" s="787"/>
      <c r="C28" s="1059"/>
      <c r="D28" s="897"/>
      <c r="E28" s="851" t="s">
        <v>74</v>
      </c>
      <c r="F28" s="798" t="s">
        <v>320</v>
      </c>
      <c r="G28" s="1045" t="s">
        <v>429</v>
      </c>
      <c r="H28" s="1047" t="s">
        <v>68</v>
      </c>
      <c r="I28" s="962" t="s">
        <v>430</v>
      </c>
      <c r="J28" s="962" t="s">
        <v>431</v>
      </c>
      <c r="K28" s="960" t="s">
        <v>93</v>
      </c>
      <c r="L28" s="820" t="s">
        <v>72</v>
      </c>
      <c r="M28" s="827" t="str">
        <f t="shared" si="9"/>
        <v>Baja</v>
      </c>
      <c r="N28" s="830">
        <f>IF(M28="Muy Baja", 20%, IF(M28="Baja",40%, IF(M28="Media",60%, IF(M28="Alta",80%,IF(M28="Muy Alta",100%,"")))))</f>
        <v>0.4</v>
      </c>
      <c r="O28" s="72" t="s">
        <v>53</v>
      </c>
      <c r="P28" s="72" t="s">
        <v>53</v>
      </c>
      <c r="Q28" s="72" t="s">
        <v>53</v>
      </c>
      <c r="R28" s="72" t="s">
        <v>53</v>
      </c>
      <c r="S28" s="72" t="s">
        <v>53</v>
      </c>
      <c r="T28" s="72" t="s">
        <v>53</v>
      </c>
      <c r="U28" s="72" t="s">
        <v>53</v>
      </c>
      <c r="V28" s="72" t="s">
        <v>54</v>
      </c>
      <c r="W28" s="72" t="s">
        <v>54</v>
      </c>
      <c r="X28" s="72" t="s">
        <v>53</v>
      </c>
      <c r="Y28" s="72" t="s">
        <v>53</v>
      </c>
      <c r="Z28" s="72" t="s">
        <v>53</v>
      </c>
      <c r="AA28" s="72" t="s">
        <v>53</v>
      </c>
      <c r="AB28" s="72" t="s">
        <v>53</v>
      </c>
      <c r="AC28" s="72" t="s">
        <v>53</v>
      </c>
      <c r="AD28" s="72" t="s">
        <v>54</v>
      </c>
      <c r="AE28" s="72" t="s">
        <v>53</v>
      </c>
      <c r="AF28" s="72" t="s">
        <v>53</v>
      </c>
      <c r="AG28" s="72" t="s">
        <v>54</v>
      </c>
      <c r="AH28" s="73"/>
      <c r="AI28" s="820" t="s">
        <v>351</v>
      </c>
      <c r="AJ28" s="73"/>
      <c r="AK28" s="835" t="str">
        <f t="shared" si="11"/>
        <v>Leve</v>
      </c>
      <c r="AL28" s="838">
        <f t="shared" si="19"/>
        <v>0.2</v>
      </c>
      <c r="AM28" s="1021" t="str">
        <f>IF(AND(M28&lt;&gt;"",AK28&lt;&gt;""),VLOOKUP(M28&amp;AK28,'No Eliminar'!$P$3:$Q$27,2,FALSE),"")</f>
        <v>Baja</v>
      </c>
      <c r="AN28" s="147" t="s">
        <v>84</v>
      </c>
      <c r="AO28" s="206" t="s">
        <v>1515</v>
      </c>
      <c r="AP28" s="556" t="s">
        <v>414</v>
      </c>
      <c r="AQ28" s="103" t="str">
        <f t="shared" si="1"/>
        <v>Probabilidad</v>
      </c>
      <c r="AR28" s="89" t="s">
        <v>62</v>
      </c>
      <c r="AS28" s="76">
        <f t="shared" si="12"/>
        <v>0.15</v>
      </c>
      <c r="AT28" s="89" t="s">
        <v>56</v>
      </c>
      <c r="AU28" s="76">
        <f t="shared" si="6"/>
        <v>0.15</v>
      </c>
      <c r="AV28" s="77">
        <f t="shared" si="8"/>
        <v>0.3</v>
      </c>
      <c r="AW28" s="89" t="s">
        <v>73</v>
      </c>
      <c r="AX28" s="89" t="s">
        <v>58</v>
      </c>
      <c r="AY28" s="89" t="s">
        <v>59</v>
      </c>
      <c r="AZ28" s="77">
        <f>IFERROR(IF(AQ28="Probabilidad",(N28-(+N28*AV28)),IF(AQ28="Impacto",N28,"")),"")</f>
        <v>0.28000000000000003</v>
      </c>
      <c r="BA28" s="78" t="str">
        <f t="shared" si="7"/>
        <v>Baja</v>
      </c>
      <c r="BB28" s="77">
        <f t="shared" si="13"/>
        <v>0.2</v>
      </c>
      <c r="BC28" s="78" t="str">
        <f t="shared" si="2"/>
        <v>Leve</v>
      </c>
      <c r="BD28" s="79" t="str">
        <f>IF(AND(BA28&lt;&gt;"",BC28&lt;&gt;""),VLOOKUP(BA28&amp;BC28,'No Eliminar'!$P$3:$Q$27,2,FALSE),"")</f>
        <v>Baja</v>
      </c>
      <c r="BE28" s="822" t="s">
        <v>106</v>
      </c>
      <c r="BF28" s="652" t="s">
        <v>380</v>
      </c>
      <c r="BG28" s="652" t="s">
        <v>380</v>
      </c>
      <c r="BH28" s="652" t="s">
        <v>380</v>
      </c>
      <c r="BI28" s="652" t="s">
        <v>380</v>
      </c>
      <c r="BJ28" s="652" t="s">
        <v>380</v>
      </c>
      <c r="BK28" s="561"/>
      <c r="BL28" s="968" t="s">
        <v>432</v>
      </c>
    </row>
    <row r="29" spans="2:64" ht="283.5" customHeight="1" thickBot="1" x14ac:dyDescent="0.35">
      <c r="B29" s="788"/>
      <c r="C29" s="1060"/>
      <c r="D29" s="898"/>
      <c r="E29" s="797"/>
      <c r="F29" s="800"/>
      <c r="G29" s="1046"/>
      <c r="H29" s="1048"/>
      <c r="I29" s="964"/>
      <c r="J29" s="964"/>
      <c r="K29" s="961"/>
      <c r="L29" s="821"/>
      <c r="M29" s="829"/>
      <c r="N29" s="832"/>
      <c r="O29" s="81" t="s">
        <v>53</v>
      </c>
      <c r="P29" s="81" t="s">
        <v>53</v>
      </c>
      <c r="Q29" s="81" t="s">
        <v>53</v>
      </c>
      <c r="R29" s="81" t="s">
        <v>53</v>
      </c>
      <c r="S29" s="81" t="s">
        <v>53</v>
      </c>
      <c r="T29" s="81" t="s">
        <v>53</v>
      </c>
      <c r="U29" s="81" t="s">
        <v>53</v>
      </c>
      <c r="V29" s="81" t="s">
        <v>54</v>
      </c>
      <c r="W29" s="81" t="s">
        <v>54</v>
      </c>
      <c r="X29" s="81" t="s">
        <v>53</v>
      </c>
      <c r="Y29" s="81" t="s">
        <v>53</v>
      </c>
      <c r="Z29" s="81" t="s">
        <v>53</v>
      </c>
      <c r="AA29" s="81" t="s">
        <v>53</v>
      </c>
      <c r="AB29" s="81" t="s">
        <v>53</v>
      </c>
      <c r="AC29" s="81" t="s">
        <v>53</v>
      </c>
      <c r="AD29" s="81" t="s">
        <v>54</v>
      </c>
      <c r="AE29" s="81" t="s">
        <v>53</v>
      </c>
      <c r="AF29" s="81" t="s">
        <v>53</v>
      </c>
      <c r="AG29" s="81" t="s">
        <v>54</v>
      </c>
      <c r="AH29" s="82"/>
      <c r="AI29" s="821"/>
      <c r="AJ29" s="82"/>
      <c r="AK29" s="836"/>
      <c r="AL29" s="840"/>
      <c r="AM29" s="1023"/>
      <c r="AN29" s="148" t="s">
        <v>339</v>
      </c>
      <c r="AO29" s="677" t="s">
        <v>1516</v>
      </c>
      <c r="AP29" s="580" t="s">
        <v>1416</v>
      </c>
      <c r="AQ29" s="104" t="str">
        <f t="shared" si="1"/>
        <v>Probabilidad</v>
      </c>
      <c r="AR29" s="91" t="s">
        <v>61</v>
      </c>
      <c r="AS29" s="85">
        <f t="shared" si="12"/>
        <v>0.25</v>
      </c>
      <c r="AT29" s="91" t="s">
        <v>56</v>
      </c>
      <c r="AU29" s="85">
        <f t="shared" si="6"/>
        <v>0.15</v>
      </c>
      <c r="AV29" s="86">
        <f t="shared" si="8"/>
        <v>0.4</v>
      </c>
      <c r="AW29" s="91" t="s">
        <v>57</v>
      </c>
      <c r="AX29" s="91" t="s">
        <v>65</v>
      </c>
      <c r="AY29" s="91" t="s">
        <v>59</v>
      </c>
      <c r="AZ29" s="86">
        <f>IFERROR(IF(AND(AQ28="Probabilidad",AQ29="Probabilidad"),(AZ28-(+AZ28*AV29)),IF(AQ29="Probabilidad",(N28-(+N28*AV29)),IF(AQ29="Impacto",AZ28,""))),"")</f>
        <v>0.16800000000000001</v>
      </c>
      <c r="BA29" s="87" t="str">
        <f t="shared" si="7"/>
        <v>Muy Baja</v>
      </c>
      <c r="BB29" s="86">
        <f>IFERROR(IF(AND(AQ28="Impacto",AQ29="Impacto"),(BB28-(+BB28*AV29)),IF(AND(AQ28="Impacto",AQ29="Probabilidad"),(BB28),IF(AND(AQ28="Probabilidad",AQ29="Impacto"),(BB28-(+BB28*AV29)),IF(AND(AQ28="Probabilidad",AQ29="Probabilidad"),(BB28))))),"")</f>
        <v>0.2</v>
      </c>
      <c r="BC29" s="87" t="str">
        <f t="shared" si="2"/>
        <v>Leve</v>
      </c>
      <c r="BD29" s="88" t="str">
        <f>IF(AND(BA29&lt;&gt;"",BC29&lt;&gt;""),VLOOKUP(BA29&amp;BC29,'No Eliminar'!$P$3:$Q$27,2,FALSE),"")</f>
        <v>Baja</v>
      </c>
      <c r="BE29" s="824"/>
      <c r="BF29" s="692" t="s">
        <v>380</v>
      </c>
      <c r="BG29" s="692" t="s">
        <v>380</v>
      </c>
      <c r="BH29" s="692" t="s">
        <v>380</v>
      </c>
      <c r="BI29" s="692" t="s">
        <v>380</v>
      </c>
      <c r="BJ29" s="692" t="s">
        <v>380</v>
      </c>
      <c r="BK29" s="562"/>
      <c r="BL29" s="969"/>
    </row>
    <row r="30" spans="2:64" ht="193.5" customHeight="1" thickBot="1" x14ac:dyDescent="0.35">
      <c r="B30" s="786" t="s">
        <v>193</v>
      </c>
      <c r="C30" s="893" t="str">
        <f>VLOOKUP(B30,'No Eliminar'!B$3:D$18,2,FALSE)</f>
        <v>Garantizar la función disciplinaria en los servidores públicos del INPEC de forma tal que se inicie y finalice el proceso con las garantías procesales, así como la implementación de políticas de prevención de las conductas que constituyan falta disciplinaria.</v>
      </c>
      <c r="D30" s="896" t="str">
        <f>VLOOKUP(B30,'No Eliminar'!B$3:E$18,4,FALSE)</f>
        <v>Ejecutar la planeación institucional en el marco de los valores del servicio público.</v>
      </c>
      <c r="E30" s="795" t="s">
        <v>74</v>
      </c>
      <c r="F30" s="798" t="s">
        <v>235</v>
      </c>
      <c r="G30" s="966" t="s">
        <v>434</v>
      </c>
      <c r="H30" s="962" t="s">
        <v>68</v>
      </c>
      <c r="I30" s="962" t="s">
        <v>433</v>
      </c>
      <c r="J30" s="619" t="s">
        <v>435</v>
      </c>
      <c r="K30" s="960" t="s">
        <v>93</v>
      </c>
      <c r="L30" s="820" t="s">
        <v>70</v>
      </c>
      <c r="M30" s="827" t="str">
        <f t="shared" si="9"/>
        <v>Alta</v>
      </c>
      <c r="N30" s="830">
        <f t="shared" si="10"/>
        <v>0.8</v>
      </c>
      <c r="O30" s="72" t="s">
        <v>53</v>
      </c>
      <c r="P30" s="72" t="s">
        <v>53</v>
      </c>
      <c r="Q30" s="72" t="s">
        <v>53</v>
      </c>
      <c r="R30" s="72" t="s">
        <v>53</v>
      </c>
      <c r="S30" s="72" t="s">
        <v>53</v>
      </c>
      <c r="T30" s="72" t="s">
        <v>53</v>
      </c>
      <c r="U30" s="72" t="s">
        <v>53</v>
      </c>
      <c r="V30" s="72" t="s">
        <v>54</v>
      </c>
      <c r="W30" s="72" t="s">
        <v>54</v>
      </c>
      <c r="X30" s="72" t="s">
        <v>53</v>
      </c>
      <c r="Y30" s="72" t="s">
        <v>53</v>
      </c>
      <c r="Z30" s="72" t="s">
        <v>53</v>
      </c>
      <c r="AA30" s="72" t="s">
        <v>53</v>
      </c>
      <c r="AB30" s="72" t="s">
        <v>53</v>
      </c>
      <c r="AC30" s="72" t="s">
        <v>53</v>
      </c>
      <c r="AD30" s="72" t="s">
        <v>54</v>
      </c>
      <c r="AE30" s="72" t="s">
        <v>53</v>
      </c>
      <c r="AF30" s="72" t="s">
        <v>53</v>
      </c>
      <c r="AG30" s="72" t="s">
        <v>54</v>
      </c>
      <c r="AH30" s="73"/>
      <c r="AI30" s="820" t="s">
        <v>353</v>
      </c>
      <c r="AJ30" s="73"/>
      <c r="AK30" s="835" t="str">
        <f t="shared" si="11"/>
        <v>Moderado</v>
      </c>
      <c r="AL30" s="838">
        <f t="shared" si="19"/>
        <v>0.6</v>
      </c>
      <c r="AM30" s="841" t="str">
        <f>IF(AND(M30&lt;&gt;"",AK30&lt;&gt;""),VLOOKUP(M30&amp;AK30,'No Eliminar'!$P$3:$Q$27,2,FALSE),"")</f>
        <v>Alta</v>
      </c>
      <c r="AN30" s="147" t="s">
        <v>84</v>
      </c>
      <c r="AO30" s="206" t="s">
        <v>1244</v>
      </c>
      <c r="AP30" s="260" t="s">
        <v>437</v>
      </c>
      <c r="AQ30" s="68" t="str">
        <f t="shared" si="1"/>
        <v>Probabilidad</v>
      </c>
      <c r="AR30" s="249" t="s">
        <v>61</v>
      </c>
      <c r="AS30" s="67">
        <f t="shared" si="12"/>
        <v>0.25</v>
      </c>
      <c r="AT30" s="249" t="s">
        <v>56</v>
      </c>
      <c r="AU30" s="67">
        <f t="shared" si="6"/>
        <v>0.15</v>
      </c>
      <c r="AV30" s="70">
        <f t="shared" si="8"/>
        <v>0.4</v>
      </c>
      <c r="AW30" s="249" t="s">
        <v>73</v>
      </c>
      <c r="AX30" s="249" t="s">
        <v>58</v>
      </c>
      <c r="AY30" s="249" t="s">
        <v>59</v>
      </c>
      <c r="AZ30" s="70">
        <f t="shared" si="20"/>
        <v>0.48</v>
      </c>
      <c r="BA30" s="71" t="str">
        <f t="shared" si="7"/>
        <v>Media</v>
      </c>
      <c r="BB30" s="70">
        <f t="shared" si="13"/>
        <v>0.6</v>
      </c>
      <c r="BC30" s="71" t="str">
        <f t="shared" si="2"/>
        <v>Moderado</v>
      </c>
      <c r="BD30" s="55" t="str">
        <f>IF(AND(BA30&lt;&gt;"",BC30&lt;&gt;""),VLOOKUP(BA30&amp;BC30,'No Eliminar'!$P$3:$Q$27,2,FALSE),"")</f>
        <v>Moderada</v>
      </c>
      <c r="BE30" s="822" t="s">
        <v>60</v>
      </c>
      <c r="BF30" s="698" t="s">
        <v>454</v>
      </c>
      <c r="BG30" s="636" t="s">
        <v>455</v>
      </c>
      <c r="BH30" s="626" t="s">
        <v>422</v>
      </c>
      <c r="BI30" s="699">
        <v>44928</v>
      </c>
      <c r="BJ30" s="699">
        <v>45289</v>
      </c>
      <c r="BK30" s="596"/>
      <c r="BL30" s="968" t="s">
        <v>439</v>
      </c>
    </row>
    <row r="31" spans="2:64" ht="141" customHeight="1" thickBot="1" x14ac:dyDescent="0.35">
      <c r="B31" s="787"/>
      <c r="C31" s="894"/>
      <c r="D31" s="897"/>
      <c r="E31" s="817"/>
      <c r="F31" s="800"/>
      <c r="G31" s="967"/>
      <c r="H31" s="964"/>
      <c r="I31" s="964"/>
      <c r="J31" s="621" t="s">
        <v>436</v>
      </c>
      <c r="K31" s="961"/>
      <c r="L31" s="821"/>
      <c r="M31" s="829"/>
      <c r="N31" s="832"/>
      <c r="O31" s="81" t="s">
        <v>53</v>
      </c>
      <c r="P31" s="81" t="s">
        <v>53</v>
      </c>
      <c r="Q31" s="81" t="s">
        <v>53</v>
      </c>
      <c r="R31" s="81" t="s">
        <v>53</v>
      </c>
      <c r="S31" s="81" t="s">
        <v>53</v>
      </c>
      <c r="T31" s="81" t="s">
        <v>53</v>
      </c>
      <c r="U31" s="81" t="s">
        <v>53</v>
      </c>
      <c r="V31" s="81" t="s">
        <v>54</v>
      </c>
      <c r="W31" s="81" t="s">
        <v>54</v>
      </c>
      <c r="X31" s="81" t="s">
        <v>53</v>
      </c>
      <c r="Y31" s="81" t="s">
        <v>53</v>
      </c>
      <c r="Z31" s="81" t="s">
        <v>53</v>
      </c>
      <c r="AA31" s="81" t="s">
        <v>53</v>
      </c>
      <c r="AB31" s="81" t="s">
        <v>53</v>
      </c>
      <c r="AC31" s="81" t="s">
        <v>53</v>
      </c>
      <c r="AD31" s="81" t="s">
        <v>54</v>
      </c>
      <c r="AE31" s="81" t="s">
        <v>53</v>
      </c>
      <c r="AF31" s="81" t="s">
        <v>53</v>
      </c>
      <c r="AG31" s="81" t="s">
        <v>54</v>
      </c>
      <c r="AH31" s="82"/>
      <c r="AI31" s="821"/>
      <c r="AJ31" s="82"/>
      <c r="AK31" s="836"/>
      <c r="AL31" s="840"/>
      <c r="AM31" s="843"/>
      <c r="AN31" s="340" t="s">
        <v>339</v>
      </c>
      <c r="AO31" s="275" t="s">
        <v>1440</v>
      </c>
      <c r="AP31" s="261" t="s">
        <v>438</v>
      </c>
      <c r="AQ31" s="95" t="str">
        <f t="shared" si="1"/>
        <v>Probabilidad</v>
      </c>
      <c r="AR31" s="96" t="s">
        <v>61</v>
      </c>
      <c r="AS31" s="43">
        <f t="shared" si="12"/>
        <v>0.25</v>
      </c>
      <c r="AT31" s="96" t="s">
        <v>56</v>
      </c>
      <c r="AU31" s="43">
        <f t="shared" si="6"/>
        <v>0.15</v>
      </c>
      <c r="AV31" s="97">
        <f t="shared" si="8"/>
        <v>0.4</v>
      </c>
      <c r="AW31" s="96" t="s">
        <v>73</v>
      </c>
      <c r="AX31" s="96" t="s">
        <v>58</v>
      </c>
      <c r="AY31" s="96" t="s">
        <v>59</v>
      </c>
      <c r="AZ31" s="97">
        <f>IFERROR(IF(AND(AQ30="Probabilidad",AQ31="Probabilidad"),(AZ30-(+AZ30*AV31)),IF(AQ31="Probabilidad",(N30-(+N30*AV31)),IF(AQ31="Impacto",AZ30,""))),"")</f>
        <v>0.28799999999999998</v>
      </c>
      <c r="BA31" s="98" t="str">
        <f t="shared" si="7"/>
        <v>Baja</v>
      </c>
      <c r="BB31" s="97">
        <f>IFERROR(IF(AND(AQ30="Impacto",AQ31="Impacto"),(BB30-(+BB30*AV31)),IF(AND(AQ30="Impacto",AQ31="Probabilidad"),(BB30),IF(AND(AQ30="Probabilidad",AQ31="Impacto"),(BB30-(+BB30*AV31)),IF(AND(AQ30="Probabilidad",AQ31="Probabilidad"),(BB30))))),"")</f>
        <v>0.6</v>
      </c>
      <c r="BC31" s="98" t="str">
        <f t="shared" si="2"/>
        <v>Moderado</v>
      </c>
      <c r="BD31" s="54" t="str">
        <f>IF(AND(BA31&lt;&gt;"",BC31&lt;&gt;""),VLOOKUP(BA31&amp;BC31,'No Eliminar'!$P$3:$Q$27,2,FALSE),"")</f>
        <v>Moderada</v>
      </c>
      <c r="BE31" s="824"/>
      <c r="BF31" s="700" t="s">
        <v>456</v>
      </c>
      <c r="BG31" s="636" t="s">
        <v>457</v>
      </c>
      <c r="BH31" s="642" t="s">
        <v>422</v>
      </c>
      <c r="BI31" s="699">
        <v>44928</v>
      </c>
      <c r="BJ31" s="699">
        <v>45289</v>
      </c>
      <c r="BK31" s="691"/>
      <c r="BL31" s="969"/>
    </row>
    <row r="32" spans="2:64" ht="225.75" customHeight="1" thickBot="1" x14ac:dyDescent="0.35">
      <c r="B32" s="787"/>
      <c r="C32" s="894"/>
      <c r="D32" s="897"/>
      <c r="E32" s="851" t="s">
        <v>74</v>
      </c>
      <c r="F32" s="798" t="s">
        <v>236</v>
      </c>
      <c r="G32" s="966" t="s">
        <v>440</v>
      </c>
      <c r="H32" s="962" t="s">
        <v>68</v>
      </c>
      <c r="I32" s="962" t="s">
        <v>441</v>
      </c>
      <c r="J32" s="652" t="s">
        <v>442</v>
      </c>
      <c r="K32" s="960" t="s">
        <v>93</v>
      </c>
      <c r="L32" s="820" t="s">
        <v>70</v>
      </c>
      <c r="M32" s="827" t="str">
        <f t="shared" si="9"/>
        <v>Alta</v>
      </c>
      <c r="N32" s="830">
        <f t="shared" si="10"/>
        <v>0.8</v>
      </c>
      <c r="O32" s="72" t="s">
        <v>53</v>
      </c>
      <c r="P32" s="72" t="s">
        <v>53</v>
      </c>
      <c r="Q32" s="72" t="s">
        <v>53</v>
      </c>
      <c r="R32" s="72" t="s">
        <v>53</v>
      </c>
      <c r="S32" s="72" t="s">
        <v>53</v>
      </c>
      <c r="T32" s="72" t="s">
        <v>53</v>
      </c>
      <c r="U32" s="72" t="s">
        <v>53</v>
      </c>
      <c r="V32" s="72" t="s">
        <v>54</v>
      </c>
      <c r="W32" s="72" t="s">
        <v>54</v>
      </c>
      <c r="X32" s="72" t="s">
        <v>53</v>
      </c>
      <c r="Y32" s="72" t="s">
        <v>53</v>
      </c>
      <c r="Z32" s="72" t="s">
        <v>53</v>
      </c>
      <c r="AA32" s="72" t="s">
        <v>53</v>
      </c>
      <c r="AB32" s="72" t="s">
        <v>53</v>
      </c>
      <c r="AC32" s="72" t="s">
        <v>53</v>
      </c>
      <c r="AD32" s="72" t="s">
        <v>54</v>
      </c>
      <c r="AE32" s="72" t="s">
        <v>53</v>
      </c>
      <c r="AF32" s="72" t="s">
        <v>53</v>
      </c>
      <c r="AG32" s="72" t="s">
        <v>54</v>
      </c>
      <c r="AH32" s="73"/>
      <c r="AI32" s="820" t="s">
        <v>353</v>
      </c>
      <c r="AJ32" s="73"/>
      <c r="AK32" s="835" t="str">
        <f t="shared" si="11"/>
        <v>Moderado</v>
      </c>
      <c r="AL32" s="838">
        <f t="shared" si="19"/>
        <v>0.6</v>
      </c>
      <c r="AM32" s="841" t="str">
        <f>IF(AND(M32&lt;&gt;"",AK32&lt;&gt;""),VLOOKUP(M32&amp;AK32,'No Eliminar'!$P$3:$Q$27,2,FALSE),"")</f>
        <v>Alta</v>
      </c>
      <c r="AN32" s="147" t="s">
        <v>84</v>
      </c>
      <c r="AO32" s="208" t="s">
        <v>1439</v>
      </c>
      <c r="AP32" s="260" t="s">
        <v>438</v>
      </c>
      <c r="AQ32" s="75" t="str">
        <f t="shared" si="1"/>
        <v>Probabilidad</v>
      </c>
      <c r="AR32" s="89" t="s">
        <v>61</v>
      </c>
      <c r="AS32" s="76">
        <f t="shared" si="12"/>
        <v>0.25</v>
      </c>
      <c r="AT32" s="89" t="s">
        <v>56</v>
      </c>
      <c r="AU32" s="76">
        <f t="shared" si="6"/>
        <v>0.15</v>
      </c>
      <c r="AV32" s="77">
        <f t="shared" si="8"/>
        <v>0.4</v>
      </c>
      <c r="AW32" s="89" t="s">
        <v>73</v>
      </c>
      <c r="AX32" s="89" t="s">
        <v>65</v>
      </c>
      <c r="AY32" s="89" t="s">
        <v>59</v>
      </c>
      <c r="AZ32" s="77">
        <f t="shared" si="20"/>
        <v>0.48</v>
      </c>
      <c r="BA32" s="78" t="str">
        <f t="shared" si="7"/>
        <v>Media</v>
      </c>
      <c r="BB32" s="77">
        <f t="shared" si="13"/>
        <v>0.6</v>
      </c>
      <c r="BC32" s="78" t="str">
        <f t="shared" si="2"/>
        <v>Moderado</v>
      </c>
      <c r="BD32" s="79" t="str">
        <f>IF(AND(BA32&lt;&gt;"",BC32&lt;&gt;""),VLOOKUP(BA32&amp;BC32,'No Eliminar'!$P$3:$Q$27,2,FALSE),"")</f>
        <v>Moderada</v>
      </c>
      <c r="BE32" s="822" t="s">
        <v>60</v>
      </c>
      <c r="BF32" s="701" t="s">
        <v>458</v>
      </c>
      <c r="BG32" s="619" t="s">
        <v>461</v>
      </c>
      <c r="BH32" s="652" t="s">
        <v>373</v>
      </c>
      <c r="BI32" s="697">
        <v>44928</v>
      </c>
      <c r="BJ32" s="697">
        <v>45289</v>
      </c>
      <c r="BK32" s="561"/>
      <c r="BL32" s="968" t="s">
        <v>446</v>
      </c>
    </row>
    <row r="33" spans="2:64" ht="93" customHeight="1" thickTop="1" x14ac:dyDescent="0.3">
      <c r="B33" s="787"/>
      <c r="C33" s="894"/>
      <c r="D33" s="897"/>
      <c r="E33" s="796"/>
      <c r="F33" s="799"/>
      <c r="G33" s="1011"/>
      <c r="H33" s="963"/>
      <c r="I33" s="963"/>
      <c r="J33" s="653" t="s">
        <v>443</v>
      </c>
      <c r="K33" s="965"/>
      <c r="L33" s="825"/>
      <c r="M33" s="828"/>
      <c r="N33" s="831"/>
      <c r="O33" s="53" t="s">
        <v>53</v>
      </c>
      <c r="P33" s="53" t="s">
        <v>53</v>
      </c>
      <c r="Q33" s="53" t="s">
        <v>53</v>
      </c>
      <c r="R33" s="53" t="s">
        <v>53</v>
      </c>
      <c r="S33" s="53" t="s">
        <v>53</v>
      </c>
      <c r="T33" s="53" t="s">
        <v>53</v>
      </c>
      <c r="U33" s="53" t="s">
        <v>53</v>
      </c>
      <c r="V33" s="53" t="s">
        <v>54</v>
      </c>
      <c r="W33" s="53" t="s">
        <v>54</v>
      </c>
      <c r="X33" s="53" t="s">
        <v>53</v>
      </c>
      <c r="Y33" s="53" t="s">
        <v>53</v>
      </c>
      <c r="Z33" s="53" t="s">
        <v>53</v>
      </c>
      <c r="AA33" s="53" t="s">
        <v>53</v>
      </c>
      <c r="AB33" s="53" t="s">
        <v>53</v>
      </c>
      <c r="AC33" s="53" t="s">
        <v>53</v>
      </c>
      <c r="AD33" s="53" t="s">
        <v>54</v>
      </c>
      <c r="AE33" s="53" t="s">
        <v>53</v>
      </c>
      <c r="AF33" s="53" t="s">
        <v>53</v>
      </c>
      <c r="AG33" s="53" t="s">
        <v>54</v>
      </c>
      <c r="AH33" s="30"/>
      <c r="AI33" s="825"/>
      <c r="AJ33" s="30"/>
      <c r="AK33" s="837"/>
      <c r="AL33" s="839"/>
      <c r="AM33" s="842"/>
      <c r="AN33" s="878" t="s">
        <v>339</v>
      </c>
      <c r="AO33" s="880" t="s">
        <v>1438</v>
      </c>
      <c r="AP33" s="882" t="s">
        <v>445</v>
      </c>
      <c r="AQ33" s="884" t="str">
        <f t="shared" si="1"/>
        <v>Probabilidad</v>
      </c>
      <c r="AR33" s="877" t="s">
        <v>61</v>
      </c>
      <c r="AS33" s="874">
        <f t="shared" si="12"/>
        <v>0.25</v>
      </c>
      <c r="AT33" s="877" t="s">
        <v>56</v>
      </c>
      <c r="AU33" s="874">
        <f t="shared" si="6"/>
        <v>0.15</v>
      </c>
      <c r="AV33" s="875">
        <f t="shared" si="8"/>
        <v>0.4</v>
      </c>
      <c r="AW33" s="877" t="s">
        <v>73</v>
      </c>
      <c r="AX33" s="877" t="s">
        <v>65</v>
      </c>
      <c r="AY33" s="877" t="s">
        <v>59</v>
      </c>
      <c r="AZ33" s="875">
        <f>IFERROR(IF(AND(AQ32="Probabilidad",AQ33="Probabilidad"),(AZ32-(+AZ32*AV33)),IF(AQ33="Probabilidad",(N32-(+N32*AV33)),IF(AQ33="Impacto",AZ32,""))),"")</f>
        <v>0.28799999999999998</v>
      </c>
      <c r="BA33" s="886" t="str">
        <f t="shared" si="7"/>
        <v>Baja</v>
      </c>
      <c r="BB33" s="875">
        <f>IFERROR(IF(AND(AQ32="Impacto",AQ33="Impacto"),(BB32-(+BB32*AV33)),IF(AND(AQ32="Impacto",AQ33="Probabilidad"),(BB32),IF(AND(AQ32="Probabilidad",AQ33="Impacto"),(BB32-(+BB32*AV33)),IF(AND(AQ32="Probabilidad",AQ33="Probabilidad"),(BB32))))),"")</f>
        <v>0.6</v>
      </c>
      <c r="BC33" s="886" t="str">
        <f t="shared" si="2"/>
        <v>Moderado</v>
      </c>
      <c r="BD33" s="888" t="str">
        <f>IF(AND(BA33&lt;&gt;"",BC33&lt;&gt;""),VLOOKUP(BA33&amp;BC33,'No Eliminar'!$P$3:$Q$27,2,FALSE),"")</f>
        <v>Moderada</v>
      </c>
      <c r="BE33" s="823"/>
      <c r="BF33" s="1009" t="s">
        <v>459</v>
      </c>
      <c r="BG33" s="997" t="s">
        <v>462</v>
      </c>
      <c r="BH33" s="1067" t="s">
        <v>460</v>
      </c>
      <c r="BI33" s="989">
        <v>44928</v>
      </c>
      <c r="BJ33" s="989">
        <v>45289</v>
      </c>
      <c r="BK33" s="564"/>
      <c r="BL33" s="991"/>
    </row>
    <row r="34" spans="2:64" ht="159.75" customHeight="1" thickBot="1" x14ac:dyDescent="0.35">
      <c r="B34" s="788"/>
      <c r="C34" s="895"/>
      <c r="D34" s="898"/>
      <c r="E34" s="797"/>
      <c r="F34" s="800"/>
      <c r="G34" s="967"/>
      <c r="H34" s="964"/>
      <c r="I34" s="964"/>
      <c r="J34" s="654" t="s">
        <v>444</v>
      </c>
      <c r="K34" s="961"/>
      <c r="L34" s="821"/>
      <c r="M34" s="829"/>
      <c r="N34" s="832"/>
      <c r="O34" s="81" t="s">
        <v>53</v>
      </c>
      <c r="P34" s="81" t="s">
        <v>53</v>
      </c>
      <c r="Q34" s="81" t="s">
        <v>53</v>
      </c>
      <c r="R34" s="81" t="s">
        <v>53</v>
      </c>
      <c r="S34" s="81" t="s">
        <v>53</v>
      </c>
      <c r="T34" s="81" t="s">
        <v>53</v>
      </c>
      <c r="U34" s="81" t="s">
        <v>53</v>
      </c>
      <c r="V34" s="81" t="s">
        <v>54</v>
      </c>
      <c r="W34" s="81" t="s">
        <v>54</v>
      </c>
      <c r="X34" s="81" t="s">
        <v>53</v>
      </c>
      <c r="Y34" s="81" t="s">
        <v>53</v>
      </c>
      <c r="Z34" s="81" t="s">
        <v>53</v>
      </c>
      <c r="AA34" s="81" t="s">
        <v>53</v>
      </c>
      <c r="AB34" s="81" t="s">
        <v>53</v>
      </c>
      <c r="AC34" s="81" t="s">
        <v>53</v>
      </c>
      <c r="AD34" s="81" t="s">
        <v>54</v>
      </c>
      <c r="AE34" s="81" t="s">
        <v>53</v>
      </c>
      <c r="AF34" s="81" t="s">
        <v>53</v>
      </c>
      <c r="AG34" s="81" t="s">
        <v>54</v>
      </c>
      <c r="AH34" s="82"/>
      <c r="AI34" s="821"/>
      <c r="AJ34" s="82"/>
      <c r="AK34" s="836"/>
      <c r="AL34" s="840"/>
      <c r="AM34" s="843"/>
      <c r="AN34" s="879"/>
      <c r="AO34" s="881"/>
      <c r="AP34" s="883"/>
      <c r="AQ34" s="885"/>
      <c r="AR34" s="824"/>
      <c r="AS34" s="840"/>
      <c r="AT34" s="824"/>
      <c r="AU34" s="840"/>
      <c r="AV34" s="876"/>
      <c r="AW34" s="824"/>
      <c r="AX34" s="824"/>
      <c r="AY34" s="824"/>
      <c r="AZ34" s="876"/>
      <c r="BA34" s="887"/>
      <c r="BB34" s="876"/>
      <c r="BC34" s="887"/>
      <c r="BD34" s="889"/>
      <c r="BE34" s="824"/>
      <c r="BF34" s="1010"/>
      <c r="BG34" s="964"/>
      <c r="BH34" s="1005"/>
      <c r="BI34" s="990"/>
      <c r="BJ34" s="990"/>
      <c r="BK34" s="562"/>
      <c r="BL34" s="969"/>
    </row>
    <row r="35" spans="2:64" ht="195.75" customHeight="1" thickBot="1" x14ac:dyDescent="0.35">
      <c r="B35" s="786" t="s">
        <v>188</v>
      </c>
      <c r="C35" s="893" t="str">
        <f>VLOOKUP(B35,'No Eliminar'!B$3:D$18,2,FALSE)</f>
        <v>Establecer directrices relacionadas con obtener los beneficios legales que se otorgan durante la ejecución de la pena privativa de la libertad o el cumplimiento de la medida de aseguramiento a la población reclusa.</v>
      </c>
      <c r="D35" s="896" t="str">
        <f>VLOOKUP(B35,'No Eliminar'!B$3:E$18,4,FALSE)</f>
        <v>Ejecutar la planeación institucional en el marco de los valores del servicio público.</v>
      </c>
      <c r="E35" s="406" t="s">
        <v>74</v>
      </c>
      <c r="F35" s="364" t="s">
        <v>238</v>
      </c>
      <c r="G35" s="487" t="s">
        <v>1520</v>
      </c>
      <c r="H35" s="177" t="s">
        <v>68</v>
      </c>
      <c r="I35" s="177" t="s">
        <v>1089</v>
      </c>
      <c r="J35" s="177" t="s">
        <v>1090</v>
      </c>
      <c r="K35" s="504" t="s">
        <v>93</v>
      </c>
      <c r="L35" s="157" t="s">
        <v>72</v>
      </c>
      <c r="M35" s="158" t="str">
        <f t="shared" ref="M35:M41" si="26">IF(L35="Máximo 2 veces por año","Muy Baja", IF(L35="De 3 a 24 veces por año","Baja", IF(L35="De 24 a 500 veces por año","Media", IF(L35="De 500 veces al año y máximo 5000 veces por año","Alta",IF(L35="Más de 5000 veces por año","Muy Alta",";")))))</f>
        <v>Baja</v>
      </c>
      <c r="N35" s="159">
        <f t="shared" ref="N35:N41" si="27">IF(M35="Muy Baja", 20%, IF(M35="Baja",40%, IF(M35="Media",60%, IF(M35="Alta",80%,IF(M35="Muy Alta",100%,"")))))</f>
        <v>0.4</v>
      </c>
      <c r="O35" s="157" t="s">
        <v>53</v>
      </c>
      <c r="P35" s="157" t="s">
        <v>53</v>
      </c>
      <c r="Q35" s="157" t="s">
        <v>53</v>
      </c>
      <c r="R35" s="157" t="s">
        <v>53</v>
      </c>
      <c r="S35" s="157" t="s">
        <v>53</v>
      </c>
      <c r="T35" s="157" t="s">
        <v>53</v>
      </c>
      <c r="U35" s="157" t="s">
        <v>53</v>
      </c>
      <c r="V35" s="157" t="s">
        <v>54</v>
      </c>
      <c r="W35" s="157" t="s">
        <v>54</v>
      </c>
      <c r="X35" s="157" t="s">
        <v>53</v>
      </c>
      <c r="Y35" s="157" t="s">
        <v>53</v>
      </c>
      <c r="Z35" s="157" t="s">
        <v>53</v>
      </c>
      <c r="AA35" s="157" t="s">
        <v>53</v>
      </c>
      <c r="AB35" s="157" t="s">
        <v>53</v>
      </c>
      <c r="AC35" s="157" t="s">
        <v>53</v>
      </c>
      <c r="AD35" s="157" t="s">
        <v>54</v>
      </c>
      <c r="AE35" s="157" t="s">
        <v>53</v>
      </c>
      <c r="AF35" s="157" t="s">
        <v>53</v>
      </c>
      <c r="AG35" s="157" t="s">
        <v>54</v>
      </c>
      <c r="AH35" s="160"/>
      <c r="AI35" s="157" t="s">
        <v>351</v>
      </c>
      <c r="AJ35" s="160"/>
      <c r="AK35" s="161" t="str">
        <f t="shared" ref="AK35:AK41" si="28">IF(AI35="Afectación menor a 10 SMLMV","Leve",IF(AI35="Entre 10 y 50 SMLMV","Menor",IF(AI35="Entre 50 y 100 SMLMV","Moderado",IF(AI35="Entre 100 y 500 SMLMV","Mayor",IF(AI35="Mayor a 500 SMLMV","Catastrófico",";")))))</f>
        <v>Leve</v>
      </c>
      <c r="AL35" s="162">
        <f t="shared" ref="AL35:AL39" si="29">IF(AK35="Leve", 20%, IF(AK35="Menor",40%, IF(AK35="Moderado",60%, IF(AK35="Mayor",80%,IF(AK35="Catastrófico",100%,"")))))</f>
        <v>0.2</v>
      </c>
      <c r="AM35" s="184" t="str">
        <f>IF(AND(M35&lt;&gt;"",AK35&lt;&gt;""),VLOOKUP(M35&amp;AK35,'No Eliminar'!$P$3:$Q$27,2,FALSE),"")</f>
        <v>Baja</v>
      </c>
      <c r="AN35" s="147" t="s">
        <v>84</v>
      </c>
      <c r="AO35" s="274" t="s">
        <v>1521</v>
      </c>
      <c r="AP35" s="581" t="s">
        <v>1522</v>
      </c>
      <c r="AQ35" s="163" t="str">
        <f t="shared" ref="AQ35:AQ42" si="30">IF(AR35="Preventivo","Probabilidad",IF(AR35="Detectivo","Probabilidad","Impacto"))</f>
        <v>Probabilidad</v>
      </c>
      <c r="AR35" s="164" t="s">
        <v>62</v>
      </c>
      <c r="AS35" s="162">
        <f t="shared" ref="AS35:AS42" si="31">IF(AR35="Preventivo", 25%, IF(AR35="Detectivo",15%, IF(AR35="Correctivo",10%,IF(AR35="No se tienen controles para aplicar al impacto","No Aplica",""))))</f>
        <v>0.15</v>
      </c>
      <c r="AT35" s="164" t="s">
        <v>56</v>
      </c>
      <c r="AU35" s="162">
        <f t="shared" ref="AU35:AU42" si="32">IF(AT35="Automático", 25%, IF(AT35="Manual",15%,IF(AT35="No Aplica", "No Aplica","")))</f>
        <v>0.15</v>
      </c>
      <c r="AV35" s="165">
        <f t="shared" ref="AV35:AV39" si="33">AS35+AU35</f>
        <v>0.3</v>
      </c>
      <c r="AW35" s="164" t="s">
        <v>73</v>
      </c>
      <c r="AX35" s="164" t="s">
        <v>58</v>
      </c>
      <c r="AY35" s="164" t="s">
        <v>59</v>
      </c>
      <c r="AZ35" s="165">
        <f t="shared" ref="AZ35:AZ39" si="34">IFERROR(IF(AQ35="Probabilidad",(N35-(+N35*AV35)),IF(AQ35="Impacto",N35,"")),"")</f>
        <v>0.28000000000000003</v>
      </c>
      <c r="BA35" s="166" t="str">
        <f t="shared" ref="BA35:BA42" si="35">IF(AZ35&lt;=20%, "Muy Baja", IF(AZ35&lt;=40%,"Baja", IF(AZ35&lt;=60%,"Media",IF(AZ35&lt;=80%,"Alta","Muy Alta"))))</f>
        <v>Baja</v>
      </c>
      <c r="BB35" s="165">
        <f t="shared" ref="BB35" si="36">IF(AQ35="Impacto",(AL35-(+AL35*AV35)),AL35)</f>
        <v>0.2</v>
      </c>
      <c r="BC35" s="166" t="str">
        <f t="shared" ref="BC35:BC42" si="37">IF(BB35&lt;=20%, "Leve", IF(BB35&lt;=40%,"Menor", IF(BB35&lt;=60%,"Moderado",IF(BB35&lt;=80%,"Mayor","Catastrófico"))))</f>
        <v>Leve</v>
      </c>
      <c r="BD35" s="167" t="str">
        <f>IF(AND(BA35&lt;&gt;"",BC35&lt;&gt;""),VLOOKUP(BA35&amp;BC35,'No Eliminar'!$P$3:$Q$27,2,FALSE),"")</f>
        <v>Baja</v>
      </c>
      <c r="BE35" s="164" t="s">
        <v>106</v>
      </c>
      <c r="BF35" s="511" t="s">
        <v>380</v>
      </c>
      <c r="BG35" s="511" t="s">
        <v>380</v>
      </c>
      <c r="BH35" s="511" t="s">
        <v>380</v>
      </c>
      <c r="BI35" s="511" t="s">
        <v>380</v>
      </c>
      <c r="BJ35" s="511" t="s">
        <v>380</v>
      </c>
      <c r="BK35" s="702"/>
      <c r="BL35" s="559" t="s">
        <v>1104</v>
      </c>
    </row>
    <row r="36" spans="2:64" ht="163.5" customHeight="1" thickBot="1" x14ac:dyDescent="0.35">
      <c r="B36" s="787"/>
      <c r="C36" s="894"/>
      <c r="D36" s="897"/>
      <c r="E36" s="851" t="s">
        <v>74</v>
      </c>
      <c r="F36" s="798" t="s">
        <v>239</v>
      </c>
      <c r="G36" s="966" t="s">
        <v>1574</v>
      </c>
      <c r="H36" s="962" t="s">
        <v>68</v>
      </c>
      <c r="I36" s="962" t="s">
        <v>1573</v>
      </c>
      <c r="J36" s="962" t="s">
        <v>1575</v>
      </c>
      <c r="K36" s="960" t="s">
        <v>93</v>
      </c>
      <c r="L36" s="820" t="s">
        <v>64</v>
      </c>
      <c r="M36" s="827" t="str">
        <f>IF(L36="Máximo 2 veces por año","Muy Baja", IF(L36="De 3 a 24 veces por año","Baja", IF(L36="De 24 a 500 veces por año","Media", IF(L36="De 500 veces al año y máximo 5000 veces por año","Alta",IF(L36="Más de 5000 veces por año","Muy Alta",";")))))</f>
        <v>Media</v>
      </c>
      <c r="N36" s="830">
        <f t="shared" si="27"/>
        <v>0.6</v>
      </c>
      <c r="O36" s="157" t="s">
        <v>53</v>
      </c>
      <c r="P36" s="157" t="s">
        <v>53</v>
      </c>
      <c r="Q36" s="157" t="s">
        <v>53</v>
      </c>
      <c r="R36" s="157" t="s">
        <v>53</v>
      </c>
      <c r="S36" s="157" t="s">
        <v>53</v>
      </c>
      <c r="T36" s="157" t="s">
        <v>53</v>
      </c>
      <c r="U36" s="157" t="s">
        <v>53</v>
      </c>
      <c r="V36" s="157" t="s">
        <v>54</v>
      </c>
      <c r="W36" s="157" t="s">
        <v>54</v>
      </c>
      <c r="X36" s="157" t="s">
        <v>53</v>
      </c>
      <c r="Y36" s="157" t="s">
        <v>53</v>
      </c>
      <c r="Z36" s="157" t="s">
        <v>53</v>
      </c>
      <c r="AA36" s="157" t="s">
        <v>53</v>
      </c>
      <c r="AB36" s="157" t="s">
        <v>53</v>
      </c>
      <c r="AC36" s="157" t="s">
        <v>53</v>
      </c>
      <c r="AD36" s="157" t="s">
        <v>54</v>
      </c>
      <c r="AE36" s="157" t="s">
        <v>53</v>
      </c>
      <c r="AF36" s="157" t="s">
        <v>53</v>
      </c>
      <c r="AG36" s="157" t="s">
        <v>54</v>
      </c>
      <c r="AH36" s="160"/>
      <c r="AI36" s="820" t="s">
        <v>351</v>
      </c>
      <c r="AJ36" s="160"/>
      <c r="AK36" s="835" t="str">
        <f t="shared" si="28"/>
        <v>Leve</v>
      </c>
      <c r="AL36" s="838">
        <f t="shared" si="29"/>
        <v>0.2</v>
      </c>
      <c r="AM36" s="841" t="str">
        <f>IF(AND(M36&lt;&gt;"",AK36&lt;&gt;""),VLOOKUP(M36&amp;AK36,'No Eliminar'!$P$3:$Q$27,2,FALSE),"")</f>
        <v>Moderada</v>
      </c>
      <c r="AN36" s="147" t="s">
        <v>84</v>
      </c>
      <c r="AO36" s="678" t="s">
        <v>1576</v>
      </c>
      <c r="AP36" s="595" t="s">
        <v>1527</v>
      </c>
      <c r="AQ36" s="121" t="str">
        <f>IF(AR36="Preventivo","Probabilidad",IF(AR36="Detectivo","Probabilidad","Impacto"))</f>
        <v>Probabilidad</v>
      </c>
      <c r="AR36" s="89" t="s">
        <v>61</v>
      </c>
      <c r="AS36" s="76">
        <f>IF(AR36="Preventivo", 25%, IF(AR36="Detectivo",15%, IF(AR36="Correctivo",10%,IF(AR36="No se tienen controles para aplicar al impacto","No Aplica",""))))</f>
        <v>0.25</v>
      </c>
      <c r="AT36" s="89" t="s">
        <v>56</v>
      </c>
      <c r="AU36" s="76">
        <f>IF(AT36="Automático", 25%, IF(AT36="Manual",15%,IF(AT36="No Aplica", "No Aplica","")))</f>
        <v>0.15</v>
      </c>
      <c r="AV36" s="77">
        <f>AS36+AU36</f>
        <v>0.4</v>
      </c>
      <c r="AW36" s="89" t="s">
        <v>73</v>
      </c>
      <c r="AX36" s="89" t="s">
        <v>65</v>
      </c>
      <c r="AY36" s="89" t="s">
        <v>59</v>
      </c>
      <c r="AZ36" s="77">
        <f>IFERROR(IF(AQ36="Probabilidad",(N36-(+N36*AV36)),IF(AQ36="Impacto",N36,"")),"")</f>
        <v>0.36</v>
      </c>
      <c r="BA36" s="78" t="str">
        <f>IF(AZ36&lt;=20%, "Muy Baja", IF(AZ36&lt;=40%,"Baja", IF(AZ36&lt;=60%,"Media",IF(AZ36&lt;=80%,"Alta","Muy Alta"))))</f>
        <v>Baja</v>
      </c>
      <c r="BB36" s="77">
        <f>IF(AQ36="Impacto",(AL36-(+AL36*AV36)),AL36)</f>
        <v>0.2</v>
      </c>
      <c r="BC36" s="78" t="str">
        <f>IF(BB36&lt;=20%, "Leve", IF(BB36&lt;=40%,"Menor", IF(BB36&lt;=60%,"Moderado",IF(BB36&lt;=80%,"Mayor","Catastrófico"))))</f>
        <v>Leve</v>
      </c>
      <c r="BD36" s="79" t="str">
        <f>IF(AND(BA36&lt;&gt;"",BC36&lt;&gt;""),VLOOKUP(BA36&amp;BC36,'No Eliminar'!$P$3:$Q$27,2,FALSE),"")</f>
        <v>Baja</v>
      </c>
      <c r="BE36" s="877" t="s">
        <v>106</v>
      </c>
      <c r="BF36" s="962" t="s">
        <v>380</v>
      </c>
      <c r="BG36" s="962" t="s">
        <v>380</v>
      </c>
      <c r="BH36" s="962" t="s">
        <v>380</v>
      </c>
      <c r="BI36" s="962" t="s">
        <v>380</v>
      </c>
      <c r="BJ36" s="962" t="s">
        <v>380</v>
      </c>
      <c r="BK36" s="962"/>
      <c r="BL36" s="968" t="s">
        <v>1577</v>
      </c>
    </row>
    <row r="37" spans="2:64" ht="204.75" customHeight="1" thickBot="1" x14ac:dyDescent="0.35">
      <c r="B37" s="787"/>
      <c r="C37" s="894"/>
      <c r="D37" s="897"/>
      <c r="E37" s="817"/>
      <c r="F37" s="800"/>
      <c r="G37" s="967"/>
      <c r="H37" s="964"/>
      <c r="I37" s="964"/>
      <c r="J37" s="964"/>
      <c r="K37" s="961"/>
      <c r="L37" s="821"/>
      <c r="M37" s="829"/>
      <c r="N37" s="832"/>
      <c r="O37" s="301"/>
      <c r="P37" s="301"/>
      <c r="Q37" s="301"/>
      <c r="R37" s="301"/>
      <c r="S37" s="301"/>
      <c r="T37" s="301"/>
      <c r="U37" s="301"/>
      <c r="V37" s="301"/>
      <c r="W37" s="301"/>
      <c r="X37" s="301"/>
      <c r="Y37" s="301"/>
      <c r="Z37" s="301"/>
      <c r="AA37" s="301"/>
      <c r="AB37" s="301"/>
      <c r="AC37" s="301"/>
      <c r="AD37" s="301"/>
      <c r="AE37" s="301"/>
      <c r="AF37" s="301"/>
      <c r="AG37" s="301"/>
      <c r="AH37" s="197"/>
      <c r="AI37" s="821"/>
      <c r="AJ37" s="197"/>
      <c r="AK37" s="836"/>
      <c r="AL37" s="840"/>
      <c r="AM37" s="843"/>
      <c r="AN37" s="147" t="s">
        <v>339</v>
      </c>
      <c r="AO37" s="678" t="s">
        <v>1578</v>
      </c>
      <c r="AP37" s="474" t="s">
        <v>597</v>
      </c>
      <c r="AQ37" s="117" t="str">
        <f>IF(AR37="Preventivo","Probabilidad",IF(AR37="Detectivo","Probabilidad","Impacto"))</f>
        <v>Probabilidad</v>
      </c>
      <c r="AR37" s="102" t="s">
        <v>61</v>
      </c>
      <c r="AS37" s="83">
        <f t="shared" ref="AS37" si="38">IF(AR37="Preventivo", 25%, IF(AR37="Detectivo",15%, IF(AR37="Correctivo",10%,IF(AR37="No se tienen controles para aplicar al impacto","No Aplica",""))))</f>
        <v>0.25</v>
      </c>
      <c r="AT37" s="102" t="s">
        <v>56</v>
      </c>
      <c r="AU37" s="83">
        <f t="shared" ref="AU37" si="39">IF(AT37="Automático", 25%, IF(AT37="Manual",15%,IF(AT37="No Aplica", "No Aplica","")))</f>
        <v>0.15</v>
      </c>
      <c r="AV37" s="118">
        <f>AS37+AU37</f>
        <v>0.4</v>
      </c>
      <c r="AW37" s="102" t="s">
        <v>57</v>
      </c>
      <c r="AX37" s="102" t="s">
        <v>58</v>
      </c>
      <c r="AY37" s="102" t="s">
        <v>59</v>
      </c>
      <c r="AZ37" s="86">
        <f>IFERROR(IF(AND(AQ36="Probabilidad",AQ37="Probabilidad"),(AZ36-(+AZ36*AV37)),IF(AQ37="Probabilidad",(N36-(+N36*AV37)),IF(AQ37="Impacto",AZ36,""))),"")</f>
        <v>0.216</v>
      </c>
      <c r="BA37" s="119" t="str">
        <f>IF(AZ37&lt;=20%, "Muy Baja", IF(AZ37&lt;=40%,"Baja", IF(AZ37&lt;=60%,"Media",IF(AZ37&lt;=80%,"Alta","Muy Alta"))))</f>
        <v>Baja</v>
      </c>
      <c r="BB37" s="86">
        <f>IFERROR(IF(AND(AQ36="Impacto",AQ37="Impacto"),(BB36-(+BB36*AV37)),IF(AND(AQ36="Impacto",AQ37="Probabilidad"),(BB36),IF(AND(AQ36="Probabilidad",AQ37="Impacto"),(BB36-(+BB36*AV37)),IF(AND(AQ36="Probabilidad",AQ37="Probabilidad"),(BB36))))),"")</f>
        <v>0.2</v>
      </c>
      <c r="BC37" s="119" t="str">
        <f t="shared" ref="BC37" si="40">IF(BB37&lt;=20%, "Leve", IF(BB37&lt;=40%,"Menor", IF(BB37&lt;=60%,"Moderado",IF(BB37&lt;=80%,"Mayor","Catastrófico"))))</f>
        <v>Leve</v>
      </c>
      <c r="BD37" s="79" t="str">
        <f>IF(AND(BA37&lt;&gt;"",BC37&lt;&gt;""),VLOOKUP(BA37&amp;BC37,'No Eliminar'!$P$3:$Q$27,2,FALSE),"")</f>
        <v>Baja</v>
      </c>
      <c r="BE37" s="824"/>
      <c r="BF37" s="964"/>
      <c r="BG37" s="964"/>
      <c r="BH37" s="964"/>
      <c r="BI37" s="964"/>
      <c r="BJ37" s="964"/>
      <c r="BK37" s="964"/>
      <c r="BL37" s="969"/>
    </row>
    <row r="38" spans="2:64" ht="202.5" customHeight="1" thickBot="1" x14ac:dyDescent="0.35">
      <c r="B38" s="787"/>
      <c r="C38" s="894"/>
      <c r="D38" s="897"/>
      <c r="E38" s="413" t="s">
        <v>74</v>
      </c>
      <c r="F38" s="364" t="s">
        <v>240</v>
      </c>
      <c r="G38" s="487" t="s">
        <v>1107</v>
      </c>
      <c r="H38" s="177" t="s">
        <v>68</v>
      </c>
      <c r="I38" s="177" t="s">
        <v>1108</v>
      </c>
      <c r="J38" s="177" t="s">
        <v>1109</v>
      </c>
      <c r="K38" s="504" t="s">
        <v>93</v>
      </c>
      <c r="L38" s="157" t="s">
        <v>64</v>
      </c>
      <c r="M38" s="158" t="str">
        <f t="shared" si="26"/>
        <v>Media</v>
      </c>
      <c r="N38" s="159">
        <f t="shared" si="27"/>
        <v>0.6</v>
      </c>
      <c r="O38" s="157" t="s">
        <v>53</v>
      </c>
      <c r="P38" s="157" t="s">
        <v>53</v>
      </c>
      <c r="Q38" s="157" t="s">
        <v>53</v>
      </c>
      <c r="R38" s="157" t="s">
        <v>53</v>
      </c>
      <c r="S38" s="157" t="s">
        <v>53</v>
      </c>
      <c r="T38" s="157" t="s">
        <v>53</v>
      </c>
      <c r="U38" s="157" t="s">
        <v>53</v>
      </c>
      <c r="V38" s="157" t="s">
        <v>54</v>
      </c>
      <c r="W38" s="157" t="s">
        <v>54</v>
      </c>
      <c r="X38" s="157" t="s">
        <v>53</v>
      </c>
      <c r="Y38" s="157" t="s">
        <v>53</v>
      </c>
      <c r="Z38" s="157" t="s">
        <v>53</v>
      </c>
      <c r="AA38" s="157" t="s">
        <v>53</v>
      </c>
      <c r="AB38" s="157" t="s">
        <v>53</v>
      </c>
      <c r="AC38" s="157" t="s">
        <v>53</v>
      </c>
      <c r="AD38" s="157" t="s">
        <v>54</v>
      </c>
      <c r="AE38" s="157" t="s">
        <v>53</v>
      </c>
      <c r="AF38" s="157" t="s">
        <v>53</v>
      </c>
      <c r="AG38" s="157" t="s">
        <v>54</v>
      </c>
      <c r="AH38" s="160"/>
      <c r="AI38" s="157" t="s">
        <v>351</v>
      </c>
      <c r="AJ38" s="160"/>
      <c r="AK38" s="161" t="str">
        <f t="shared" si="28"/>
        <v>Leve</v>
      </c>
      <c r="AL38" s="162">
        <f t="shared" si="29"/>
        <v>0.2</v>
      </c>
      <c r="AM38" s="184" t="str">
        <f>IF(AND(M38&lt;&gt;"",AK38&lt;&gt;""),VLOOKUP(M38&amp;AK38,'No Eliminar'!$P$3:$Q$27,2,FALSE),"")</f>
        <v>Moderada</v>
      </c>
      <c r="AN38" s="147" t="s">
        <v>84</v>
      </c>
      <c r="AO38" s="678" t="s">
        <v>1580</v>
      </c>
      <c r="AP38" s="595" t="s">
        <v>1579</v>
      </c>
      <c r="AQ38" s="163" t="str">
        <f>IF(AR38="Preventivo","Probabilidad",IF(AR38="Detectivo","Probabilidad","Impacto"))</f>
        <v>Probabilidad</v>
      </c>
      <c r="AR38" s="164" t="s">
        <v>62</v>
      </c>
      <c r="AS38" s="162">
        <f>IF(AR38="Preventivo", 25%, IF(AR38="Detectivo",15%, IF(AR38="Correctivo",10%,IF(AR38="No se tienen controles para aplicar al impacto","No Aplica",""))))</f>
        <v>0.15</v>
      </c>
      <c r="AT38" s="164" t="s">
        <v>56</v>
      </c>
      <c r="AU38" s="162">
        <f>IF(AT38="Automático", 25%, IF(AT38="Manual",15%,IF(AT38="No Aplica", "No Aplica","")))</f>
        <v>0.15</v>
      </c>
      <c r="AV38" s="165">
        <f>AS38+AU38</f>
        <v>0.3</v>
      </c>
      <c r="AW38" s="164" t="s">
        <v>57</v>
      </c>
      <c r="AX38" s="164" t="s">
        <v>58</v>
      </c>
      <c r="AY38" s="164" t="s">
        <v>59</v>
      </c>
      <c r="AZ38" s="165">
        <f>IFERROR(IF(AQ38="Probabilidad",(N38-(+N38*AV38)),IF(AQ38="Impacto",N38,"")),"")</f>
        <v>0.42</v>
      </c>
      <c r="BA38" s="166" t="str">
        <f>IF(AZ38&lt;=20%, "Muy Baja", IF(AZ38&lt;=40%,"Baja", IF(AZ38&lt;=60%,"Media",IF(AZ38&lt;=80%,"Alta","Muy Alta"))))</f>
        <v>Media</v>
      </c>
      <c r="BB38" s="165">
        <f>IF(AQ38="Impacto",(AL38-(+AL38*AV38)),AL38)</f>
        <v>0.2</v>
      </c>
      <c r="BC38" s="166" t="str">
        <f>IF(BB38&lt;=20%, "Leve", IF(BB38&lt;=40%,"Menor", IF(BB38&lt;=60%,"Moderado",IF(BB38&lt;=80%,"Mayor","Catastrófico"))))</f>
        <v>Leve</v>
      </c>
      <c r="BD38" s="167" t="str">
        <f>IF(AND(BA38&lt;&gt;"",BC38&lt;&gt;""),VLOOKUP(BA38&amp;BC38,'No Eliminar'!$P$3:$Q$27,2,FALSE),"")</f>
        <v>Moderada</v>
      </c>
      <c r="BE38" s="164" t="s">
        <v>60</v>
      </c>
      <c r="BF38" s="644" t="s">
        <v>1112</v>
      </c>
      <c r="BG38" s="177" t="s">
        <v>379</v>
      </c>
      <c r="BH38" s="511" t="s">
        <v>422</v>
      </c>
      <c r="BI38" s="625">
        <v>44958</v>
      </c>
      <c r="BJ38" s="625">
        <v>45260</v>
      </c>
      <c r="BK38" s="702"/>
      <c r="BL38" s="559" t="s">
        <v>1581</v>
      </c>
    </row>
    <row r="39" spans="2:64" ht="124.5" customHeight="1" thickBot="1" x14ac:dyDescent="0.35">
      <c r="B39" s="787"/>
      <c r="C39" s="894"/>
      <c r="D39" s="897"/>
      <c r="E39" s="851" t="s">
        <v>74</v>
      </c>
      <c r="F39" s="798" t="s">
        <v>241</v>
      </c>
      <c r="G39" s="966" t="s">
        <v>1523</v>
      </c>
      <c r="H39" s="962" t="s">
        <v>68</v>
      </c>
      <c r="I39" s="962" t="s">
        <v>1525</v>
      </c>
      <c r="J39" s="962" t="s">
        <v>1524</v>
      </c>
      <c r="K39" s="962" t="s">
        <v>93</v>
      </c>
      <c r="L39" s="962" t="s">
        <v>159</v>
      </c>
      <c r="M39" s="827" t="str">
        <f t="shared" si="26"/>
        <v>Muy Baja</v>
      </c>
      <c r="N39" s="830">
        <f t="shared" si="27"/>
        <v>0.2</v>
      </c>
      <c r="O39" s="301" t="s">
        <v>53</v>
      </c>
      <c r="P39" s="301" t="s">
        <v>53</v>
      </c>
      <c r="Q39" s="301" t="s">
        <v>53</v>
      </c>
      <c r="R39" s="301" t="s">
        <v>53</v>
      </c>
      <c r="S39" s="301" t="s">
        <v>53</v>
      </c>
      <c r="T39" s="301" t="s">
        <v>53</v>
      </c>
      <c r="U39" s="301" t="s">
        <v>53</v>
      </c>
      <c r="V39" s="301" t="s">
        <v>54</v>
      </c>
      <c r="W39" s="301" t="s">
        <v>54</v>
      </c>
      <c r="X39" s="301" t="s">
        <v>53</v>
      </c>
      <c r="Y39" s="301" t="s">
        <v>53</v>
      </c>
      <c r="Z39" s="301" t="s">
        <v>53</v>
      </c>
      <c r="AA39" s="301" t="s">
        <v>53</v>
      </c>
      <c r="AB39" s="301" t="s">
        <v>53</v>
      </c>
      <c r="AC39" s="301" t="s">
        <v>53</v>
      </c>
      <c r="AD39" s="301" t="s">
        <v>54</v>
      </c>
      <c r="AE39" s="301" t="s">
        <v>53</v>
      </c>
      <c r="AF39" s="301" t="s">
        <v>53</v>
      </c>
      <c r="AG39" s="301" t="s">
        <v>54</v>
      </c>
      <c r="AH39" s="197"/>
      <c r="AI39" s="820" t="s">
        <v>351</v>
      </c>
      <c r="AJ39" s="197"/>
      <c r="AK39" s="835" t="str">
        <f t="shared" si="28"/>
        <v>Leve</v>
      </c>
      <c r="AL39" s="838">
        <f t="shared" si="29"/>
        <v>0.2</v>
      </c>
      <c r="AM39" s="841" t="str">
        <f>IF(AND(M39&lt;&gt;"",AK39&lt;&gt;""),VLOOKUP(M39&amp;AK39,'No Eliminar'!$P$3:$Q$27,2,FALSE),"")</f>
        <v>Baja</v>
      </c>
      <c r="AN39" s="148" t="s">
        <v>84</v>
      </c>
      <c r="AO39" s="679" t="s">
        <v>1526</v>
      </c>
      <c r="AP39" s="425" t="s">
        <v>1527</v>
      </c>
      <c r="AQ39" s="163" t="str">
        <f t="shared" si="30"/>
        <v>Probabilidad</v>
      </c>
      <c r="AR39" s="164" t="s">
        <v>61</v>
      </c>
      <c r="AS39" s="162">
        <f t="shared" si="31"/>
        <v>0.25</v>
      </c>
      <c r="AT39" s="164" t="s">
        <v>56</v>
      </c>
      <c r="AU39" s="162">
        <f t="shared" si="32"/>
        <v>0.15</v>
      </c>
      <c r="AV39" s="165">
        <f t="shared" si="33"/>
        <v>0.4</v>
      </c>
      <c r="AW39" s="164" t="s">
        <v>57</v>
      </c>
      <c r="AX39" s="164" t="s">
        <v>58</v>
      </c>
      <c r="AY39" s="164" t="s">
        <v>59</v>
      </c>
      <c r="AZ39" s="165">
        <f t="shared" si="34"/>
        <v>0.12</v>
      </c>
      <c r="BA39" s="166" t="str">
        <f t="shared" si="35"/>
        <v>Muy Baja</v>
      </c>
      <c r="BB39" s="165">
        <f>IF(AQ39="Impacto",(AL39-(+AL39*AV39)),AL39)</f>
        <v>0.2</v>
      </c>
      <c r="BC39" s="166" t="str">
        <f t="shared" si="37"/>
        <v>Leve</v>
      </c>
      <c r="BD39" s="167" t="str">
        <f>IF(AND(BA39&lt;&gt;"",BC39&lt;&gt;""),VLOOKUP(BA39&amp;BC39,'No Eliminar'!$P$3:$Q$27,2,FALSE),"")</f>
        <v>Baja</v>
      </c>
      <c r="BE39" s="822" t="s">
        <v>106</v>
      </c>
      <c r="BF39" s="962" t="s">
        <v>380</v>
      </c>
      <c r="BG39" s="962" t="s">
        <v>380</v>
      </c>
      <c r="BH39" s="962" t="s">
        <v>380</v>
      </c>
      <c r="BI39" s="962" t="s">
        <v>380</v>
      </c>
      <c r="BJ39" s="962" t="s">
        <v>380</v>
      </c>
      <c r="BK39" s="962"/>
      <c r="BL39" s="972" t="s">
        <v>1119</v>
      </c>
    </row>
    <row r="40" spans="2:64" ht="133.5" customHeight="1" thickBot="1" x14ac:dyDescent="0.35">
      <c r="B40" s="787"/>
      <c r="C40" s="894"/>
      <c r="D40" s="897"/>
      <c r="E40" s="817"/>
      <c r="F40" s="800"/>
      <c r="G40" s="967"/>
      <c r="H40" s="964"/>
      <c r="I40" s="964"/>
      <c r="J40" s="964"/>
      <c r="K40" s="964"/>
      <c r="L40" s="964"/>
      <c r="M40" s="829"/>
      <c r="N40" s="832"/>
      <c r="O40" s="301"/>
      <c r="P40" s="301"/>
      <c r="Q40" s="301"/>
      <c r="R40" s="301"/>
      <c r="S40" s="301"/>
      <c r="T40" s="301"/>
      <c r="U40" s="301"/>
      <c r="V40" s="301"/>
      <c r="W40" s="301"/>
      <c r="X40" s="301"/>
      <c r="Y40" s="301"/>
      <c r="Z40" s="301"/>
      <c r="AA40" s="301"/>
      <c r="AB40" s="301"/>
      <c r="AC40" s="301"/>
      <c r="AD40" s="301"/>
      <c r="AE40" s="301"/>
      <c r="AF40" s="301"/>
      <c r="AG40" s="301"/>
      <c r="AH40" s="197"/>
      <c r="AI40" s="821"/>
      <c r="AJ40" s="197"/>
      <c r="AK40" s="836"/>
      <c r="AL40" s="840"/>
      <c r="AM40" s="843"/>
      <c r="AN40" s="148" t="s">
        <v>339</v>
      </c>
      <c r="AO40" s="679" t="s">
        <v>1528</v>
      </c>
      <c r="AP40" s="425" t="s">
        <v>1527</v>
      </c>
      <c r="AQ40" s="117" t="str">
        <f t="shared" ref="AQ40" si="41">IF(AR40="Preventivo","Probabilidad",IF(AR40="Detectivo","Probabilidad","Impacto"))</f>
        <v>Probabilidad</v>
      </c>
      <c r="AR40" s="102" t="s">
        <v>61</v>
      </c>
      <c r="AS40" s="83">
        <f t="shared" ref="AS40" si="42">IF(AR40="Preventivo", 25%, IF(AR40="Detectivo",15%, IF(AR40="Correctivo",10%,IF(AR40="No se tienen controles para aplicar al impacto","No Aplica",""))))</f>
        <v>0.25</v>
      </c>
      <c r="AT40" s="102" t="s">
        <v>56</v>
      </c>
      <c r="AU40" s="83">
        <f t="shared" ref="AU40" si="43">IF(AT40="Automático", 25%, IF(AT40="Manual",15%,IF(AT40="No Aplica", "No Aplica","")))</f>
        <v>0.15</v>
      </c>
      <c r="AV40" s="118">
        <f>AS40+AU40</f>
        <v>0.4</v>
      </c>
      <c r="AW40" s="102" t="s">
        <v>57</v>
      </c>
      <c r="AX40" s="102" t="s">
        <v>58</v>
      </c>
      <c r="AY40" s="102" t="s">
        <v>59</v>
      </c>
      <c r="AZ40" s="86">
        <f>IFERROR(IF(AND(AQ39="Probabilidad",AQ40="Probabilidad"),(AZ39-(+AZ39*AV40)),IF(AQ40="Probabilidad",(N39-(+N39*AV40)),IF(AQ40="Impacto",AZ39,""))),"")</f>
        <v>7.1999999999999995E-2</v>
      </c>
      <c r="BA40" s="119" t="str">
        <f>IF(AZ40&lt;=20%, "Muy Baja", IF(AZ40&lt;=40%,"Baja", IF(AZ40&lt;=60%,"Media",IF(AZ40&lt;=80%,"Alta","Muy Alta"))))</f>
        <v>Muy Baja</v>
      </c>
      <c r="BB40" s="86">
        <f>IFERROR(IF(AND(AQ39="Impacto",AQ40="Impacto"),(BB39-(+BB39*AV40)),IF(AND(AQ39="Impacto",AQ40="Probabilidad"),(BB39),IF(AND(AQ39="Probabilidad",AQ40="Impacto"),(BB39-(+BB39*AV40)),IF(AND(AQ39="Probabilidad",AQ40="Probabilidad"),(BB39))))),"")</f>
        <v>0.2</v>
      </c>
      <c r="BC40" s="119" t="str">
        <f t="shared" ref="BC40" si="44">IF(BB40&lt;=20%, "Leve", IF(BB40&lt;=40%,"Menor", IF(BB40&lt;=60%,"Moderado",IF(BB40&lt;=80%,"Mayor","Catastrófico"))))</f>
        <v>Leve</v>
      </c>
      <c r="BD40" s="112" t="str">
        <f>IF(AND(BA40&lt;&gt;"",BC40&lt;&gt;""),VLOOKUP(BA40&amp;BC40,'No Eliminar'!$P$3:$Q$27,2,FALSE),"")</f>
        <v>Baja</v>
      </c>
      <c r="BE40" s="824"/>
      <c r="BF40" s="964"/>
      <c r="BG40" s="964"/>
      <c r="BH40" s="964"/>
      <c r="BI40" s="964"/>
      <c r="BJ40" s="964"/>
      <c r="BK40" s="964"/>
      <c r="BL40" s="973"/>
    </row>
    <row r="41" spans="2:64" ht="134.25" customHeight="1" thickBot="1" x14ac:dyDescent="0.35">
      <c r="B41" s="787"/>
      <c r="C41" s="894"/>
      <c r="D41" s="897"/>
      <c r="E41" s="851" t="s">
        <v>74</v>
      </c>
      <c r="F41" s="798" t="s">
        <v>242</v>
      </c>
      <c r="G41" s="966" t="s">
        <v>1121</v>
      </c>
      <c r="H41" s="962" t="s">
        <v>51</v>
      </c>
      <c r="I41" s="962" t="s">
        <v>1120</v>
      </c>
      <c r="J41" s="619" t="s">
        <v>1122</v>
      </c>
      <c r="K41" s="655" t="s">
        <v>347</v>
      </c>
      <c r="L41" s="820" t="s">
        <v>64</v>
      </c>
      <c r="M41" s="827" t="str">
        <f t="shared" si="26"/>
        <v>Media</v>
      </c>
      <c r="N41" s="830">
        <f t="shared" si="27"/>
        <v>0.6</v>
      </c>
      <c r="O41" s="72" t="s">
        <v>53</v>
      </c>
      <c r="P41" s="72" t="s">
        <v>53</v>
      </c>
      <c r="Q41" s="72" t="s">
        <v>53</v>
      </c>
      <c r="R41" s="72" t="s">
        <v>53</v>
      </c>
      <c r="S41" s="72" t="s">
        <v>53</v>
      </c>
      <c r="T41" s="72" t="s">
        <v>53</v>
      </c>
      <c r="U41" s="72" t="s">
        <v>53</v>
      </c>
      <c r="V41" s="72" t="s">
        <v>54</v>
      </c>
      <c r="W41" s="72" t="s">
        <v>54</v>
      </c>
      <c r="X41" s="72" t="s">
        <v>53</v>
      </c>
      <c r="Y41" s="72" t="s">
        <v>53</v>
      </c>
      <c r="Z41" s="72" t="s">
        <v>53</v>
      </c>
      <c r="AA41" s="72" t="s">
        <v>53</v>
      </c>
      <c r="AB41" s="72" t="s">
        <v>53</v>
      </c>
      <c r="AC41" s="72" t="s">
        <v>53</v>
      </c>
      <c r="AD41" s="72" t="s">
        <v>54</v>
      </c>
      <c r="AE41" s="72" t="s">
        <v>53</v>
      </c>
      <c r="AF41" s="72" t="s">
        <v>53</v>
      </c>
      <c r="AG41" s="72" t="s">
        <v>54</v>
      </c>
      <c r="AH41" s="73"/>
      <c r="AI41" s="820" t="s">
        <v>351</v>
      </c>
      <c r="AJ41" s="73"/>
      <c r="AK41" s="835" t="str">
        <f t="shared" si="28"/>
        <v>Leve</v>
      </c>
      <c r="AL41" s="838">
        <f>IF(AK41="Leve", 20%, IF(AK41="Menor",40%, IF(AK41="Moderado",60%, IF(AK41="Mayor",80%,IF(AK41="Catastrófico",100%,"")))))</f>
        <v>0.2</v>
      </c>
      <c r="AM41" s="841" t="str">
        <f>IF(AND(M41&lt;&gt;"",AK41&lt;&gt;""),VLOOKUP(M41&amp;AK41,'No Eliminar'!$P$3:$Q$27,2,FALSE),"")</f>
        <v>Moderada</v>
      </c>
      <c r="AN41" s="147" t="s">
        <v>84</v>
      </c>
      <c r="AO41" s="607" t="s">
        <v>1472</v>
      </c>
      <c r="AP41" s="427" t="s">
        <v>1124</v>
      </c>
      <c r="AQ41" s="75" t="str">
        <f t="shared" si="30"/>
        <v>Probabilidad</v>
      </c>
      <c r="AR41" s="89" t="s">
        <v>61</v>
      </c>
      <c r="AS41" s="76">
        <f t="shared" si="31"/>
        <v>0.25</v>
      </c>
      <c r="AT41" s="89" t="s">
        <v>56</v>
      </c>
      <c r="AU41" s="76">
        <f t="shared" si="32"/>
        <v>0.15</v>
      </c>
      <c r="AV41" s="77">
        <f>AS41+AU41</f>
        <v>0.4</v>
      </c>
      <c r="AW41" s="89" t="s">
        <v>57</v>
      </c>
      <c r="AX41" s="89" t="s">
        <v>58</v>
      </c>
      <c r="AY41" s="89" t="s">
        <v>59</v>
      </c>
      <c r="AZ41" s="77">
        <f>IFERROR(IF(AQ41="Probabilidad",(N41-(+N41*AV41)),IF(AQ41="Impacto",N41,"")),"")</f>
        <v>0.36</v>
      </c>
      <c r="BA41" s="78" t="str">
        <f t="shared" si="35"/>
        <v>Baja</v>
      </c>
      <c r="BB41" s="77">
        <f>IF(AQ41="Impacto",(AL41-(+AL41*AV41)),AL41)</f>
        <v>0.2</v>
      </c>
      <c r="BC41" s="78" t="str">
        <f t="shared" si="37"/>
        <v>Leve</v>
      </c>
      <c r="BD41" s="79" t="str">
        <f>IF(AND(BA41&lt;&gt;"",BC41&lt;&gt;""),VLOOKUP(BA41&amp;BC41,'No Eliminar'!$P$3:$Q$27,2,FALSE),"")</f>
        <v>Baja</v>
      </c>
      <c r="BE41" s="822" t="s">
        <v>106</v>
      </c>
      <c r="BF41" s="962" t="s">
        <v>380</v>
      </c>
      <c r="BG41" s="962" t="s">
        <v>380</v>
      </c>
      <c r="BH41" s="962" t="s">
        <v>380</v>
      </c>
      <c r="BI41" s="962" t="s">
        <v>380</v>
      </c>
      <c r="BJ41" s="962" t="s">
        <v>380</v>
      </c>
      <c r="BK41" s="962"/>
      <c r="BL41" s="972" t="s">
        <v>1127</v>
      </c>
    </row>
    <row r="42" spans="2:64" ht="131.25" thickBot="1" x14ac:dyDescent="0.35">
      <c r="B42" s="788"/>
      <c r="C42" s="895"/>
      <c r="D42" s="898"/>
      <c r="E42" s="797"/>
      <c r="F42" s="800"/>
      <c r="G42" s="967"/>
      <c r="H42" s="964"/>
      <c r="I42" s="964"/>
      <c r="J42" s="621" t="s">
        <v>1123</v>
      </c>
      <c r="K42" s="590" t="s">
        <v>348</v>
      </c>
      <c r="L42" s="821"/>
      <c r="M42" s="829"/>
      <c r="N42" s="832"/>
      <c r="O42" s="115"/>
      <c r="P42" s="115"/>
      <c r="Q42" s="115"/>
      <c r="R42" s="115"/>
      <c r="S42" s="115"/>
      <c r="T42" s="115"/>
      <c r="U42" s="115"/>
      <c r="V42" s="115"/>
      <c r="W42" s="115"/>
      <c r="X42" s="115"/>
      <c r="Y42" s="115"/>
      <c r="Z42" s="115"/>
      <c r="AA42" s="115"/>
      <c r="AB42" s="115"/>
      <c r="AC42" s="115"/>
      <c r="AD42" s="115"/>
      <c r="AE42" s="115"/>
      <c r="AF42" s="115"/>
      <c r="AG42" s="115"/>
      <c r="AH42" s="116"/>
      <c r="AI42" s="821"/>
      <c r="AJ42" s="116"/>
      <c r="AK42" s="836"/>
      <c r="AL42" s="840"/>
      <c r="AM42" s="843"/>
      <c r="AN42" s="147" t="s">
        <v>339</v>
      </c>
      <c r="AO42" s="679" t="s">
        <v>1473</v>
      </c>
      <c r="AP42" s="427" t="s">
        <v>1124</v>
      </c>
      <c r="AQ42" s="117" t="str">
        <f t="shared" si="30"/>
        <v>Probabilidad</v>
      </c>
      <c r="AR42" s="102" t="s">
        <v>61</v>
      </c>
      <c r="AS42" s="83">
        <f t="shared" si="31"/>
        <v>0.25</v>
      </c>
      <c r="AT42" s="102" t="s">
        <v>56</v>
      </c>
      <c r="AU42" s="83">
        <f t="shared" si="32"/>
        <v>0.15</v>
      </c>
      <c r="AV42" s="118">
        <f>AS42+AU42</f>
        <v>0.4</v>
      </c>
      <c r="AW42" s="102" t="s">
        <v>57</v>
      </c>
      <c r="AX42" s="102" t="s">
        <v>58</v>
      </c>
      <c r="AY42" s="102" t="s">
        <v>59</v>
      </c>
      <c r="AZ42" s="86">
        <f>IFERROR(IF(AND(AQ41="Probabilidad",AQ42="Probabilidad"),(AZ41-(+AZ41*AV42)),IF(AQ42="Probabilidad",(N41-(+N41*AV42)),IF(AQ42="Impacto",AZ41,""))),"")</f>
        <v>0.216</v>
      </c>
      <c r="BA42" s="119" t="str">
        <f t="shared" si="35"/>
        <v>Baja</v>
      </c>
      <c r="BB42" s="86">
        <f>IFERROR(IF(AND(AQ41="Impacto",AQ42="Impacto"),(BB41-(+BB41*AV42)),IF(AND(AQ41="Impacto",AQ42="Probabilidad"),(BB41),IF(AND(AQ41="Probabilidad",AQ42="Impacto"),(BB41-(+BB41*AV42)),IF(AND(AQ41="Probabilidad",AQ42="Probabilidad"),(BB41))))),"")</f>
        <v>0.2</v>
      </c>
      <c r="BC42" s="119" t="str">
        <f t="shared" si="37"/>
        <v>Leve</v>
      </c>
      <c r="BD42" s="112" t="str">
        <f>IF(AND(BA42&lt;&gt;"",BC42&lt;&gt;""),VLOOKUP(BA42&amp;BC42,'No Eliminar'!$P$3:$Q$27,2,FALSE),"")</f>
        <v>Baja</v>
      </c>
      <c r="BE42" s="824"/>
      <c r="BF42" s="964" t="s">
        <v>380</v>
      </c>
      <c r="BG42" s="964" t="s">
        <v>380</v>
      </c>
      <c r="BH42" s="964" t="s">
        <v>380</v>
      </c>
      <c r="BI42" s="964" t="s">
        <v>380</v>
      </c>
      <c r="BJ42" s="964" t="s">
        <v>380</v>
      </c>
      <c r="BK42" s="964"/>
      <c r="BL42" s="973"/>
    </row>
    <row r="43" spans="2:64" ht="231.75" thickBot="1" x14ac:dyDescent="0.35">
      <c r="B43" s="288" t="s">
        <v>190</v>
      </c>
      <c r="C43" s="646" t="str">
        <f>VLOOKUP(B43,'No Eliminar'!B$3:D$18,2,FALSE)</f>
        <v>Realizar la formación, capacitación, inducción, instrucción, entrenamiento y reentrenamiento a los actores del Sistema Nacional Penitenciario que así lo requiera y las investigaciones a este ámbito en forma eficiente.</v>
      </c>
      <c r="D43" s="647" t="str">
        <f>VLOOKUP(B43,'No Eliminar'!B$3:E$18,4,FALSE)</f>
        <v>Gestionar un talento humano idóneo, comprometido y transparente, que contribuya al cumplimiento de la misión institucional y los fines del Estado, y alcance su propio desarrollo personal y laboral.</v>
      </c>
      <c r="E43" s="171" t="s">
        <v>74</v>
      </c>
      <c r="F43" s="370" t="s">
        <v>243</v>
      </c>
      <c r="G43" s="487" t="s">
        <v>466</v>
      </c>
      <c r="H43" s="177" t="s">
        <v>51</v>
      </c>
      <c r="I43" s="177" t="s">
        <v>467</v>
      </c>
      <c r="J43" s="177" t="s">
        <v>468</v>
      </c>
      <c r="K43" s="504" t="s">
        <v>93</v>
      </c>
      <c r="L43" s="157" t="s">
        <v>72</v>
      </c>
      <c r="M43" s="158" t="str">
        <f t="shared" si="9"/>
        <v>Baja</v>
      </c>
      <c r="N43" s="159">
        <f t="shared" si="10"/>
        <v>0.4</v>
      </c>
      <c r="O43" s="157" t="s">
        <v>53</v>
      </c>
      <c r="P43" s="157" t="s">
        <v>53</v>
      </c>
      <c r="Q43" s="157" t="s">
        <v>53</v>
      </c>
      <c r="R43" s="157" t="s">
        <v>53</v>
      </c>
      <c r="S43" s="157" t="s">
        <v>53</v>
      </c>
      <c r="T43" s="157" t="s">
        <v>53</v>
      </c>
      <c r="U43" s="157" t="s">
        <v>53</v>
      </c>
      <c r="V43" s="157" t="s">
        <v>54</v>
      </c>
      <c r="W43" s="157" t="s">
        <v>54</v>
      </c>
      <c r="X43" s="157" t="s">
        <v>53</v>
      </c>
      <c r="Y43" s="157" t="s">
        <v>53</v>
      </c>
      <c r="Z43" s="157" t="s">
        <v>53</v>
      </c>
      <c r="AA43" s="157" t="s">
        <v>53</v>
      </c>
      <c r="AB43" s="157" t="s">
        <v>53</v>
      </c>
      <c r="AC43" s="157" t="s">
        <v>53</v>
      </c>
      <c r="AD43" s="157" t="s">
        <v>54</v>
      </c>
      <c r="AE43" s="157" t="s">
        <v>53</v>
      </c>
      <c r="AF43" s="157" t="s">
        <v>53</v>
      </c>
      <c r="AG43" s="157" t="s">
        <v>54</v>
      </c>
      <c r="AH43" s="160"/>
      <c r="AI43" s="157" t="s">
        <v>353</v>
      </c>
      <c r="AJ43" s="160"/>
      <c r="AK43" s="161" t="str">
        <f t="shared" si="11"/>
        <v>Moderado</v>
      </c>
      <c r="AL43" s="162">
        <f t="shared" si="19"/>
        <v>0.6</v>
      </c>
      <c r="AM43" s="184" t="str">
        <f>IF(AND(M43&lt;&gt;"",AK43&lt;&gt;""),VLOOKUP(M43&amp;AK43,'No Eliminar'!$P$3:$Q$27,2,FALSE),"")</f>
        <v>Moderada</v>
      </c>
      <c r="AN43" s="147" t="s">
        <v>84</v>
      </c>
      <c r="AO43" s="206" t="s">
        <v>1245</v>
      </c>
      <c r="AP43" s="260" t="s">
        <v>469</v>
      </c>
      <c r="AQ43" s="163" t="str">
        <f t="shared" si="1"/>
        <v>Probabilidad</v>
      </c>
      <c r="AR43" s="164" t="s">
        <v>61</v>
      </c>
      <c r="AS43" s="162">
        <f t="shared" si="12"/>
        <v>0.25</v>
      </c>
      <c r="AT43" s="164" t="s">
        <v>56</v>
      </c>
      <c r="AU43" s="162">
        <f t="shared" si="6"/>
        <v>0.15</v>
      </c>
      <c r="AV43" s="165">
        <f t="shared" si="8"/>
        <v>0.4</v>
      </c>
      <c r="AW43" s="164" t="s">
        <v>57</v>
      </c>
      <c r="AX43" s="164" t="s">
        <v>58</v>
      </c>
      <c r="AY43" s="164" t="s">
        <v>59</v>
      </c>
      <c r="AZ43" s="165">
        <f t="shared" si="20"/>
        <v>0.24</v>
      </c>
      <c r="BA43" s="166" t="str">
        <f t="shared" si="7"/>
        <v>Baja</v>
      </c>
      <c r="BB43" s="165">
        <f t="shared" si="13"/>
        <v>0.6</v>
      </c>
      <c r="BC43" s="166" t="str">
        <f t="shared" si="2"/>
        <v>Moderado</v>
      </c>
      <c r="BD43" s="167" t="str">
        <f>IF(AND(BA43&lt;&gt;"",BC43&lt;&gt;""),VLOOKUP(BA43&amp;BC43,'No Eliminar'!$P$3:$Q$27,2,FALSE),"")</f>
        <v>Moderada</v>
      </c>
      <c r="BE43" s="164" t="s">
        <v>60</v>
      </c>
      <c r="BF43" s="680" t="s">
        <v>470</v>
      </c>
      <c r="BG43" s="177" t="s">
        <v>471</v>
      </c>
      <c r="BH43" s="177" t="s">
        <v>472</v>
      </c>
      <c r="BI43" s="645">
        <v>45078</v>
      </c>
      <c r="BJ43" s="645">
        <v>45260</v>
      </c>
      <c r="BK43" s="177"/>
      <c r="BL43" s="559" t="s">
        <v>473</v>
      </c>
    </row>
    <row r="44" spans="2:64" ht="243" customHeight="1" thickBot="1" x14ac:dyDescent="0.35">
      <c r="B44" s="786" t="s">
        <v>185</v>
      </c>
      <c r="C44" s="893" t="str">
        <f>VLOOKUP(B44,'No Eliminar'!B$3:D$18,2,FALSE)</f>
        <v>Establecer las directrices para la ejecución de la pena privativa de la libertad impuesta a través de una sentencia penal condenatoria y el control de las medidas de aseguramiento ordenadas por autoridad competente en los Establecimientos de Reclusión, garantizando el respeto y la protección de los Derechos Humanos del personal interno.</v>
      </c>
      <c r="D44" s="896" t="str">
        <f>VLOOKUP(B44,'No Eliminar'!B$3:E$18,4,FALSE)</f>
        <v>Garantizar el orden y la disciplina en los establecimientos de reclusión, el cumplimiento de las penas y las medidas de detención preventiva, todo en el marco del respeto de los derechos humanos y la dignidad de las personas privadas de la libertad, los v</v>
      </c>
      <c r="E44" s="795" t="s">
        <v>74</v>
      </c>
      <c r="F44" s="798" t="s">
        <v>247</v>
      </c>
      <c r="G44" s="974" t="s">
        <v>507</v>
      </c>
      <c r="H44" s="962" t="s">
        <v>68</v>
      </c>
      <c r="I44" s="960" t="s">
        <v>502</v>
      </c>
      <c r="J44" s="960" t="s">
        <v>503</v>
      </c>
      <c r="K44" s="960" t="s">
        <v>347</v>
      </c>
      <c r="L44" s="820" t="s">
        <v>64</v>
      </c>
      <c r="M44" s="827" t="str">
        <f t="shared" si="9"/>
        <v>Media</v>
      </c>
      <c r="N44" s="830">
        <f>IF(M44="Muy Baja", 20%, IF(M44="Baja",40%, IF(M44="Media",60%, IF(M44="Alta",80%,IF(M44="Muy Alta",100%,"")))))</f>
        <v>0.6</v>
      </c>
      <c r="O44" s="72" t="s">
        <v>53</v>
      </c>
      <c r="P44" s="72" t="s">
        <v>53</v>
      </c>
      <c r="Q44" s="72" t="s">
        <v>53</v>
      </c>
      <c r="R44" s="72" t="s">
        <v>53</v>
      </c>
      <c r="S44" s="72" t="s">
        <v>53</v>
      </c>
      <c r="T44" s="72" t="s">
        <v>53</v>
      </c>
      <c r="U44" s="72" t="s">
        <v>53</v>
      </c>
      <c r="V44" s="72" t="s">
        <v>54</v>
      </c>
      <c r="W44" s="72" t="s">
        <v>54</v>
      </c>
      <c r="X44" s="72" t="s">
        <v>53</v>
      </c>
      <c r="Y44" s="72" t="s">
        <v>53</v>
      </c>
      <c r="Z44" s="72" t="s">
        <v>53</v>
      </c>
      <c r="AA44" s="72" t="s">
        <v>53</v>
      </c>
      <c r="AB44" s="72" t="s">
        <v>53</v>
      </c>
      <c r="AC44" s="72" t="s">
        <v>53</v>
      </c>
      <c r="AD44" s="72" t="s">
        <v>54</v>
      </c>
      <c r="AE44" s="72" t="s">
        <v>53</v>
      </c>
      <c r="AF44" s="72" t="s">
        <v>53</v>
      </c>
      <c r="AG44" s="72" t="s">
        <v>54</v>
      </c>
      <c r="AH44" s="73"/>
      <c r="AI44" s="820" t="s">
        <v>352</v>
      </c>
      <c r="AJ44" s="73"/>
      <c r="AK44" s="835" t="str">
        <f t="shared" si="11"/>
        <v>Menor</v>
      </c>
      <c r="AL44" s="838">
        <f t="shared" si="19"/>
        <v>0.4</v>
      </c>
      <c r="AM44" s="841" t="str">
        <f>IF(AND(M44&lt;&gt;"",AK44&lt;&gt;""),VLOOKUP(M44&amp;AK44,'No Eliminar'!$P$3:$Q$27,2,FALSE),"")</f>
        <v>Moderada</v>
      </c>
      <c r="AN44" s="147" t="s">
        <v>84</v>
      </c>
      <c r="AO44" s="208" t="s">
        <v>1246</v>
      </c>
      <c r="AP44" s="473" t="s">
        <v>504</v>
      </c>
      <c r="AQ44" s="75" t="str">
        <f t="shared" si="1"/>
        <v>Probabilidad</v>
      </c>
      <c r="AR44" s="89" t="s">
        <v>61</v>
      </c>
      <c r="AS44" s="76">
        <f t="shared" si="12"/>
        <v>0.25</v>
      </c>
      <c r="AT44" s="89" t="s">
        <v>56</v>
      </c>
      <c r="AU44" s="76">
        <f t="shared" si="6"/>
        <v>0.15</v>
      </c>
      <c r="AV44" s="77">
        <f>AS44+AU44</f>
        <v>0.4</v>
      </c>
      <c r="AW44" s="89" t="s">
        <v>57</v>
      </c>
      <c r="AX44" s="89" t="s">
        <v>58</v>
      </c>
      <c r="AY44" s="89" t="s">
        <v>59</v>
      </c>
      <c r="AZ44" s="77">
        <f t="shared" si="20"/>
        <v>0.36</v>
      </c>
      <c r="BA44" s="78" t="str">
        <f t="shared" si="7"/>
        <v>Baja</v>
      </c>
      <c r="BB44" s="77">
        <f>IF(AQ44="Impacto",(AL44-(+AL44*AV44)),AL44)</f>
        <v>0.4</v>
      </c>
      <c r="BC44" s="78" t="str">
        <f t="shared" si="2"/>
        <v>Menor</v>
      </c>
      <c r="BD44" s="79" t="str">
        <f>IF(AND(BA44&lt;&gt;"",BC44&lt;&gt;""),VLOOKUP(BA44&amp;BC44,'No Eliminar'!$P$3:$Q$27,2,FALSE),"")</f>
        <v>Moderada</v>
      </c>
      <c r="BE44" s="822" t="s">
        <v>60</v>
      </c>
      <c r="BF44" s="972" t="s">
        <v>505</v>
      </c>
      <c r="BG44" s="962" t="s">
        <v>506</v>
      </c>
      <c r="BH44" s="962" t="s">
        <v>387</v>
      </c>
      <c r="BI44" s="970">
        <v>44928</v>
      </c>
      <c r="BJ44" s="970">
        <v>45289</v>
      </c>
      <c r="BK44" s="962"/>
      <c r="BL44" s="968" t="s">
        <v>912</v>
      </c>
    </row>
    <row r="45" spans="2:64" ht="269.25" customHeight="1" thickBot="1" x14ac:dyDescent="0.35">
      <c r="B45" s="787"/>
      <c r="C45" s="894"/>
      <c r="D45" s="897"/>
      <c r="E45" s="817"/>
      <c r="F45" s="800"/>
      <c r="G45" s="975"/>
      <c r="H45" s="964"/>
      <c r="I45" s="961"/>
      <c r="J45" s="961"/>
      <c r="K45" s="961"/>
      <c r="L45" s="821"/>
      <c r="M45" s="829"/>
      <c r="N45" s="832"/>
      <c r="O45" s="115"/>
      <c r="P45" s="115"/>
      <c r="Q45" s="115"/>
      <c r="R45" s="115"/>
      <c r="S45" s="115"/>
      <c r="T45" s="115"/>
      <c r="U45" s="115"/>
      <c r="V45" s="115"/>
      <c r="W45" s="115"/>
      <c r="X45" s="115"/>
      <c r="Y45" s="115"/>
      <c r="Z45" s="115"/>
      <c r="AA45" s="115"/>
      <c r="AB45" s="115"/>
      <c r="AC45" s="115"/>
      <c r="AD45" s="115"/>
      <c r="AE45" s="115"/>
      <c r="AF45" s="115"/>
      <c r="AG45" s="115"/>
      <c r="AH45" s="116"/>
      <c r="AI45" s="821"/>
      <c r="AJ45" s="116"/>
      <c r="AK45" s="836"/>
      <c r="AL45" s="840"/>
      <c r="AM45" s="843"/>
      <c r="AN45" s="148" t="s">
        <v>339</v>
      </c>
      <c r="AO45" s="209" t="s">
        <v>1253</v>
      </c>
      <c r="AP45" s="260" t="s">
        <v>504</v>
      </c>
      <c r="AQ45" s="117" t="str">
        <f>IF(AR45="Preventivo","Probabilidad",IF(AR45="Detectivo","Probabilidad","Impacto"))</f>
        <v>Probabilidad</v>
      </c>
      <c r="AR45" s="102" t="s">
        <v>61</v>
      </c>
      <c r="AS45" s="83">
        <f t="shared" si="12"/>
        <v>0.25</v>
      </c>
      <c r="AT45" s="102" t="s">
        <v>56</v>
      </c>
      <c r="AU45" s="83">
        <f t="shared" ref="AU45" si="45">IF(AT45="Automático", 25%, IF(AT45="Manual",15%,IF(AT45="No Aplica", "No Aplica","")))</f>
        <v>0.15</v>
      </c>
      <c r="AV45" s="118">
        <f>AS45+AU45</f>
        <v>0.4</v>
      </c>
      <c r="AW45" s="102" t="s">
        <v>57</v>
      </c>
      <c r="AX45" s="102" t="s">
        <v>58</v>
      </c>
      <c r="AY45" s="91" t="s">
        <v>59</v>
      </c>
      <c r="AZ45" s="86">
        <f>IFERROR(IF(AND(AQ44="Probabilidad",AQ45="Probabilidad"),(AZ44-(+AZ44*AV45)),IF(AQ45="Probabilidad",(N44-(+N44*AV45)),IF(AQ45="Impacto",AZ44,""))),"")</f>
        <v>0.216</v>
      </c>
      <c r="BA45" s="87" t="str">
        <f>IF(AZ45&lt;=20%, "Muy Baja", IF(AZ45&lt;=40%,"Baja", IF(AZ45&lt;=60%,"Media",IF(AZ45&lt;=80%,"Alta","Muy Alta"))))</f>
        <v>Baja</v>
      </c>
      <c r="BB45" s="86">
        <f>IFERROR(IF(AND(AQ44="Impacto",AQ45="Impacto"),(BB44-(+BB44*AV45)),IF(AND(AQ44="Impacto",AQ45="Probabilidad"),(BB44),IF(AND(AQ44="Probabilidad",AQ45="Impacto"),(BB44-(+BB44*AV45)),IF(AND(AQ44="Probabilidad",AQ45="Probabilidad"),(BB44))))),"")</f>
        <v>0.4</v>
      </c>
      <c r="BC45" s="119" t="str">
        <f>IF(BB45&lt;=20%, "Leve", IF(BB45&lt;=40%,"Menor", IF(BB45&lt;=60%,"Moderado",IF(BB45&lt;=80%,"Mayor","Catastrófico"))))</f>
        <v>Menor</v>
      </c>
      <c r="BD45" s="112" t="str">
        <f>IF(AND(BA45&lt;&gt;"",BC45&lt;&gt;""),VLOOKUP(BA45&amp;BC45,'No Eliminar'!$P$3:$Q$27,2,FALSE),"")</f>
        <v>Moderada</v>
      </c>
      <c r="BE45" s="824"/>
      <c r="BF45" s="973"/>
      <c r="BG45" s="964"/>
      <c r="BH45" s="964"/>
      <c r="BI45" s="971"/>
      <c r="BJ45" s="971"/>
      <c r="BK45" s="964"/>
      <c r="BL45" s="969"/>
    </row>
    <row r="46" spans="2:64" ht="243.75" customHeight="1" thickBot="1" x14ac:dyDescent="0.35">
      <c r="B46" s="787"/>
      <c r="C46" s="894"/>
      <c r="D46" s="897"/>
      <c r="E46" s="851" t="s">
        <v>74</v>
      </c>
      <c r="F46" s="798" t="s">
        <v>248</v>
      </c>
      <c r="G46" s="974" t="s">
        <v>508</v>
      </c>
      <c r="H46" s="962" t="s">
        <v>68</v>
      </c>
      <c r="I46" s="962" t="s">
        <v>509</v>
      </c>
      <c r="J46" s="960" t="s">
        <v>510</v>
      </c>
      <c r="K46" s="960" t="s">
        <v>347</v>
      </c>
      <c r="L46" s="820" t="s">
        <v>70</v>
      </c>
      <c r="M46" s="827" t="str">
        <f t="shared" si="9"/>
        <v>Alta</v>
      </c>
      <c r="N46" s="830">
        <f t="shared" si="10"/>
        <v>0.8</v>
      </c>
      <c r="O46" s="72" t="s">
        <v>53</v>
      </c>
      <c r="P46" s="72" t="s">
        <v>53</v>
      </c>
      <c r="Q46" s="72" t="s">
        <v>53</v>
      </c>
      <c r="R46" s="72" t="s">
        <v>53</v>
      </c>
      <c r="S46" s="72" t="s">
        <v>53</v>
      </c>
      <c r="T46" s="72" t="s">
        <v>53</v>
      </c>
      <c r="U46" s="72" t="s">
        <v>53</v>
      </c>
      <c r="V46" s="72" t="s">
        <v>54</v>
      </c>
      <c r="W46" s="72" t="s">
        <v>54</v>
      </c>
      <c r="X46" s="72" t="s">
        <v>53</v>
      </c>
      <c r="Y46" s="72" t="s">
        <v>53</v>
      </c>
      <c r="Z46" s="72" t="s">
        <v>53</v>
      </c>
      <c r="AA46" s="72" t="s">
        <v>53</v>
      </c>
      <c r="AB46" s="72" t="s">
        <v>53</v>
      </c>
      <c r="AC46" s="72" t="s">
        <v>53</v>
      </c>
      <c r="AD46" s="72" t="s">
        <v>54</v>
      </c>
      <c r="AE46" s="72" t="s">
        <v>53</v>
      </c>
      <c r="AF46" s="72" t="s">
        <v>53</v>
      </c>
      <c r="AG46" s="72" t="s">
        <v>54</v>
      </c>
      <c r="AH46" s="73"/>
      <c r="AI46" s="820" t="s">
        <v>354</v>
      </c>
      <c r="AJ46" s="73"/>
      <c r="AK46" s="835" t="str">
        <f t="shared" si="11"/>
        <v>Mayor</v>
      </c>
      <c r="AL46" s="838">
        <f t="shared" si="19"/>
        <v>0.8</v>
      </c>
      <c r="AM46" s="841" t="str">
        <f>IF(AND(M46&lt;&gt;"",AK46&lt;&gt;""),VLOOKUP(M46&amp;AK46,'No Eliminar'!$P$3:$Q$27,2,FALSE),"")</f>
        <v>Alta</v>
      </c>
      <c r="AN46" s="146" t="s">
        <v>84</v>
      </c>
      <c r="AO46" s="416" t="s">
        <v>1254</v>
      </c>
      <c r="AP46" s="262" t="s">
        <v>504</v>
      </c>
      <c r="AQ46" s="121" t="str">
        <f t="shared" si="1"/>
        <v>Probabilidad</v>
      </c>
      <c r="AR46" s="89" t="s">
        <v>61</v>
      </c>
      <c r="AS46" s="76">
        <f>IF(AR46="Preventivo", 25%, IF(AR46="Detectivo",15%, IF(AR46="Correctivo",10%,IF(AR46="No se tienen controles para aplicar al impacto","No Aplica",""))))</f>
        <v>0.25</v>
      </c>
      <c r="AT46" s="89" t="s">
        <v>56</v>
      </c>
      <c r="AU46" s="76">
        <f t="shared" si="6"/>
        <v>0.15</v>
      </c>
      <c r="AV46" s="77">
        <f t="shared" si="8"/>
        <v>0.4</v>
      </c>
      <c r="AW46" s="89" t="s">
        <v>57</v>
      </c>
      <c r="AX46" s="89" t="s">
        <v>58</v>
      </c>
      <c r="AY46" s="89" t="s">
        <v>59</v>
      </c>
      <c r="AZ46" s="77">
        <f>IFERROR(IF(AQ46="Probabilidad",(N46-(+N46*AV46)),IF(AQ46="Impacto",N46,"")),"")</f>
        <v>0.48</v>
      </c>
      <c r="BA46" s="190" t="str">
        <f t="shared" si="7"/>
        <v>Media</v>
      </c>
      <c r="BB46" s="77">
        <f>IF(AQ46="Impacto",(AL46-(+AL46*AV46)),AL46)</f>
        <v>0.8</v>
      </c>
      <c r="BC46" s="78" t="str">
        <f t="shared" si="2"/>
        <v>Mayor</v>
      </c>
      <c r="BD46" s="79" t="str">
        <f>IF(AND(BA46&lt;&gt;"",BC46&lt;&gt;""),VLOOKUP(BA46&amp;BC46,'No Eliminar'!$P$3:$Q$27,2,FALSE),"")</f>
        <v>Alta</v>
      </c>
      <c r="BE46" s="822" t="s">
        <v>60</v>
      </c>
      <c r="BF46" s="972" t="s">
        <v>505</v>
      </c>
      <c r="BG46" s="962" t="s">
        <v>506</v>
      </c>
      <c r="BH46" s="962" t="s">
        <v>387</v>
      </c>
      <c r="BI46" s="970">
        <v>44928</v>
      </c>
      <c r="BJ46" s="970">
        <v>45289</v>
      </c>
      <c r="BK46" s="962"/>
      <c r="BL46" s="968" t="s">
        <v>914</v>
      </c>
    </row>
    <row r="47" spans="2:64" ht="201" customHeight="1" thickTop="1" thickBot="1" x14ac:dyDescent="0.35">
      <c r="B47" s="788"/>
      <c r="C47" s="895"/>
      <c r="D47" s="898"/>
      <c r="E47" s="797"/>
      <c r="F47" s="800"/>
      <c r="G47" s="975"/>
      <c r="H47" s="964"/>
      <c r="I47" s="964"/>
      <c r="J47" s="961"/>
      <c r="K47" s="961"/>
      <c r="L47" s="821"/>
      <c r="M47" s="829"/>
      <c r="N47" s="832"/>
      <c r="O47" s="115"/>
      <c r="P47" s="115"/>
      <c r="Q47" s="115"/>
      <c r="R47" s="115"/>
      <c r="S47" s="115"/>
      <c r="T47" s="115"/>
      <c r="U47" s="115"/>
      <c r="V47" s="115"/>
      <c r="W47" s="115"/>
      <c r="X47" s="115"/>
      <c r="Y47" s="115"/>
      <c r="Z47" s="115"/>
      <c r="AA47" s="115"/>
      <c r="AB47" s="115"/>
      <c r="AC47" s="115"/>
      <c r="AD47" s="115"/>
      <c r="AE47" s="115"/>
      <c r="AF47" s="115"/>
      <c r="AG47" s="115"/>
      <c r="AH47" s="116"/>
      <c r="AI47" s="821"/>
      <c r="AJ47" s="116"/>
      <c r="AK47" s="836"/>
      <c r="AL47" s="840"/>
      <c r="AM47" s="843"/>
      <c r="AN47" s="147" t="s">
        <v>339</v>
      </c>
      <c r="AO47" s="417" t="s">
        <v>1255</v>
      </c>
      <c r="AP47" s="263" t="s">
        <v>511</v>
      </c>
      <c r="AQ47" s="137" t="str">
        <f t="shared" si="1"/>
        <v>Probabilidad</v>
      </c>
      <c r="AR47" s="102" t="s">
        <v>61</v>
      </c>
      <c r="AS47" s="83">
        <f t="shared" si="12"/>
        <v>0.25</v>
      </c>
      <c r="AT47" s="102" t="s">
        <v>56</v>
      </c>
      <c r="AU47" s="83">
        <f t="shared" ref="AU47:AU69" si="46">IF(AT47="Automático", 25%, IF(AT47="Manual",15%,IF(AT47="No Aplica", "No Aplica","")))</f>
        <v>0.15</v>
      </c>
      <c r="AV47" s="118">
        <f t="shared" ref="AV47:AV55" si="47">AS47+AU47</f>
        <v>0.4</v>
      </c>
      <c r="AW47" s="102" t="s">
        <v>73</v>
      </c>
      <c r="AX47" s="102" t="s">
        <v>65</v>
      </c>
      <c r="AY47" s="102" t="s">
        <v>59</v>
      </c>
      <c r="AZ47" s="86">
        <f>IFERROR(IF(AND(AQ46="Probabilidad",AQ47="Probabilidad"),(AZ46-(+AZ46*AV47)),IF(AQ47="Probabilidad",(N46-(+N46*AV47)),IF(AQ47="Impacto",AZ46,""))),"")</f>
        <v>0.28799999999999998</v>
      </c>
      <c r="BA47" s="191" t="str">
        <f t="shared" ref="BA47:BA69" si="48">IF(AZ47&lt;=20%, "Muy Baja", IF(AZ47&lt;=40%,"Baja", IF(AZ47&lt;=60%,"Media",IF(AZ47&lt;=80%,"Alta","Muy Alta"))))</f>
        <v>Baja</v>
      </c>
      <c r="BB47" s="86">
        <f>IFERROR(IF(AND(AQ46="Impacto",AQ47="Impacto"),(BB46-(+BB46*AV47)),IF(AND(AQ46="Impacto",AQ47="Probabilidad"),(BB46),IF(AND(AQ46="Probabilidad",AQ47="Impacto"),(BB46-(+BB46*AV47)),IF(AND(AQ46="Probabilidad",AQ47="Probabilidad"),(BB46))))),"")</f>
        <v>0.8</v>
      </c>
      <c r="BC47" s="119" t="str">
        <f t="shared" ref="BC47:BC69" si="49">IF(BB47&lt;=20%, "Leve", IF(BB47&lt;=40%,"Menor", IF(BB47&lt;=60%,"Moderado",IF(BB47&lt;=80%,"Mayor","Catastrófico"))))</f>
        <v>Mayor</v>
      </c>
      <c r="BD47" s="112" t="str">
        <f>IF(AND(BA47&lt;&gt;"",BC47&lt;&gt;""),VLOOKUP(BA47&amp;BC47,'No Eliminar'!$P$3:$Q$27,2,FALSE),"")</f>
        <v>Alta</v>
      </c>
      <c r="BE47" s="824"/>
      <c r="BF47" s="973"/>
      <c r="BG47" s="964"/>
      <c r="BH47" s="964"/>
      <c r="BI47" s="971"/>
      <c r="BJ47" s="971"/>
      <c r="BK47" s="964"/>
      <c r="BL47" s="969"/>
    </row>
    <row r="48" spans="2:64" ht="198.75" customHeight="1" thickBot="1" x14ac:dyDescent="0.35">
      <c r="B48" s="786" t="s">
        <v>186</v>
      </c>
      <c r="C48" s="893" t="str">
        <f>VLOOKUP(B48,'No Eliminar'!B$3:D$18,2,FALSE)</f>
        <v>Definir políticas y estrategias para el diseño de programas y lineamientos en los servicios de salud y alimentación, actividades ocupacionales y programas de atención psicosocial para atender las necesidades de la población privada de la libertad.</v>
      </c>
      <c r="D48" s="896" t="str">
        <f>VLOOKUP(B48,'No Eliminar'!B$3:E$18,4,FALSE)</f>
        <v>Establecer de acuerdo con las políticas institucionales y la normatividad vigente los planes para el desarrollo de los proyectos y programas de atención básica de la población sindicada privada de la libertad y el tratamiento penitenciario de la población</v>
      </c>
      <c r="E48" s="386" t="s">
        <v>74</v>
      </c>
      <c r="F48" s="364" t="s">
        <v>249</v>
      </c>
      <c r="G48" s="488" t="s">
        <v>1505</v>
      </c>
      <c r="H48" s="636" t="s">
        <v>68</v>
      </c>
      <c r="I48" s="636" t="s">
        <v>1506</v>
      </c>
      <c r="J48" s="636" t="s">
        <v>1507</v>
      </c>
      <c r="K48" s="591" t="s">
        <v>93</v>
      </c>
      <c r="L48" s="301" t="s">
        <v>72</v>
      </c>
      <c r="M48" s="328" t="str">
        <f t="shared" ref="M48:M54" si="50">IF(L48="Máximo 2 veces por año","Muy Baja", IF(L48="De 3 a 24 veces por año","Baja", IF(L48="De 24 a 500 veces por año","Media", IF(L48="De 500 veces al año y máximo 5000 veces por año","Alta",IF(L48="Más de 5000 veces por año","Muy Alta",";")))))</f>
        <v>Baja</v>
      </c>
      <c r="N48" s="329">
        <f t="shared" ref="N48:N54" si="51">IF(M48="Muy Baja", 20%, IF(M48="Baja",40%, IF(M48="Media",60%, IF(M48="Alta",80%,IF(M48="Muy Alta",100%,"")))))</f>
        <v>0.4</v>
      </c>
      <c r="O48" s="301" t="s">
        <v>53</v>
      </c>
      <c r="P48" s="301" t="s">
        <v>53</v>
      </c>
      <c r="Q48" s="301" t="s">
        <v>53</v>
      </c>
      <c r="R48" s="301" t="s">
        <v>53</v>
      </c>
      <c r="S48" s="301" t="s">
        <v>53</v>
      </c>
      <c r="T48" s="301" t="s">
        <v>53</v>
      </c>
      <c r="U48" s="301" t="s">
        <v>53</v>
      </c>
      <c r="V48" s="301" t="s">
        <v>54</v>
      </c>
      <c r="W48" s="301" t="s">
        <v>54</v>
      </c>
      <c r="X48" s="301" t="s">
        <v>53</v>
      </c>
      <c r="Y48" s="301" t="s">
        <v>53</v>
      </c>
      <c r="Z48" s="301" t="s">
        <v>53</v>
      </c>
      <c r="AA48" s="301" t="s">
        <v>53</v>
      </c>
      <c r="AB48" s="301" t="s">
        <v>53</v>
      </c>
      <c r="AC48" s="301" t="s">
        <v>53</v>
      </c>
      <c r="AD48" s="301" t="s">
        <v>54</v>
      </c>
      <c r="AE48" s="301" t="s">
        <v>53</v>
      </c>
      <c r="AF48" s="301" t="s">
        <v>53</v>
      </c>
      <c r="AG48" s="301" t="s">
        <v>54</v>
      </c>
      <c r="AH48" s="197"/>
      <c r="AI48" s="301" t="s">
        <v>351</v>
      </c>
      <c r="AJ48" s="197"/>
      <c r="AK48" s="57" t="str">
        <f t="shared" ref="AK48:AK54" si="52">IF(AI48="Afectación menor a 10 SMLMV","Leve",IF(AI48="Entre 10 y 50 SMLMV","Menor",IF(AI48="Entre 50 y 100 SMLMV","Moderado",IF(AI48="Entre 100 y 500 SMLMV","Mayor",IF(AI48="Mayor a 500 SMLMV","Catastrófico",";")))))</f>
        <v>Leve</v>
      </c>
      <c r="AL48" s="56">
        <f t="shared" ref="AL48:AL54" si="53">IF(AK48="Leve", 20%, IF(AK48="Menor",40%, IF(AK48="Moderado",60%, IF(AK48="Mayor",80%,IF(AK48="Catastrófico",100%,"")))))</f>
        <v>0.2</v>
      </c>
      <c r="AM48" s="423" t="str">
        <f>IF(AND(M48&lt;&gt;"",AK48&lt;&gt;""),VLOOKUP(M48&amp;AK48,'No Eliminar'!$P$3:$Q$27,2,FALSE),"")</f>
        <v>Baja</v>
      </c>
      <c r="AN48" s="340" t="s">
        <v>84</v>
      </c>
      <c r="AO48" s="607" t="s">
        <v>1561</v>
      </c>
      <c r="AP48" s="282" t="s">
        <v>1417</v>
      </c>
      <c r="AQ48" s="252" t="str">
        <f t="shared" si="1"/>
        <v>Probabilidad</v>
      </c>
      <c r="AR48" s="306" t="s">
        <v>61</v>
      </c>
      <c r="AS48" s="56">
        <f t="shared" si="12"/>
        <v>0.25</v>
      </c>
      <c r="AT48" s="306" t="s">
        <v>56</v>
      </c>
      <c r="AU48" s="56">
        <f t="shared" si="46"/>
        <v>0.15</v>
      </c>
      <c r="AV48" s="317">
        <f t="shared" si="47"/>
        <v>0.4</v>
      </c>
      <c r="AW48" s="306" t="s">
        <v>57</v>
      </c>
      <c r="AX48" s="306" t="s">
        <v>58</v>
      </c>
      <c r="AY48" s="306" t="s">
        <v>59</v>
      </c>
      <c r="AZ48" s="317">
        <f>IFERROR(IF(AQ48="Probabilidad",(N48-(+N48*AV48)),IF(AQ48="Impacto",N48,"")),"")</f>
        <v>0.24</v>
      </c>
      <c r="BA48" s="316" t="str">
        <f t="shared" si="48"/>
        <v>Baja</v>
      </c>
      <c r="BB48" s="317">
        <f t="shared" ref="BB48:BB51" si="54">IF(AQ48="Impacto",(AL48-(+AL48*AV48)),AL48)</f>
        <v>0.2</v>
      </c>
      <c r="BC48" s="316" t="str">
        <f t="shared" si="49"/>
        <v>Leve</v>
      </c>
      <c r="BD48" s="307" t="str">
        <f>IF(AND(BA48&lt;&gt;"",BC48&lt;&gt;""),VLOOKUP(BA48&amp;BC48,'No Eliminar'!$P$3:$Q$27,2,FALSE),"")</f>
        <v>Baja</v>
      </c>
      <c r="BE48" s="306" t="s">
        <v>106</v>
      </c>
      <c r="BF48" s="644" t="s">
        <v>1258</v>
      </c>
      <c r="BG48" s="177" t="s">
        <v>1050</v>
      </c>
      <c r="BH48" s="511" t="s">
        <v>582</v>
      </c>
      <c r="BI48" s="645">
        <v>44928</v>
      </c>
      <c r="BJ48" s="645">
        <v>45260</v>
      </c>
      <c r="BK48" s="703"/>
      <c r="BL48" s="559" t="s">
        <v>1098</v>
      </c>
    </row>
    <row r="49" spans="2:64" ht="143.25" thickBot="1" x14ac:dyDescent="0.35">
      <c r="B49" s="787"/>
      <c r="C49" s="894"/>
      <c r="D49" s="897"/>
      <c r="E49" s="387" t="s">
        <v>50</v>
      </c>
      <c r="F49" s="364" t="s">
        <v>250</v>
      </c>
      <c r="G49" s="487" t="s">
        <v>1047</v>
      </c>
      <c r="H49" s="177" t="s">
        <v>68</v>
      </c>
      <c r="I49" s="177" t="s">
        <v>1048</v>
      </c>
      <c r="J49" s="177" t="s">
        <v>1049</v>
      </c>
      <c r="K49" s="504" t="s">
        <v>93</v>
      </c>
      <c r="L49" s="157" t="s">
        <v>64</v>
      </c>
      <c r="M49" s="158" t="str">
        <f t="shared" si="50"/>
        <v>Media</v>
      </c>
      <c r="N49" s="159">
        <f t="shared" si="51"/>
        <v>0.6</v>
      </c>
      <c r="O49" s="157" t="s">
        <v>53</v>
      </c>
      <c r="P49" s="157" t="s">
        <v>53</v>
      </c>
      <c r="Q49" s="157" t="s">
        <v>53</v>
      </c>
      <c r="R49" s="157" t="s">
        <v>53</v>
      </c>
      <c r="S49" s="157" t="s">
        <v>53</v>
      </c>
      <c r="T49" s="157" t="s">
        <v>53</v>
      </c>
      <c r="U49" s="157" t="s">
        <v>53</v>
      </c>
      <c r="V49" s="157" t="s">
        <v>54</v>
      </c>
      <c r="W49" s="157" t="s">
        <v>54</v>
      </c>
      <c r="X49" s="157" t="s">
        <v>53</v>
      </c>
      <c r="Y49" s="157" t="s">
        <v>53</v>
      </c>
      <c r="Z49" s="157" t="s">
        <v>53</v>
      </c>
      <c r="AA49" s="157" t="s">
        <v>53</v>
      </c>
      <c r="AB49" s="157" t="s">
        <v>53</v>
      </c>
      <c r="AC49" s="157" t="s">
        <v>53</v>
      </c>
      <c r="AD49" s="157" t="s">
        <v>54</v>
      </c>
      <c r="AE49" s="157" t="s">
        <v>53</v>
      </c>
      <c r="AF49" s="157" t="s">
        <v>53</v>
      </c>
      <c r="AG49" s="157" t="s">
        <v>54</v>
      </c>
      <c r="AH49" s="160"/>
      <c r="AI49" s="157" t="s">
        <v>351</v>
      </c>
      <c r="AJ49" s="160"/>
      <c r="AK49" s="161" t="str">
        <f t="shared" si="52"/>
        <v>Leve</v>
      </c>
      <c r="AL49" s="162">
        <f t="shared" si="53"/>
        <v>0.2</v>
      </c>
      <c r="AM49" s="184" t="str">
        <f>IF(AND(M49&lt;&gt;"",AK49&lt;&gt;""),VLOOKUP(M49&amp;AK49,'No Eliminar'!$P$3:$Q$27,2,FALSE),"")</f>
        <v>Moderada</v>
      </c>
      <c r="AN49" s="147" t="s">
        <v>84</v>
      </c>
      <c r="AO49" s="444" t="s">
        <v>1259</v>
      </c>
      <c r="AP49" s="260" t="s">
        <v>1050</v>
      </c>
      <c r="AQ49" s="163" t="str">
        <f t="shared" si="1"/>
        <v>Impacto</v>
      </c>
      <c r="AR49" s="164" t="s">
        <v>55</v>
      </c>
      <c r="AS49" s="162">
        <f t="shared" si="12"/>
        <v>0.1</v>
      </c>
      <c r="AT49" s="164" t="s">
        <v>56</v>
      </c>
      <c r="AU49" s="162">
        <f t="shared" si="46"/>
        <v>0.15</v>
      </c>
      <c r="AV49" s="165">
        <f t="shared" si="47"/>
        <v>0.25</v>
      </c>
      <c r="AW49" s="164" t="s">
        <v>57</v>
      </c>
      <c r="AX49" s="164" t="s">
        <v>58</v>
      </c>
      <c r="AY49" s="164" t="s">
        <v>59</v>
      </c>
      <c r="AZ49" s="165">
        <f t="shared" ref="AZ49:AZ51" si="55">IFERROR(IF(AQ49="Probabilidad",(N49-(+N49*AV49)),IF(AQ49="Impacto",N49,"")),"")</f>
        <v>0.6</v>
      </c>
      <c r="BA49" s="166" t="str">
        <f t="shared" si="48"/>
        <v>Media</v>
      </c>
      <c r="BB49" s="165">
        <f t="shared" si="54"/>
        <v>0.15000000000000002</v>
      </c>
      <c r="BC49" s="166" t="str">
        <f t="shared" si="49"/>
        <v>Leve</v>
      </c>
      <c r="BD49" s="167" t="str">
        <f>IF(AND(BA49&lt;&gt;"",BC49&lt;&gt;""),VLOOKUP(BA49&amp;BC49,'No Eliminar'!$P$3:$Q$27,2,FALSE),"")</f>
        <v>Moderada</v>
      </c>
      <c r="BE49" s="164" t="s">
        <v>60</v>
      </c>
      <c r="BF49" s="644" t="s">
        <v>1260</v>
      </c>
      <c r="BG49" s="177" t="s">
        <v>1050</v>
      </c>
      <c r="BH49" s="177" t="s">
        <v>582</v>
      </c>
      <c r="BI49" s="179">
        <v>44927</v>
      </c>
      <c r="BJ49" s="179">
        <v>45260</v>
      </c>
      <c r="BK49" s="702"/>
      <c r="BL49" s="559" t="s">
        <v>1051</v>
      </c>
    </row>
    <row r="50" spans="2:64" ht="141" thickBot="1" x14ac:dyDescent="0.35">
      <c r="B50" s="787"/>
      <c r="C50" s="894"/>
      <c r="D50" s="897"/>
      <c r="E50" s="387" t="s">
        <v>74</v>
      </c>
      <c r="F50" s="364" t="s">
        <v>251</v>
      </c>
      <c r="G50" s="488" t="s">
        <v>1099</v>
      </c>
      <c r="H50" s="636" t="s">
        <v>68</v>
      </c>
      <c r="I50" s="656" t="s">
        <v>753</v>
      </c>
      <c r="J50" s="636" t="s">
        <v>1100</v>
      </c>
      <c r="K50" s="591" t="s">
        <v>93</v>
      </c>
      <c r="L50" s="301" t="s">
        <v>72</v>
      </c>
      <c r="M50" s="328" t="str">
        <f t="shared" si="50"/>
        <v>Baja</v>
      </c>
      <c r="N50" s="329">
        <f t="shared" si="51"/>
        <v>0.4</v>
      </c>
      <c r="O50" s="301" t="s">
        <v>53</v>
      </c>
      <c r="P50" s="301" t="s">
        <v>53</v>
      </c>
      <c r="Q50" s="301" t="s">
        <v>53</v>
      </c>
      <c r="R50" s="301" t="s">
        <v>53</v>
      </c>
      <c r="S50" s="301" t="s">
        <v>53</v>
      </c>
      <c r="T50" s="301" t="s">
        <v>53</v>
      </c>
      <c r="U50" s="301" t="s">
        <v>53</v>
      </c>
      <c r="V50" s="301" t="s">
        <v>54</v>
      </c>
      <c r="W50" s="301" t="s">
        <v>54</v>
      </c>
      <c r="X50" s="301" t="s">
        <v>53</v>
      </c>
      <c r="Y50" s="301" t="s">
        <v>53</v>
      </c>
      <c r="Z50" s="301" t="s">
        <v>53</v>
      </c>
      <c r="AA50" s="301" t="s">
        <v>53</v>
      </c>
      <c r="AB50" s="301" t="s">
        <v>53</v>
      </c>
      <c r="AC50" s="301" t="s">
        <v>53</v>
      </c>
      <c r="AD50" s="301" t="s">
        <v>54</v>
      </c>
      <c r="AE50" s="301" t="s">
        <v>53</v>
      </c>
      <c r="AF50" s="301" t="s">
        <v>53</v>
      </c>
      <c r="AG50" s="301" t="s">
        <v>54</v>
      </c>
      <c r="AH50" s="197"/>
      <c r="AI50" s="301" t="s">
        <v>351</v>
      </c>
      <c r="AJ50" s="197"/>
      <c r="AK50" s="57" t="str">
        <f t="shared" si="52"/>
        <v>Leve</v>
      </c>
      <c r="AL50" s="56">
        <f t="shared" si="53"/>
        <v>0.2</v>
      </c>
      <c r="AM50" s="423" t="str">
        <f>IF(AND(M50&lt;&gt;"",AK50&lt;&gt;""),VLOOKUP(M50&amp;AK50,'No Eliminar'!$P$3:$Q$27,2,FALSE),"")</f>
        <v>Baja</v>
      </c>
      <c r="AN50" s="340" t="s">
        <v>84</v>
      </c>
      <c r="AO50" s="443" t="s">
        <v>1261</v>
      </c>
      <c r="AP50" s="260" t="s">
        <v>1101</v>
      </c>
      <c r="AQ50" s="252" t="str">
        <f t="shared" si="1"/>
        <v>Probabilidad</v>
      </c>
      <c r="AR50" s="306" t="s">
        <v>61</v>
      </c>
      <c r="AS50" s="56">
        <f t="shared" si="12"/>
        <v>0.25</v>
      </c>
      <c r="AT50" s="306" t="s">
        <v>56</v>
      </c>
      <c r="AU50" s="56">
        <f t="shared" si="46"/>
        <v>0.15</v>
      </c>
      <c r="AV50" s="317">
        <f t="shared" si="47"/>
        <v>0.4</v>
      </c>
      <c r="AW50" s="306" t="s">
        <v>57</v>
      </c>
      <c r="AX50" s="306" t="s">
        <v>58</v>
      </c>
      <c r="AY50" s="306" t="s">
        <v>59</v>
      </c>
      <c r="AZ50" s="317">
        <f t="shared" si="55"/>
        <v>0.24</v>
      </c>
      <c r="BA50" s="316" t="str">
        <f t="shared" si="48"/>
        <v>Baja</v>
      </c>
      <c r="BB50" s="317">
        <f t="shared" si="54"/>
        <v>0.2</v>
      </c>
      <c r="BC50" s="316" t="str">
        <f t="shared" si="49"/>
        <v>Leve</v>
      </c>
      <c r="BD50" s="307" t="str">
        <f>IF(AND(BA50&lt;&gt;"",BC50&lt;&gt;""),VLOOKUP(BA50&amp;BC50,'No Eliminar'!$P$3:$Q$27,2,FALSE),"")</f>
        <v>Baja</v>
      </c>
      <c r="BE50" s="306" t="s">
        <v>106</v>
      </c>
      <c r="BF50" s="511" t="s">
        <v>380</v>
      </c>
      <c r="BG50" s="511" t="s">
        <v>380</v>
      </c>
      <c r="BH50" s="511" t="s">
        <v>380</v>
      </c>
      <c r="BI50" s="511" t="s">
        <v>380</v>
      </c>
      <c r="BJ50" s="511" t="s">
        <v>380</v>
      </c>
      <c r="BK50" s="703"/>
      <c r="BL50" s="559" t="s">
        <v>1103</v>
      </c>
    </row>
    <row r="51" spans="2:64" ht="101.25" thickBot="1" x14ac:dyDescent="0.35">
      <c r="B51" s="787"/>
      <c r="C51" s="894"/>
      <c r="D51" s="897"/>
      <c r="E51" s="347" t="s">
        <v>50</v>
      </c>
      <c r="F51" s="414" t="s">
        <v>252</v>
      </c>
      <c r="G51" s="487" t="s">
        <v>1054</v>
      </c>
      <c r="H51" s="177" t="s">
        <v>149</v>
      </c>
      <c r="I51" s="177" t="s">
        <v>1052</v>
      </c>
      <c r="J51" s="177" t="s">
        <v>1053</v>
      </c>
      <c r="K51" s="504" t="s">
        <v>348</v>
      </c>
      <c r="L51" s="157" t="s">
        <v>64</v>
      </c>
      <c r="M51" s="158" t="str">
        <f t="shared" si="50"/>
        <v>Media</v>
      </c>
      <c r="N51" s="159">
        <f t="shared" si="51"/>
        <v>0.6</v>
      </c>
      <c r="O51" s="157" t="s">
        <v>53</v>
      </c>
      <c r="P51" s="157" t="s">
        <v>53</v>
      </c>
      <c r="Q51" s="157" t="s">
        <v>53</v>
      </c>
      <c r="R51" s="157" t="s">
        <v>53</v>
      </c>
      <c r="S51" s="157" t="s">
        <v>53</v>
      </c>
      <c r="T51" s="157" t="s">
        <v>53</v>
      </c>
      <c r="U51" s="157" t="s">
        <v>53</v>
      </c>
      <c r="V51" s="157" t="s">
        <v>54</v>
      </c>
      <c r="W51" s="157" t="s">
        <v>54</v>
      </c>
      <c r="X51" s="157" t="s">
        <v>53</v>
      </c>
      <c r="Y51" s="157" t="s">
        <v>53</v>
      </c>
      <c r="Z51" s="157" t="s">
        <v>53</v>
      </c>
      <c r="AA51" s="157" t="s">
        <v>53</v>
      </c>
      <c r="AB51" s="157" t="s">
        <v>53</v>
      </c>
      <c r="AC51" s="157" t="s">
        <v>53</v>
      </c>
      <c r="AD51" s="157" t="s">
        <v>54</v>
      </c>
      <c r="AE51" s="157" t="s">
        <v>53</v>
      </c>
      <c r="AF51" s="157" t="s">
        <v>53</v>
      </c>
      <c r="AG51" s="157" t="s">
        <v>54</v>
      </c>
      <c r="AH51" s="160"/>
      <c r="AI51" s="157" t="s">
        <v>353</v>
      </c>
      <c r="AJ51" s="160"/>
      <c r="AK51" s="161" t="str">
        <f t="shared" si="52"/>
        <v>Moderado</v>
      </c>
      <c r="AL51" s="162">
        <f t="shared" si="53"/>
        <v>0.6</v>
      </c>
      <c r="AM51" s="184" t="str">
        <f>IF(AND(M51&lt;&gt;"",AK51&lt;&gt;""),VLOOKUP(M51&amp;AK51,'No Eliminar'!$P$3:$Q$27,2,FALSE),"")</f>
        <v>Moderada</v>
      </c>
      <c r="AN51" s="147" t="s">
        <v>84</v>
      </c>
      <c r="AO51" s="348" t="s">
        <v>1262</v>
      </c>
      <c r="AP51" s="260" t="s">
        <v>1050</v>
      </c>
      <c r="AQ51" s="163" t="str">
        <f t="shared" si="1"/>
        <v>Probabilidad</v>
      </c>
      <c r="AR51" s="164" t="s">
        <v>61</v>
      </c>
      <c r="AS51" s="162">
        <f t="shared" si="12"/>
        <v>0.25</v>
      </c>
      <c r="AT51" s="164" t="s">
        <v>56</v>
      </c>
      <c r="AU51" s="162">
        <f t="shared" si="46"/>
        <v>0.15</v>
      </c>
      <c r="AV51" s="165">
        <f t="shared" si="47"/>
        <v>0.4</v>
      </c>
      <c r="AW51" s="164" t="s">
        <v>57</v>
      </c>
      <c r="AX51" s="164" t="s">
        <v>58</v>
      </c>
      <c r="AY51" s="164" t="s">
        <v>59</v>
      </c>
      <c r="AZ51" s="165">
        <f t="shared" si="55"/>
        <v>0.36</v>
      </c>
      <c r="BA51" s="166" t="str">
        <f t="shared" si="48"/>
        <v>Baja</v>
      </c>
      <c r="BB51" s="165">
        <f t="shared" si="54"/>
        <v>0.6</v>
      </c>
      <c r="BC51" s="166" t="str">
        <f t="shared" si="49"/>
        <v>Moderado</v>
      </c>
      <c r="BD51" s="167" t="str">
        <f>IF(AND(BA51&lt;&gt;"",BC51&lt;&gt;""),VLOOKUP(BA51&amp;BC51,'No Eliminar'!$P$3:$Q$27,2,FALSE),"")</f>
        <v>Moderada</v>
      </c>
      <c r="BE51" s="164" t="s">
        <v>60</v>
      </c>
      <c r="BF51" s="644" t="s">
        <v>1263</v>
      </c>
      <c r="BG51" s="177" t="s">
        <v>1050</v>
      </c>
      <c r="BH51" s="177" t="s">
        <v>1264</v>
      </c>
      <c r="BI51" s="645">
        <v>44928</v>
      </c>
      <c r="BJ51" s="645">
        <v>45260</v>
      </c>
      <c r="BK51" s="702"/>
      <c r="BL51" s="559" t="s">
        <v>1056</v>
      </c>
    </row>
    <row r="52" spans="2:64" ht="150" customHeight="1" thickBot="1" x14ac:dyDescent="0.35">
      <c r="B52" s="787"/>
      <c r="C52" s="894"/>
      <c r="D52" s="897"/>
      <c r="E52" s="394" t="s">
        <v>50</v>
      </c>
      <c r="F52" s="414" t="s">
        <v>253</v>
      </c>
      <c r="G52" s="487" t="s">
        <v>1059</v>
      </c>
      <c r="H52" s="177" t="s">
        <v>68</v>
      </c>
      <c r="I52" s="177" t="s">
        <v>1057</v>
      </c>
      <c r="J52" s="177" t="s">
        <v>1058</v>
      </c>
      <c r="K52" s="504" t="s">
        <v>93</v>
      </c>
      <c r="L52" s="157" t="s">
        <v>64</v>
      </c>
      <c r="M52" s="158" t="str">
        <f t="shared" si="50"/>
        <v>Media</v>
      </c>
      <c r="N52" s="159">
        <f t="shared" si="51"/>
        <v>0.6</v>
      </c>
      <c r="O52" s="157" t="s">
        <v>53</v>
      </c>
      <c r="P52" s="157" t="s">
        <v>53</v>
      </c>
      <c r="Q52" s="157" t="s">
        <v>53</v>
      </c>
      <c r="R52" s="157" t="s">
        <v>53</v>
      </c>
      <c r="S52" s="157" t="s">
        <v>53</v>
      </c>
      <c r="T52" s="157" t="s">
        <v>53</v>
      </c>
      <c r="U52" s="157" t="s">
        <v>53</v>
      </c>
      <c r="V52" s="157" t="s">
        <v>54</v>
      </c>
      <c r="W52" s="157" t="s">
        <v>54</v>
      </c>
      <c r="X52" s="157" t="s">
        <v>53</v>
      </c>
      <c r="Y52" s="157" t="s">
        <v>53</v>
      </c>
      <c r="Z52" s="157" t="s">
        <v>53</v>
      </c>
      <c r="AA52" s="157" t="s">
        <v>53</v>
      </c>
      <c r="AB52" s="157" t="s">
        <v>53</v>
      </c>
      <c r="AC52" s="157" t="s">
        <v>53</v>
      </c>
      <c r="AD52" s="157" t="s">
        <v>54</v>
      </c>
      <c r="AE52" s="157" t="s">
        <v>53</v>
      </c>
      <c r="AF52" s="157" t="s">
        <v>53</v>
      </c>
      <c r="AG52" s="157" t="s">
        <v>54</v>
      </c>
      <c r="AH52" s="160"/>
      <c r="AI52" s="157" t="s">
        <v>351</v>
      </c>
      <c r="AJ52" s="160"/>
      <c r="AK52" s="161" t="str">
        <f t="shared" si="52"/>
        <v>Leve</v>
      </c>
      <c r="AL52" s="162">
        <f t="shared" si="53"/>
        <v>0.2</v>
      </c>
      <c r="AM52" s="184" t="str">
        <f>IF(AND(M52&lt;&gt;"",AK52&lt;&gt;""),VLOOKUP(M52&amp;AK52,'No Eliminar'!$P$3:$Q$27,2,FALSE),"")</f>
        <v>Moderada</v>
      </c>
      <c r="AN52" s="147" t="s">
        <v>84</v>
      </c>
      <c r="AO52" s="444" t="s">
        <v>1265</v>
      </c>
      <c r="AP52" s="282" t="s">
        <v>1266</v>
      </c>
      <c r="AQ52" s="163" t="str">
        <f t="shared" si="1"/>
        <v>Probabilidad</v>
      </c>
      <c r="AR52" s="164" t="s">
        <v>61</v>
      </c>
      <c r="AS52" s="162">
        <f t="shared" si="12"/>
        <v>0.25</v>
      </c>
      <c r="AT52" s="164" t="s">
        <v>56</v>
      </c>
      <c r="AU52" s="162">
        <f t="shared" si="46"/>
        <v>0.15</v>
      </c>
      <c r="AV52" s="165">
        <f t="shared" si="47"/>
        <v>0.4</v>
      </c>
      <c r="AW52" s="164" t="s">
        <v>57</v>
      </c>
      <c r="AX52" s="164" t="s">
        <v>58</v>
      </c>
      <c r="AY52" s="164" t="s">
        <v>59</v>
      </c>
      <c r="AZ52" s="165">
        <f>IFERROR(IF(AQ52="Probabilidad",(N52-(+N52*AV52)),IF(AQ52="Impacto",N52,"")),"")</f>
        <v>0.36</v>
      </c>
      <c r="BA52" s="166" t="str">
        <f t="shared" si="48"/>
        <v>Baja</v>
      </c>
      <c r="BB52" s="165">
        <f>IF(AQ52="Impacto",(AL52-(+AL52*AV52)),AL52)</f>
        <v>0.2</v>
      </c>
      <c r="BC52" s="166" t="str">
        <f t="shared" si="49"/>
        <v>Leve</v>
      </c>
      <c r="BD52" s="167" t="str">
        <f>IF(AND(BA52&lt;&gt;"",BC52&lt;&gt;""),VLOOKUP(BA52&amp;BC52,'No Eliminar'!$P$3:$Q$27,2,FALSE),"")</f>
        <v>Baja</v>
      </c>
      <c r="BE52" s="164" t="s">
        <v>106</v>
      </c>
      <c r="BF52" s="511" t="s">
        <v>380</v>
      </c>
      <c r="BG52" s="511" t="s">
        <v>380</v>
      </c>
      <c r="BH52" s="511" t="s">
        <v>380</v>
      </c>
      <c r="BI52" s="511" t="s">
        <v>380</v>
      </c>
      <c r="BJ52" s="511" t="s">
        <v>380</v>
      </c>
      <c r="BK52" s="511"/>
      <c r="BL52" s="559" t="s">
        <v>1061</v>
      </c>
    </row>
    <row r="53" spans="2:64" ht="126.75" customHeight="1" thickBot="1" x14ac:dyDescent="0.35">
      <c r="B53" s="787"/>
      <c r="C53" s="894"/>
      <c r="D53" s="897"/>
      <c r="E53" s="387" t="s">
        <v>50</v>
      </c>
      <c r="F53" s="365" t="s">
        <v>254</v>
      </c>
      <c r="G53" s="488" t="s">
        <v>1064</v>
      </c>
      <c r="H53" s="636" t="s">
        <v>68</v>
      </c>
      <c r="I53" s="588" t="s">
        <v>1062</v>
      </c>
      <c r="J53" s="588" t="s">
        <v>1063</v>
      </c>
      <c r="K53" s="590" t="s">
        <v>93</v>
      </c>
      <c r="L53" s="115" t="s">
        <v>70</v>
      </c>
      <c r="M53" s="328" t="str">
        <f t="shared" si="50"/>
        <v>Alta</v>
      </c>
      <c r="N53" s="329">
        <f t="shared" si="51"/>
        <v>0.8</v>
      </c>
      <c r="O53" s="301" t="s">
        <v>53</v>
      </c>
      <c r="P53" s="301" t="s">
        <v>53</v>
      </c>
      <c r="Q53" s="301" t="s">
        <v>53</v>
      </c>
      <c r="R53" s="301" t="s">
        <v>53</v>
      </c>
      <c r="S53" s="301" t="s">
        <v>53</v>
      </c>
      <c r="T53" s="301" t="s">
        <v>53</v>
      </c>
      <c r="U53" s="301" t="s">
        <v>53</v>
      </c>
      <c r="V53" s="301" t="s">
        <v>54</v>
      </c>
      <c r="W53" s="301" t="s">
        <v>54</v>
      </c>
      <c r="X53" s="301" t="s">
        <v>53</v>
      </c>
      <c r="Y53" s="301" t="s">
        <v>53</v>
      </c>
      <c r="Z53" s="301" t="s">
        <v>53</v>
      </c>
      <c r="AA53" s="301" t="s">
        <v>53</v>
      </c>
      <c r="AB53" s="301" t="s">
        <v>53</v>
      </c>
      <c r="AC53" s="301" t="s">
        <v>53</v>
      </c>
      <c r="AD53" s="301" t="s">
        <v>54</v>
      </c>
      <c r="AE53" s="301" t="s">
        <v>53</v>
      </c>
      <c r="AF53" s="301" t="s">
        <v>53</v>
      </c>
      <c r="AG53" s="301" t="s">
        <v>54</v>
      </c>
      <c r="AH53" s="197"/>
      <c r="AI53" s="301" t="s">
        <v>351</v>
      </c>
      <c r="AJ53" s="197"/>
      <c r="AK53" s="57" t="str">
        <f t="shared" si="52"/>
        <v>Leve</v>
      </c>
      <c r="AL53" s="56">
        <f t="shared" si="53"/>
        <v>0.2</v>
      </c>
      <c r="AM53" s="423" t="str">
        <f>IF(AND(M53&lt;&gt;"",AK53&lt;&gt;""),VLOOKUP(M53&amp;AK53,'No Eliminar'!$P$3:$Q$27,2,FALSE),"")</f>
        <v>Moderada</v>
      </c>
      <c r="AN53" s="340" t="s">
        <v>84</v>
      </c>
      <c r="AO53" s="607" t="s">
        <v>1562</v>
      </c>
      <c r="AP53" s="282" t="s">
        <v>1050</v>
      </c>
      <c r="AQ53" s="252" t="str">
        <f t="shared" si="1"/>
        <v>Probabilidad</v>
      </c>
      <c r="AR53" s="306" t="s">
        <v>61</v>
      </c>
      <c r="AS53" s="56">
        <f t="shared" si="12"/>
        <v>0.25</v>
      </c>
      <c r="AT53" s="306" t="s">
        <v>56</v>
      </c>
      <c r="AU53" s="56">
        <f t="shared" si="46"/>
        <v>0.15</v>
      </c>
      <c r="AV53" s="317">
        <f t="shared" si="47"/>
        <v>0.4</v>
      </c>
      <c r="AW53" s="306" t="s">
        <v>57</v>
      </c>
      <c r="AX53" s="306" t="s">
        <v>58</v>
      </c>
      <c r="AY53" s="306" t="s">
        <v>59</v>
      </c>
      <c r="AZ53" s="317">
        <f t="shared" ref="AZ53" si="56">IFERROR(IF(AQ53="Probabilidad",(N53-(+N53*AV53)),IF(AQ53="Impacto",N53,"")),"")</f>
        <v>0.48</v>
      </c>
      <c r="BA53" s="316" t="str">
        <f t="shared" si="48"/>
        <v>Media</v>
      </c>
      <c r="BB53" s="317">
        <f t="shared" ref="BB53:BB54" si="57">IF(AQ53="Impacto",(AL53-(+AL53*AV53)),AL53)</f>
        <v>0.2</v>
      </c>
      <c r="BC53" s="316" t="str">
        <f t="shared" si="49"/>
        <v>Leve</v>
      </c>
      <c r="BD53" s="307" t="str">
        <f>IF(AND(BA53&lt;&gt;"",BC53&lt;&gt;""),VLOOKUP(BA53&amp;BC53,'No Eliminar'!$P$3:$Q$27,2,FALSE),"")</f>
        <v>Moderada</v>
      </c>
      <c r="BE53" s="306" t="s">
        <v>60</v>
      </c>
      <c r="BF53" s="640" t="s">
        <v>1177</v>
      </c>
      <c r="BG53" s="588" t="s">
        <v>1050</v>
      </c>
      <c r="BH53" s="588" t="s">
        <v>582</v>
      </c>
      <c r="BI53" s="704">
        <v>44563</v>
      </c>
      <c r="BJ53" s="704">
        <v>44895</v>
      </c>
      <c r="BK53" s="696"/>
      <c r="BL53" s="629" t="s">
        <v>1065</v>
      </c>
    </row>
    <row r="54" spans="2:64" ht="232.5" customHeight="1" thickBot="1" x14ac:dyDescent="0.35">
      <c r="B54" s="787"/>
      <c r="C54" s="894"/>
      <c r="D54" s="897"/>
      <c r="E54" s="851" t="s">
        <v>50</v>
      </c>
      <c r="F54" s="798" t="s">
        <v>255</v>
      </c>
      <c r="G54" s="966" t="s">
        <v>778</v>
      </c>
      <c r="H54" s="962" t="s">
        <v>68</v>
      </c>
      <c r="I54" s="619" t="s">
        <v>954</v>
      </c>
      <c r="J54" s="619" t="s">
        <v>955</v>
      </c>
      <c r="K54" s="960" t="s">
        <v>93</v>
      </c>
      <c r="L54" s="820" t="s">
        <v>64</v>
      </c>
      <c r="M54" s="827" t="str">
        <f t="shared" si="50"/>
        <v>Media</v>
      </c>
      <c r="N54" s="830">
        <f t="shared" si="51"/>
        <v>0.6</v>
      </c>
      <c r="O54" s="157" t="s">
        <v>53</v>
      </c>
      <c r="P54" s="157" t="s">
        <v>53</v>
      </c>
      <c r="Q54" s="157" t="s">
        <v>53</v>
      </c>
      <c r="R54" s="157" t="s">
        <v>53</v>
      </c>
      <c r="S54" s="157" t="s">
        <v>53</v>
      </c>
      <c r="T54" s="157" t="s">
        <v>53</v>
      </c>
      <c r="U54" s="157" t="s">
        <v>53</v>
      </c>
      <c r="V54" s="157" t="s">
        <v>54</v>
      </c>
      <c r="W54" s="157" t="s">
        <v>54</v>
      </c>
      <c r="X54" s="157" t="s">
        <v>53</v>
      </c>
      <c r="Y54" s="157" t="s">
        <v>53</v>
      </c>
      <c r="Z54" s="157" t="s">
        <v>53</v>
      </c>
      <c r="AA54" s="157" t="s">
        <v>53</v>
      </c>
      <c r="AB54" s="157" t="s">
        <v>53</v>
      </c>
      <c r="AC54" s="157" t="s">
        <v>53</v>
      </c>
      <c r="AD54" s="157" t="s">
        <v>54</v>
      </c>
      <c r="AE54" s="157" t="s">
        <v>53</v>
      </c>
      <c r="AF54" s="157" t="s">
        <v>53</v>
      </c>
      <c r="AG54" s="157" t="s">
        <v>54</v>
      </c>
      <c r="AH54" s="160"/>
      <c r="AI54" s="820" t="s">
        <v>353</v>
      </c>
      <c r="AJ54" s="160"/>
      <c r="AK54" s="835" t="str">
        <f t="shared" si="52"/>
        <v>Moderado</v>
      </c>
      <c r="AL54" s="838">
        <f t="shared" si="53"/>
        <v>0.6</v>
      </c>
      <c r="AM54" s="841" t="str">
        <f>IF(AND(M54&lt;&gt;"",AK54&lt;&gt;""),VLOOKUP(M54&amp;AK54,'No Eliminar'!$P$3:$Q$27,2,FALSE),"")</f>
        <v>Moderada</v>
      </c>
      <c r="AN54" s="147" t="s">
        <v>84</v>
      </c>
      <c r="AO54" s="608" t="s">
        <v>1563</v>
      </c>
      <c r="AP54" s="260" t="s">
        <v>754</v>
      </c>
      <c r="AQ54" s="121" t="str">
        <f t="shared" si="1"/>
        <v>Probabilidad</v>
      </c>
      <c r="AR54" s="89" t="s">
        <v>62</v>
      </c>
      <c r="AS54" s="76">
        <f t="shared" si="12"/>
        <v>0.15</v>
      </c>
      <c r="AT54" s="89" t="s">
        <v>56</v>
      </c>
      <c r="AU54" s="76">
        <f t="shared" si="46"/>
        <v>0.15</v>
      </c>
      <c r="AV54" s="77">
        <f t="shared" si="47"/>
        <v>0.3</v>
      </c>
      <c r="AW54" s="89" t="s">
        <v>57</v>
      </c>
      <c r="AX54" s="89" t="s">
        <v>58</v>
      </c>
      <c r="AY54" s="89" t="s">
        <v>59</v>
      </c>
      <c r="AZ54" s="77">
        <f>IFERROR(IF(AQ54="Probabilidad",(N54-(+N54*AV54)),IF(AQ54="Impacto",N54,"")),"")</f>
        <v>0.42</v>
      </c>
      <c r="BA54" s="78" t="str">
        <f t="shared" si="48"/>
        <v>Media</v>
      </c>
      <c r="BB54" s="77">
        <f t="shared" si="57"/>
        <v>0.6</v>
      </c>
      <c r="BC54" s="78" t="str">
        <f t="shared" si="49"/>
        <v>Moderado</v>
      </c>
      <c r="BD54" s="79" t="str">
        <f>IF(AND(BA54&lt;&gt;"",BC54&lt;&gt;""),VLOOKUP(BA54&amp;BC54,'No Eliminar'!$P$3:$Q$27,2,FALSE),"")</f>
        <v>Moderada</v>
      </c>
      <c r="BE54" s="822" t="s">
        <v>60</v>
      </c>
      <c r="BF54" s="565" t="s">
        <v>755</v>
      </c>
      <c r="BG54" s="619" t="s">
        <v>754</v>
      </c>
      <c r="BH54" s="652" t="s">
        <v>373</v>
      </c>
      <c r="BI54" s="697">
        <v>44958</v>
      </c>
      <c r="BJ54" s="697">
        <v>45260</v>
      </c>
      <c r="BK54" s="561"/>
      <c r="BL54" s="705" t="s">
        <v>957</v>
      </c>
    </row>
    <row r="55" spans="2:64" ht="100.5" thickBot="1" x14ac:dyDescent="0.35">
      <c r="B55" s="787"/>
      <c r="C55" s="894"/>
      <c r="D55" s="897"/>
      <c r="E55" s="817"/>
      <c r="F55" s="800"/>
      <c r="G55" s="967"/>
      <c r="H55" s="964"/>
      <c r="I55" s="588" t="s">
        <v>958</v>
      </c>
      <c r="J55" s="588" t="s">
        <v>777</v>
      </c>
      <c r="K55" s="961"/>
      <c r="L55" s="821"/>
      <c r="M55" s="829"/>
      <c r="N55" s="832"/>
      <c r="O55" s="115"/>
      <c r="P55" s="115"/>
      <c r="Q55" s="115"/>
      <c r="R55" s="115"/>
      <c r="S55" s="115"/>
      <c r="T55" s="115"/>
      <c r="U55" s="115"/>
      <c r="V55" s="115"/>
      <c r="W55" s="115"/>
      <c r="X55" s="115"/>
      <c r="Y55" s="115"/>
      <c r="Z55" s="115"/>
      <c r="AA55" s="115"/>
      <c r="AB55" s="115"/>
      <c r="AC55" s="115"/>
      <c r="AD55" s="115"/>
      <c r="AE55" s="115"/>
      <c r="AF55" s="115"/>
      <c r="AG55" s="115"/>
      <c r="AH55" s="116"/>
      <c r="AI55" s="821"/>
      <c r="AJ55" s="116"/>
      <c r="AK55" s="836"/>
      <c r="AL55" s="840"/>
      <c r="AM55" s="843"/>
      <c r="AN55" s="147" t="s">
        <v>339</v>
      </c>
      <c r="AO55" s="608" t="s">
        <v>1564</v>
      </c>
      <c r="AP55" s="260" t="s">
        <v>779</v>
      </c>
      <c r="AQ55" s="134" t="str">
        <f>IF(AR55="Preventivo","Probabilidad",IF(AR55="Detectivo","Probabilidad","Impacto"))</f>
        <v>Impacto</v>
      </c>
      <c r="AR55" s="91" t="s">
        <v>55</v>
      </c>
      <c r="AS55" s="85">
        <f t="shared" si="12"/>
        <v>0.1</v>
      </c>
      <c r="AT55" s="91" t="s">
        <v>56</v>
      </c>
      <c r="AU55" s="85">
        <f t="shared" si="46"/>
        <v>0.15</v>
      </c>
      <c r="AV55" s="86">
        <f t="shared" si="47"/>
        <v>0.25</v>
      </c>
      <c r="AW55" s="91" t="s">
        <v>73</v>
      </c>
      <c r="AX55" s="91" t="s">
        <v>58</v>
      </c>
      <c r="AY55" s="91" t="s">
        <v>59</v>
      </c>
      <c r="AZ55" s="86">
        <f>IFERROR(IF(AND(AQ54="Probabilidad",AQ55="Probabilidad"),(AZ54-(+AZ54*AV55)),IF(AQ55="Probabilidad",(N54-(+N54*AV55)),IF(AQ55="Impacto",AZ54,""))),"")</f>
        <v>0.42</v>
      </c>
      <c r="BA55" s="87" t="str">
        <f t="shared" si="48"/>
        <v>Media</v>
      </c>
      <c r="BB55" s="86">
        <f>IFERROR(IF(AND(AQ54="Impacto",AQ55="Impacto"),(BB54-(+BB54*AV55)),IF(AND(AQ54="Impacto",AQ55="Probabilidad"),(BB54),IF(AND(AQ54="Probabilidad",AQ55="Impacto"),(BB54-(+BB54*AV55)),IF(AND(AQ54="Probabilidad",AQ55="Probabilidad"),(BB54))))),"")</f>
        <v>0.44999999999999996</v>
      </c>
      <c r="BC55" s="87" t="str">
        <f t="shared" si="49"/>
        <v>Moderado</v>
      </c>
      <c r="BD55" s="88" t="str">
        <f>IF(AND(BA55&lt;&gt;"",BC55&lt;&gt;""),VLOOKUP(BA55&amp;BC55,'No Eliminar'!$P$3:$Q$27,2,FALSE),"")</f>
        <v>Moderada</v>
      </c>
      <c r="BE55" s="824"/>
      <c r="BF55" s="566" t="s">
        <v>1519</v>
      </c>
      <c r="BG55" s="621" t="s">
        <v>959</v>
      </c>
      <c r="BH55" s="652" t="s">
        <v>387</v>
      </c>
      <c r="BI55" s="706">
        <v>44958</v>
      </c>
      <c r="BJ55" s="706">
        <v>45260</v>
      </c>
      <c r="BK55" s="562"/>
      <c r="BL55" s="707" t="s">
        <v>960</v>
      </c>
    </row>
    <row r="56" spans="2:64" ht="102.75" thickBot="1" x14ac:dyDescent="0.35">
      <c r="B56" s="787"/>
      <c r="C56" s="894"/>
      <c r="D56" s="897"/>
      <c r="E56" s="366" t="s">
        <v>50</v>
      </c>
      <c r="F56" s="370" t="s">
        <v>256</v>
      </c>
      <c r="G56" s="487" t="s">
        <v>783</v>
      </c>
      <c r="H56" s="177" t="s">
        <v>51</v>
      </c>
      <c r="I56" s="177" t="s">
        <v>782</v>
      </c>
      <c r="J56" s="177" t="s">
        <v>1267</v>
      </c>
      <c r="K56" s="504" t="s">
        <v>347</v>
      </c>
      <c r="L56" s="157" t="s">
        <v>70</v>
      </c>
      <c r="M56" s="158" t="str">
        <f t="shared" ref="M56:M60" si="58">IF(L56="Máximo 2 veces por año","Muy Baja", IF(L56="De 3 a 24 veces por año","Baja", IF(L56="De 24 a 500 veces por año","Media", IF(L56="De 500 veces al año y máximo 5000 veces por año","Alta",IF(L56="Más de 5000 veces por año","Muy Alta",";")))))</f>
        <v>Alta</v>
      </c>
      <c r="N56" s="159">
        <f t="shared" ref="N56:N60" si="59">IF(M56="Muy Baja", 20%, IF(M56="Baja",40%, IF(M56="Media",60%, IF(M56="Alta",80%,IF(M56="Muy Alta",100%,"")))))</f>
        <v>0.8</v>
      </c>
      <c r="O56" s="157" t="s">
        <v>53</v>
      </c>
      <c r="P56" s="157" t="s">
        <v>53</v>
      </c>
      <c r="Q56" s="157" t="s">
        <v>53</v>
      </c>
      <c r="R56" s="157" t="s">
        <v>53</v>
      </c>
      <c r="S56" s="157" t="s">
        <v>53</v>
      </c>
      <c r="T56" s="157" t="s">
        <v>53</v>
      </c>
      <c r="U56" s="157" t="s">
        <v>53</v>
      </c>
      <c r="V56" s="157" t="s">
        <v>54</v>
      </c>
      <c r="W56" s="157" t="s">
        <v>54</v>
      </c>
      <c r="X56" s="157" t="s">
        <v>53</v>
      </c>
      <c r="Y56" s="157" t="s">
        <v>53</v>
      </c>
      <c r="Z56" s="157" t="s">
        <v>53</v>
      </c>
      <c r="AA56" s="157" t="s">
        <v>53</v>
      </c>
      <c r="AB56" s="157" t="s">
        <v>53</v>
      </c>
      <c r="AC56" s="157" t="s">
        <v>53</v>
      </c>
      <c r="AD56" s="157" t="s">
        <v>54</v>
      </c>
      <c r="AE56" s="157" t="s">
        <v>53</v>
      </c>
      <c r="AF56" s="157" t="s">
        <v>53</v>
      </c>
      <c r="AG56" s="157" t="s">
        <v>54</v>
      </c>
      <c r="AH56" s="160"/>
      <c r="AI56" s="157" t="s">
        <v>181</v>
      </c>
      <c r="AJ56" s="160"/>
      <c r="AK56" s="161" t="str">
        <f t="shared" ref="AK56:AK60" si="60">IF(AI56="Afectación menor a 10 SMLMV","Leve",IF(AI56="Entre 10 y 50 SMLMV","Menor",IF(AI56="Entre 50 y 100 SMLMV","Moderado",IF(AI56="Entre 100 y 500 SMLMV","Mayor",IF(AI56="Mayor a 500 SMLMV","Catastrófico",";")))))</f>
        <v>Catastrófico</v>
      </c>
      <c r="AL56" s="162">
        <f t="shared" ref="AL56:AL60" si="61">IF(AK56="Leve", 20%, IF(AK56="Menor",40%, IF(AK56="Moderado",60%, IF(AK56="Mayor",80%,IF(AK56="Catastrófico",100%,"")))))</f>
        <v>1</v>
      </c>
      <c r="AM56" s="184" t="str">
        <f>IF(AND(M56&lt;&gt;"",AK56&lt;&gt;""),VLOOKUP(M56&amp;AK56,'No Eliminar'!$P$3:$Q$27,2,FALSE),"")</f>
        <v>Extrema</v>
      </c>
      <c r="AN56" s="147" t="s">
        <v>84</v>
      </c>
      <c r="AO56" s="608" t="s">
        <v>1565</v>
      </c>
      <c r="AP56" s="260" t="s">
        <v>784</v>
      </c>
      <c r="AQ56" s="163" t="str">
        <f t="shared" ref="AQ56:AQ69" si="62">IF(AR56="Preventivo","Probabilidad",IF(AR56="Detectivo","Probabilidad","Impacto"))</f>
        <v>Impacto</v>
      </c>
      <c r="AR56" s="164" t="s">
        <v>55</v>
      </c>
      <c r="AS56" s="162">
        <f t="shared" si="12"/>
        <v>0.1</v>
      </c>
      <c r="AT56" s="164" t="s">
        <v>56</v>
      </c>
      <c r="AU56" s="162">
        <f t="shared" si="46"/>
        <v>0.15</v>
      </c>
      <c r="AV56" s="165">
        <f>AS56+AU56</f>
        <v>0.25</v>
      </c>
      <c r="AW56" s="164" t="s">
        <v>57</v>
      </c>
      <c r="AX56" s="164" t="s">
        <v>58</v>
      </c>
      <c r="AY56" s="164" t="s">
        <v>59</v>
      </c>
      <c r="AZ56" s="165">
        <f>IFERROR(IF(AQ56="Probabilidad",(N56-(+N56*AV56)),IF(AQ56="Impacto",N56,"")),"")</f>
        <v>0.8</v>
      </c>
      <c r="BA56" s="166" t="str">
        <f t="shared" si="48"/>
        <v>Alta</v>
      </c>
      <c r="BB56" s="165">
        <f t="shared" ref="BB56" si="63">IF(AQ56="Impacto",(AL56-(+AL56*AV56)),AL56)</f>
        <v>0.75</v>
      </c>
      <c r="BC56" s="166" t="str">
        <f t="shared" si="49"/>
        <v>Mayor</v>
      </c>
      <c r="BD56" s="167" t="str">
        <f>IF(AND(BA56&lt;&gt;"",BC56&lt;&gt;""),VLOOKUP(BA56&amp;BC56,'No Eliminar'!$P$3:$Q$27,2,FALSE),"")</f>
        <v>Alta</v>
      </c>
      <c r="BE56" s="164" t="s">
        <v>60</v>
      </c>
      <c r="BF56" s="644" t="s">
        <v>962</v>
      </c>
      <c r="BG56" s="177" t="s">
        <v>963</v>
      </c>
      <c r="BH56" s="177" t="s">
        <v>387</v>
      </c>
      <c r="BI56" s="625">
        <v>44958</v>
      </c>
      <c r="BJ56" s="625">
        <v>45260</v>
      </c>
      <c r="BK56" s="702"/>
      <c r="BL56" s="559" t="s">
        <v>964</v>
      </c>
    </row>
    <row r="57" spans="2:64" ht="145.5" thickBot="1" x14ac:dyDescent="0.35">
      <c r="B57" s="787"/>
      <c r="C57" s="894"/>
      <c r="D57" s="897"/>
      <c r="E57" s="285" t="s">
        <v>50</v>
      </c>
      <c r="F57" s="414" t="s">
        <v>258</v>
      </c>
      <c r="G57" s="594" t="s">
        <v>764</v>
      </c>
      <c r="H57" s="588" t="s">
        <v>68</v>
      </c>
      <c r="I57" s="588" t="s">
        <v>1268</v>
      </c>
      <c r="J57" s="588" t="s">
        <v>1269</v>
      </c>
      <c r="K57" s="590" t="s">
        <v>350</v>
      </c>
      <c r="L57" s="115" t="s">
        <v>70</v>
      </c>
      <c r="M57" s="465" t="str">
        <f t="shared" ref="M57" si="64">IF(L57="Máximo 2 veces por año","Muy Baja", IF(L57="De 3 a 24 veces por año","Baja", IF(L57="De 24 a 500 veces por año","Media", IF(L57="De 500 veces al año y máximo 5000 veces por año","Alta",IF(L57="Más de 5000 veces por año","Muy Alta",";")))))</f>
        <v>Alta</v>
      </c>
      <c r="N57" s="463">
        <f t="shared" ref="N57" si="65">IF(M57="Muy Baja", 20%, IF(M57="Baja",40%, IF(M57="Media",60%, IF(M57="Alta",80%,IF(M57="Muy Alta",100%,"")))))</f>
        <v>0.8</v>
      </c>
      <c r="O57" s="115" t="s">
        <v>53</v>
      </c>
      <c r="P57" s="115" t="s">
        <v>53</v>
      </c>
      <c r="Q57" s="115" t="s">
        <v>53</v>
      </c>
      <c r="R57" s="115" t="s">
        <v>53</v>
      </c>
      <c r="S57" s="115" t="s">
        <v>53</v>
      </c>
      <c r="T57" s="115" t="s">
        <v>53</v>
      </c>
      <c r="U57" s="115" t="s">
        <v>53</v>
      </c>
      <c r="V57" s="115" t="s">
        <v>54</v>
      </c>
      <c r="W57" s="115" t="s">
        <v>54</v>
      </c>
      <c r="X57" s="115" t="s">
        <v>53</v>
      </c>
      <c r="Y57" s="115" t="s">
        <v>53</v>
      </c>
      <c r="Z57" s="115" t="s">
        <v>53</v>
      </c>
      <c r="AA57" s="115" t="s">
        <v>53</v>
      </c>
      <c r="AB57" s="115" t="s">
        <v>53</v>
      </c>
      <c r="AC57" s="115" t="s">
        <v>53</v>
      </c>
      <c r="AD57" s="115" t="s">
        <v>54</v>
      </c>
      <c r="AE57" s="115" t="s">
        <v>53</v>
      </c>
      <c r="AF57" s="115" t="s">
        <v>53</v>
      </c>
      <c r="AG57" s="115" t="s">
        <v>54</v>
      </c>
      <c r="AH57" s="116"/>
      <c r="AI57" s="115" t="s">
        <v>181</v>
      </c>
      <c r="AJ57" s="116"/>
      <c r="AK57" s="464" t="str">
        <f t="shared" ref="AK57" si="66">IF(AI57="Afectación menor a 10 SMLMV","Leve",IF(AI57="Entre 10 y 50 SMLMV","Menor",IF(AI57="Entre 50 y 100 SMLMV","Moderado",IF(AI57="Entre 100 y 500 SMLMV","Mayor",IF(AI57="Mayor a 500 SMLMV","Catastrófico",";")))))</f>
        <v>Catastrófico</v>
      </c>
      <c r="AL57" s="83">
        <f t="shared" ref="AL57" si="67">IF(AK57="Leve", 20%, IF(AK57="Menor",40%, IF(AK57="Moderado",60%, IF(AK57="Mayor",80%,IF(AK57="Catastrófico",100%,"")))))</f>
        <v>1</v>
      </c>
      <c r="AM57" s="467" t="str">
        <f>IF(AND(M57&lt;&gt;"",AK57&lt;&gt;""),VLOOKUP(M57&amp;AK57,'No Eliminar'!$P$3:$Q$27,2,FALSE),"")</f>
        <v>Extrema</v>
      </c>
      <c r="AN57" s="148" t="s">
        <v>84</v>
      </c>
      <c r="AO57" s="209" t="s">
        <v>1270</v>
      </c>
      <c r="AP57" s="299" t="s">
        <v>767</v>
      </c>
      <c r="AQ57" s="117" t="str">
        <f t="shared" ref="AQ57" si="68">IF(AR57="Preventivo","Probabilidad",IF(AR57="Detectivo","Probabilidad","Impacto"))</f>
        <v>Probabilidad</v>
      </c>
      <c r="AR57" s="102" t="s">
        <v>61</v>
      </c>
      <c r="AS57" s="83">
        <f t="shared" ref="AS57" si="69">IF(AR57="Preventivo", 25%, IF(AR57="Detectivo",15%, IF(AR57="Correctivo",10%,IF(AR57="No se tienen controles para aplicar al impacto","No Aplica",""))))</f>
        <v>0.25</v>
      </c>
      <c r="AT57" s="102" t="s">
        <v>56</v>
      </c>
      <c r="AU57" s="83">
        <f t="shared" ref="AU57" si="70">IF(AT57="Automático", 25%, IF(AT57="Manual",15%,IF(AT57="No Aplica", "No Aplica","")))</f>
        <v>0.15</v>
      </c>
      <c r="AV57" s="118">
        <f t="shared" ref="AV57" si="71">AS57+AU57</f>
        <v>0.4</v>
      </c>
      <c r="AW57" s="102" t="s">
        <v>57</v>
      </c>
      <c r="AX57" s="102" t="s">
        <v>58</v>
      </c>
      <c r="AY57" s="102" t="s">
        <v>59</v>
      </c>
      <c r="AZ57" s="118">
        <f>IFERROR(IF(AQ57="Probabilidad",(N57-(+N57*AV57)),IF(AQ57="Impacto",N57,"")),"")</f>
        <v>0.48</v>
      </c>
      <c r="BA57" s="119" t="str">
        <f t="shared" ref="BA57" si="72">IF(AZ57&lt;=20%, "Muy Baja", IF(AZ57&lt;=40%,"Baja", IF(AZ57&lt;=60%,"Media",IF(AZ57&lt;=80%,"Alta","Muy Alta"))))</f>
        <v>Media</v>
      </c>
      <c r="BB57" s="118">
        <f>IF(AQ57="Impacto",(AL57-(+AL57*AV57)),AL57)</f>
        <v>1</v>
      </c>
      <c r="BC57" s="119" t="str">
        <f t="shared" ref="BC57" si="73">IF(BB57&lt;=20%, "Leve", IF(BB57&lt;=40%,"Menor", IF(BB57&lt;=60%,"Moderado",IF(BB57&lt;=80%,"Mayor","Catastrófico"))))</f>
        <v>Catastrófico</v>
      </c>
      <c r="BD57" s="112" t="str">
        <f>IF(AND(BA57&lt;&gt;"",BC57&lt;&gt;""),VLOOKUP(BA57&amp;BC57,'No Eliminar'!$P$3:$Q$27,2,FALSE),"")</f>
        <v>Extrema</v>
      </c>
      <c r="BE57" s="102" t="s">
        <v>60</v>
      </c>
      <c r="BF57" s="640" t="s">
        <v>1271</v>
      </c>
      <c r="BG57" s="588" t="s">
        <v>767</v>
      </c>
      <c r="BH57" s="177" t="s">
        <v>387</v>
      </c>
      <c r="BI57" s="704">
        <v>44986</v>
      </c>
      <c r="BJ57" s="704">
        <v>45260</v>
      </c>
      <c r="BK57" s="696"/>
      <c r="BL57" s="629" t="s">
        <v>965</v>
      </c>
    </row>
    <row r="58" spans="2:64" ht="117" thickBot="1" x14ac:dyDescent="0.35">
      <c r="B58" s="787"/>
      <c r="C58" s="894"/>
      <c r="D58" s="897"/>
      <c r="E58" s="795" t="s">
        <v>74</v>
      </c>
      <c r="F58" s="798" t="s">
        <v>259</v>
      </c>
      <c r="G58" s="966" t="s">
        <v>1235</v>
      </c>
      <c r="H58" s="962" t="s">
        <v>51</v>
      </c>
      <c r="I58" s="962" t="s">
        <v>1229</v>
      </c>
      <c r="J58" s="962" t="s">
        <v>1230</v>
      </c>
      <c r="K58" s="960" t="s">
        <v>347</v>
      </c>
      <c r="L58" s="820" t="s">
        <v>159</v>
      </c>
      <c r="M58" s="827" t="str">
        <f>IF(L58="Máximo 2 veces por año","Muy Baja", IF(L58="De 3 a 24 veces por año","Baja", IF(L58="De 24 a 500 veces por año","Media", IF(L58="De 500 veces al año y máximo 5000 veces por año","Alta",IF(L58="Más de 5000 veces por año","Muy Alta",";")))))</f>
        <v>Muy Baja</v>
      </c>
      <c r="N58" s="830">
        <f>IF(M58="Muy Baja", 20%, IF(M58="Baja",40%, IF(M58="Media",60%, IF(M58="Alta",80%,IF(M58="Muy Alta",100%,"")))))</f>
        <v>0.2</v>
      </c>
      <c r="O58" s="64" t="s">
        <v>53</v>
      </c>
      <c r="P58" s="64" t="s">
        <v>53</v>
      </c>
      <c r="Q58" s="64" t="s">
        <v>53</v>
      </c>
      <c r="R58" s="64" t="s">
        <v>53</v>
      </c>
      <c r="S58" s="64" t="s">
        <v>53</v>
      </c>
      <c r="T58" s="64" t="s">
        <v>53</v>
      </c>
      <c r="U58" s="64" t="s">
        <v>53</v>
      </c>
      <c r="V58" s="64" t="s">
        <v>54</v>
      </c>
      <c r="W58" s="64" t="s">
        <v>54</v>
      </c>
      <c r="X58" s="64" t="s">
        <v>53</v>
      </c>
      <c r="Y58" s="64" t="s">
        <v>53</v>
      </c>
      <c r="Z58" s="64" t="s">
        <v>53</v>
      </c>
      <c r="AA58" s="64" t="s">
        <v>53</v>
      </c>
      <c r="AB58" s="64" t="s">
        <v>53</v>
      </c>
      <c r="AC58" s="64" t="s">
        <v>53</v>
      </c>
      <c r="AD58" s="64" t="s">
        <v>54</v>
      </c>
      <c r="AE58" s="64" t="s">
        <v>53</v>
      </c>
      <c r="AF58" s="64" t="s">
        <v>53</v>
      </c>
      <c r="AG58" s="64" t="s">
        <v>54</v>
      </c>
      <c r="AH58" s="65"/>
      <c r="AI58" s="820" t="s">
        <v>351</v>
      </c>
      <c r="AJ58" s="65"/>
      <c r="AK58" s="835" t="str">
        <f>IF(AI58="Afectación menor a 10 SMLMV","Leve",IF(AI58="Entre 10 y 50 SMLMV","Menor",IF(AI58="Entre 50 y 100 SMLMV","Moderado",IF(AI58="Entre 100 y 500 SMLMV","Mayor",IF(AI58="Mayor a 500 SMLMV","Catastrófico",";")))))</f>
        <v>Leve</v>
      </c>
      <c r="AL58" s="838">
        <f>IF(AK58="Leve", 20%, IF(AK58="Menor",40%, IF(AK58="Moderado",60%, IF(AK58="Mayor",80%,IF(AK58="Catastrófico",100%,"")))))</f>
        <v>0.2</v>
      </c>
      <c r="AM58" s="841" t="str">
        <f>IF(AND(M58&lt;&gt;"",AK58&lt;&gt;""),VLOOKUP(M58&amp;AK58,'[2]No Eliminar'!$P$3:$Q$27,2,FALSE),"")</f>
        <v>Baja</v>
      </c>
      <c r="AN58" s="147" t="s">
        <v>84</v>
      </c>
      <c r="AO58" s="468" t="s">
        <v>1273</v>
      </c>
      <c r="AP58" s="469" t="s">
        <v>1274</v>
      </c>
      <c r="AQ58" s="323" t="str">
        <f>IF(AR58="Preventivo","Probabilidad",IF(AR58="Detectivo","Probabilidad","Impacto"))</f>
        <v>Probabilidad</v>
      </c>
      <c r="AR58" s="249" t="s">
        <v>61</v>
      </c>
      <c r="AS58" s="67">
        <f>IF(AR58="Preventivo", 25%, IF(AR58="Detectivo",15%, IF(AR58="Correctivo",10%,IF(AR58="No se tienen controles para aplicar al impacto","No Aplica",""))))</f>
        <v>0.25</v>
      </c>
      <c r="AT58" s="102" t="s">
        <v>56</v>
      </c>
      <c r="AU58" s="67">
        <f>IF(AT58="Automático", 25%, IF(AT58="Manual",15%,IF(AT58="No Aplica", "No Aplica","")))</f>
        <v>0.15</v>
      </c>
      <c r="AV58" s="70">
        <f>AS58+AU58</f>
        <v>0.4</v>
      </c>
      <c r="AW58" s="249" t="s">
        <v>57</v>
      </c>
      <c r="AX58" s="249" t="s">
        <v>58</v>
      </c>
      <c r="AY58" s="249" t="s">
        <v>59</v>
      </c>
      <c r="AZ58" s="77">
        <f>IFERROR(IF(AQ58="Probabilidad",(N58-(+N58*AV58)),IF(AQ58="Impacto",N58,"")),"")</f>
        <v>0.12</v>
      </c>
      <c r="BA58" s="71" t="str">
        <f>IF(AZ58&lt;=20%, "Muy Baja", IF(AZ58&lt;=40%,"Baja", IF(AZ58&lt;=60%,"Media",IF(AZ58&lt;=80%,"Alta","Muy Alta"))))</f>
        <v>Muy Baja</v>
      </c>
      <c r="BB58" s="77">
        <f>IF(AQ58="Impacto",(AL58-(+AL58*AV58)),AL58)</f>
        <v>0.2</v>
      </c>
      <c r="BC58" s="71" t="str">
        <f>IF(BB58&lt;=20%, "Leve", IF(BB58&lt;=40%,"Menor", IF(BB58&lt;=60%,"Moderado",IF(BB58&lt;=80%,"Mayor","Catastrófico"))))</f>
        <v>Leve</v>
      </c>
      <c r="BD58" s="55" t="str">
        <f>IF(AND(BA58&lt;&gt;"",BC58&lt;&gt;""),VLOOKUP(BA58&amp;BC58,'[2]No Eliminar'!$P$3:$Q$27,2,FALSE),"")</f>
        <v>Baja</v>
      </c>
      <c r="BE58" s="822" t="s">
        <v>106</v>
      </c>
      <c r="BF58" s="627" t="s">
        <v>380</v>
      </c>
      <c r="BG58" s="627" t="s">
        <v>380</v>
      </c>
      <c r="BH58" s="627" t="s">
        <v>380</v>
      </c>
      <c r="BI58" s="627" t="s">
        <v>380</v>
      </c>
      <c r="BJ58" s="627" t="s">
        <v>380</v>
      </c>
      <c r="BK58" s="596"/>
      <c r="BL58" s="760" t="s">
        <v>1232</v>
      </c>
    </row>
    <row r="59" spans="2:64" ht="128.25" customHeight="1" thickBot="1" x14ac:dyDescent="0.35">
      <c r="B59" s="788"/>
      <c r="C59" s="895"/>
      <c r="D59" s="898"/>
      <c r="E59" s="797"/>
      <c r="F59" s="800"/>
      <c r="G59" s="967"/>
      <c r="H59" s="964"/>
      <c r="I59" s="964"/>
      <c r="J59" s="964"/>
      <c r="K59" s="961"/>
      <c r="L59" s="821"/>
      <c r="M59" s="829"/>
      <c r="N59" s="832"/>
      <c r="O59" s="53" t="s">
        <v>53</v>
      </c>
      <c r="P59" s="53" t="s">
        <v>53</v>
      </c>
      <c r="Q59" s="53" t="s">
        <v>53</v>
      </c>
      <c r="R59" s="53" t="s">
        <v>53</v>
      </c>
      <c r="S59" s="53" t="s">
        <v>53</v>
      </c>
      <c r="T59" s="53" t="s">
        <v>53</v>
      </c>
      <c r="U59" s="53" t="s">
        <v>53</v>
      </c>
      <c r="V59" s="53" t="s">
        <v>54</v>
      </c>
      <c r="W59" s="53" t="s">
        <v>54</v>
      </c>
      <c r="X59" s="53" t="s">
        <v>53</v>
      </c>
      <c r="Y59" s="53" t="s">
        <v>53</v>
      </c>
      <c r="Z59" s="53" t="s">
        <v>53</v>
      </c>
      <c r="AA59" s="53" t="s">
        <v>53</v>
      </c>
      <c r="AB59" s="53" t="s">
        <v>53</v>
      </c>
      <c r="AC59" s="53" t="s">
        <v>53</v>
      </c>
      <c r="AD59" s="53" t="s">
        <v>54</v>
      </c>
      <c r="AE59" s="53" t="s">
        <v>53</v>
      </c>
      <c r="AF59" s="53" t="s">
        <v>53</v>
      </c>
      <c r="AG59" s="53" t="s">
        <v>54</v>
      </c>
      <c r="AH59" s="30"/>
      <c r="AI59" s="821"/>
      <c r="AJ59" s="30"/>
      <c r="AK59" s="836"/>
      <c r="AL59" s="840"/>
      <c r="AM59" s="843"/>
      <c r="AN59" s="147" t="s">
        <v>339</v>
      </c>
      <c r="AO59" s="468" t="s">
        <v>1275</v>
      </c>
      <c r="AP59" s="469" t="s">
        <v>1233</v>
      </c>
      <c r="AQ59" s="202" t="str">
        <f>IF(AR59="Preventivo","Probabilidad",IF(AR59="Detectivo","Probabilidad","Impacto"))</f>
        <v>Probabilidad</v>
      </c>
      <c r="AR59" s="90" t="s">
        <v>61</v>
      </c>
      <c r="AS59" s="37">
        <f>IF(AR59="Preventivo", 25%, IF(AR59="Detectivo",15%, IF(AR59="Correctivo",10%,IF(AR59="No se tienen controles para aplicar al impacto","No Aplica",""))))</f>
        <v>0.25</v>
      </c>
      <c r="AT59" s="90" t="s">
        <v>56</v>
      </c>
      <c r="AU59" s="37">
        <f>IF(AT59="Automático", 25%, IF(AT59="Manual",15%,IF(AT59="No Aplica", "No Aplica","")))</f>
        <v>0.15</v>
      </c>
      <c r="AV59" s="40">
        <f>AS59+AU59</f>
        <v>0.4</v>
      </c>
      <c r="AW59" s="90" t="s">
        <v>57</v>
      </c>
      <c r="AX59" s="90" t="s">
        <v>58</v>
      </c>
      <c r="AY59" s="90" t="s">
        <v>59</v>
      </c>
      <c r="AZ59" s="86">
        <f>IFERROR(IF(AND(AQ58="Probabilidad",AQ59="Probabilidad"),(AZ58-(+AZ58*AV59)),IF(AQ59="Probabilidad",(N58-(+N58*AV59)),IF(AQ59="Impacto",AZ58,""))),"")</f>
        <v>7.1999999999999995E-2</v>
      </c>
      <c r="BA59" s="41" t="str">
        <f>IF(AZ59&lt;=20%, "Muy Baja", IF(AZ59&lt;=40%,"Baja", IF(AZ59&lt;=60%,"Media",IF(AZ59&lt;=80%,"Alta","Muy Alta"))))</f>
        <v>Muy Baja</v>
      </c>
      <c r="BB59" s="86">
        <f>IFERROR(IF(AND(AQ58="Impacto",AQ59="Impacto"),(BB58-(+BB58*AV59)),IF(AND(AQ58="Impacto",AQ59="Probabilidad"),(BB58),IF(AND(AQ58="Probabilidad",AQ59="Impacto"),(BB58-(+BB58*AV59)),IF(AND(AQ58="Probabilidad",AQ59="Probabilidad"),(BB58))))),"")</f>
        <v>0.2</v>
      </c>
      <c r="BC59" s="41" t="str">
        <f>IF(BB59&lt;=20%, "Leve", IF(BB59&lt;=40%,"Menor", IF(BB59&lt;=60%,"Moderado",IF(BB59&lt;=80%,"Mayor","Catastrófico"))))</f>
        <v>Leve</v>
      </c>
      <c r="BD59" s="42" t="str">
        <f>IF(AND(BA59&lt;&gt;"",BC59&lt;&gt;""),VLOOKUP(BA59&amp;BC59,'[2]No Eliminar'!$P$3:$Q$27,2,FALSE),"")</f>
        <v>Baja</v>
      </c>
      <c r="BE59" s="824"/>
      <c r="BF59" s="627" t="s">
        <v>380</v>
      </c>
      <c r="BG59" s="627" t="s">
        <v>380</v>
      </c>
      <c r="BH59" s="627" t="s">
        <v>380</v>
      </c>
      <c r="BI59" s="627" t="s">
        <v>380</v>
      </c>
      <c r="BJ59" s="627" t="s">
        <v>380</v>
      </c>
      <c r="BK59" s="564"/>
      <c r="BL59" s="761"/>
    </row>
    <row r="60" spans="2:64" ht="162" thickBot="1" x14ac:dyDescent="0.35">
      <c r="B60" s="786" t="s">
        <v>191</v>
      </c>
      <c r="C60" s="893" t="str">
        <f>VLOOKUP(B60,'No Eliminar'!B$3:D$18,2,FALSE)</f>
        <v>Ejercer la defensa de los intereses del Instituto, el control de la legalidad de sus actos administrativos y emitir conceptos jurídicos relacionados con el objeto y función de la entidad.</v>
      </c>
      <c r="D60" s="896" t="str">
        <f>VLOOKUP(B60,'No Eliminar'!B$3:E$18,4,FALSE)</f>
        <v>Ejecutar la planeación institucional en el marco de los valores del servicio público.</v>
      </c>
      <c r="E60" s="795" t="s">
        <v>50</v>
      </c>
      <c r="F60" s="798" t="s">
        <v>261</v>
      </c>
      <c r="G60" s="966" t="s">
        <v>1136</v>
      </c>
      <c r="H60" s="962" t="s">
        <v>68</v>
      </c>
      <c r="I60" s="962" t="s">
        <v>1134</v>
      </c>
      <c r="J60" s="962" t="s">
        <v>1135</v>
      </c>
      <c r="K60" s="960" t="s">
        <v>93</v>
      </c>
      <c r="L60" s="820" t="s">
        <v>64</v>
      </c>
      <c r="M60" s="827" t="str">
        <f t="shared" si="58"/>
        <v>Media</v>
      </c>
      <c r="N60" s="830">
        <f t="shared" si="59"/>
        <v>0.6</v>
      </c>
      <c r="O60" s="72" t="s">
        <v>53</v>
      </c>
      <c r="P60" s="72" t="s">
        <v>53</v>
      </c>
      <c r="Q60" s="72" t="s">
        <v>53</v>
      </c>
      <c r="R60" s="72" t="s">
        <v>53</v>
      </c>
      <c r="S60" s="72" t="s">
        <v>53</v>
      </c>
      <c r="T60" s="72" t="s">
        <v>53</v>
      </c>
      <c r="U60" s="72" t="s">
        <v>53</v>
      </c>
      <c r="V60" s="72" t="s">
        <v>54</v>
      </c>
      <c r="W60" s="72" t="s">
        <v>54</v>
      </c>
      <c r="X60" s="72" t="s">
        <v>53</v>
      </c>
      <c r="Y60" s="72" t="s">
        <v>53</v>
      </c>
      <c r="Z60" s="72" t="s">
        <v>53</v>
      </c>
      <c r="AA60" s="72" t="s">
        <v>53</v>
      </c>
      <c r="AB60" s="72" t="s">
        <v>53</v>
      </c>
      <c r="AC60" s="72" t="s">
        <v>53</v>
      </c>
      <c r="AD60" s="72" t="s">
        <v>54</v>
      </c>
      <c r="AE60" s="72" t="s">
        <v>53</v>
      </c>
      <c r="AF60" s="72" t="s">
        <v>53</v>
      </c>
      <c r="AG60" s="72" t="s">
        <v>54</v>
      </c>
      <c r="AH60" s="73"/>
      <c r="AI60" s="820" t="s">
        <v>353</v>
      </c>
      <c r="AJ60" s="73"/>
      <c r="AK60" s="835" t="str">
        <f t="shared" si="60"/>
        <v>Moderado</v>
      </c>
      <c r="AL60" s="838">
        <f t="shared" si="61"/>
        <v>0.6</v>
      </c>
      <c r="AM60" s="841" t="str">
        <f>IF(AND(M60&lt;&gt;"",AK60&lt;&gt;""),VLOOKUP(M60&amp;AK60,'No Eliminar'!$P$3:$Q$27,2,FALSE),"")</f>
        <v>Moderada</v>
      </c>
      <c r="AN60" s="147" t="s">
        <v>84</v>
      </c>
      <c r="AO60" s="274" t="s">
        <v>1474</v>
      </c>
      <c r="AP60" s="419" t="s">
        <v>1138</v>
      </c>
      <c r="AQ60" s="75" t="str">
        <f t="shared" si="62"/>
        <v>Probabilidad</v>
      </c>
      <c r="AR60" s="89" t="s">
        <v>61</v>
      </c>
      <c r="AS60" s="76">
        <f t="shared" si="12"/>
        <v>0.25</v>
      </c>
      <c r="AT60" s="89" t="s">
        <v>56</v>
      </c>
      <c r="AU60" s="76">
        <f t="shared" si="46"/>
        <v>0.15</v>
      </c>
      <c r="AV60" s="77">
        <f t="shared" ref="AV60:AV69" si="74">AS60+AU60</f>
        <v>0.4</v>
      </c>
      <c r="AW60" s="89" t="s">
        <v>57</v>
      </c>
      <c r="AX60" s="89" t="s">
        <v>58</v>
      </c>
      <c r="AY60" s="89" t="s">
        <v>59</v>
      </c>
      <c r="AZ60" s="77">
        <f t="shared" ref="AZ60" si="75">IFERROR(IF(AQ60="Probabilidad",(N60-(+N60*AV60)),IF(AQ60="Impacto",N60,"")),"")</f>
        <v>0.36</v>
      </c>
      <c r="BA60" s="78" t="str">
        <f t="shared" si="48"/>
        <v>Baja</v>
      </c>
      <c r="BB60" s="77">
        <f t="shared" ref="BB60" si="76">IF(AQ60="Impacto",(AL60-(+AL60*AV60)),AL60)</f>
        <v>0.6</v>
      </c>
      <c r="BC60" s="78" t="str">
        <f t="shared" si="49"/>
        <v>Moderado</v>
      </c>
      <c r="BD60" s="79" t="str">
        <f>IF(AND(BA60&lt;&gt;"",BC60&lt;&gt;""),VLOOKUP(BA60&amp;BC60,'No Eliminar'!$P$3:$Q$27,2,FALSE),"")</f>
        <v>Moderada</v>
      </c>
      <c r="BE60" s="822" t="s">
        <v>60</v>
      </c>
      <c r="BF60" s="972" t="s">
        <v>1141</v>
      </c>
      <c r="BG60" s="962" t="s">
        <v>1142</v>
      </c>
      <c r="BH60" s="1003" t="s">
        <v>387</v>
      </c>
      <c r="BI60" s="989">
        <v>44928</v>
      </c>
      <c r="BJ60" s="989">
        <v>45289</v>
      </c>
      <c r="BK60" s="561"/>
      <c r="BL60" s="968" t="s">
        <v>1143</v>
      </c>
    </row>
    <row r="61" spans="2:64" ht="146.25" thickBot="1" x14ac:dyDescent="0.35">
      <c r="B61" s="787"/>
      <c r="C61" s="894"/>
      <c r="D61" s="897"/>
      <c r="E61" s="817"/>
      <c r="F61" s="800"/>
      <c r="G61" s="967"/>
      <c r="H61" s="964"/>
      <c r="I61" s="964"/>
      <c r="J61" s="964"/>
      <c r="K61" s="961"/>
      <c r="L61" s="821"/>
      <c r="M61" s="829"/>
      <c r="N61" s="832"/>
      <c r="O61" s="93" t="s">
        <v>53</v>
      </c>
      <c r="P61" s="93" t="s">
        <v>53</v>
      </c>
      <c r="Q61" s="93" t="s">
        <v>53</v>
      </c>
      <c r="R61" s="93" t="s">
        <v>53</v>
      </c>
      <c r="S61" s="93" t="s">
        <v>53</v>
      </c>
      <c r="T61" s="93" t="s">
        <v>53</v>
      </c>
      <c r="U61" s="93" t="s">
        <v>53</v>
      </c>
      <c r="V61" s="93" t="s">
        <v>54</v>
      </c>
      <c r="W61" s="93" t="s">
        <v>54</v>
      </c>
      <c r="X61" s="93" t="s">
        <v>53</v>
      </c>
      <c r="Y61" s="93" t="s">
        <v>53</v>
      </c>
      <c r="Z61" s="93" t="s">
        <v>53</v>
      </c>
      <c r="AA61" s="93" t="s">
        <v>53</v>
      </c>
      <c r="AB61" s="93" t="s">
        <v>53</v>
      </c>
      <c r="AC61" s="93" t="s">
        <v>53</v>
      </c>
      <c r="AD61" s="93" t="s">
        <v>54</v>
      </c>
      <c r="AE61" s="93" t="s">
        <v>53</v>
      </c>
      <c r="AF61" s="93" t="s">
        <v>53</v>
      </c>
      <c r="AG61" s="93" t="s">
        <v>54</v>
      </c>
      <c r="AH61" s="94"/>
      <c r="AI61" s="821"/>
      <c r="AJ61" s="94"/>
      <c r="AK61" s="836"/>
      <c r="AL61" s="840"/>
      <c r="AM61" s="843"/>
      <c r="AN61" s="146" t="s">
        <v>339</v>
      </c>
      <c r="AO61" s="445" t="s">
        <v>1475</v>
      </c>
      <c r="AP61" s="434" t="s">
        <v>1140</v>
      </c>
      <c r="AQ61" s="95" t="str">
        <f t="shared" si="62"/>
        <v>Probabilidad</v>
      </c>
      <c r="AR61" s="96" t="s">
        <v>62</v>
      </c>
      <c r="AS61" s="43">
        <f t="shared" si="12"/>
        <v>0.15</v>
      </c>
      <c r="AT61" s="96" t="s">
        <v>56</v>
      </c>
      <c r="AU61" s="43">
        <f t="shared" si="46"/>
        <v>0.15</v>
      </c>
      <c r="AV61" s="97">
        <f t="shared" si="74"/>
        <v>0.3</v>
      </c>
      <c r="AW61" s="96" t="s">
        <v>73</v>
      </c>
      <c r="AX61" s="96" t="s">
        <v>65</v>
      </c>
      <c r="AY61" s="96" t="s">
        <v>59</v>
      </c>
      <c r="AZ61" s="97">
        <f>IFERROR(IF(AND(AQ60="Probabilidad",AQ61="Probabilidad"),(AZ60-(+AZ60*AV61)),IF(AQ61="Probabilidad",(N60-(+N60*AV61)),IF(AQ61="Impacto",AZ60,""))),"")</f>
        <v>0.252</v>
      </c>
      <c r="BA61" s="98" t="str">
        <f t="shared" si="48"/>
        <v>Baja</v>
      </c>
      <c r="BB61" s="97">
        <f>IFERROR(IF(AND(AQ60="Impacto",AQ61="Impacto"),(BB60-(+BB60*AV61)),IF(AND(AQ60="Impacto",AQ61="Probabilidad"),(BB60),IF(AND(AQ60="Probabilidad",AQ61="Impacto"),(BB60-(+BB60*AV61)),IF(AND(AQ60="Probabilidad",AQ61="Probabilidad"),(BB60))))),"")</f>
        <v>0.6</v>
      </c>
      <c r="BC61" s="98" t="str">
        <f t="shared" si="49"/>
        <v>Moderado</v>
      </c>
      <c r="BD61" s="54" t="str">
        <f>IF(AND(BA61&lt;&gt;"",BC61&lt;&gt;""),VLOOKUP(BA61&amp;BC61,'No Eliminar'!$P$3:$Q$27,2,FALSE),"")</f>
        <v>Moderada</v>
      </c>
      <c r="BE61" s="824"/>
      <c r="BF61" s="973"/>
      <c r="BG61" s="964"/>
      <c r="BH61" s="1005"/>
      <c r="BI61" s="990"/>
      <c r="BJ61" s="990"/>
      <c r="BK61" s="691"/>
      <c r="BL61" s="969"/>
    </row>
    <row r="62" spans="2:64" ht="129" thickBot="1" x14ac:dyDescent="0.35">
      <c r="B62" s="787"/>
      <c r="C62" s="894"/>
      <c r="D62" s="897"/>
      <c r="E62" s="851" t="s">
        <v>50</v>
      </c>
      <c r="F62" s="798" t="s">
        <v>262</v>
      </c>
      <c r="G62" s="966" t="s">
        <v>1144</v>
      </c>
      <c r="H62" s="962" t="s">
        <v>68</v>
      </c>
      <c r="I62" s="962" t="s">
        <v>1145</v>
      </c>
      <c r="J62" s="962" t="s">
        <v>1146</v>
      </c>
      <c r="K62" s="960" t="s">
        <v>93</v>
      </c>
      <c r="L62" s="820" t="s">
        <v>70</v>
      </c>
      <c r="M62" s="827" t="str">
        <f t="shared" ref="M62" si="77">IF(L62="Máximo 2 veces por año","Muy Baja", IF(L62="De 3 a 24 veces por año","Baja", IF(L62="De 24 a 500 veces por año","Media", IF(L62="De 500 veces al año y máximo 5000 veces por año","Alta",IF(L62="Más de 5000 veces por año","Muy Alta",";")))))</f>
        <v>Alta</v>
      </c>
      <c r="N62" s="830">
        <f t="shared" ref="N62" si="78">IF(M62="Muy Baja", 20%, IF(M62="Baja",40%, IF(M62="Media",60%, IF(M62="Alta",80%,IF(M62="Muy Alta",100%,"")))))</f>
        <v>0.8</v>
      </c>
      <c r="O62" s="72" t="s">
        <v>53</v>
      </c>
      <c r="P62" s="72" t="s">
        <v>53</v>
      </c>
      <c r="Q62" s="72" t="s">
        <v>53</v>
      </c>
      <c r="R62" s="72" t="s">
        <v>53</v>
      </c>
      <c r="S62" s="72" t="s">
        <v>53</v>
      </c>
      <c r="T62" s="72" t="s">
        <v>53</v>
      </c>
      <c r="U62" s="72" t="s">
        <v>53</v>
      </c>
      <c r="V62" s="72" t="s">
        <v>54</v>
      </c>
      <c r="W62" s="72" t="s">
        <v>54</v>
      </c>
      <c r="X62" s="72" t="s">
        <v>53</v>
      </c>
      <c r="Y62" s="72" t="s">
        <v>53</v>
      </c>
      <c r="Z62" s="72" t="s">
        <v>53</v>
      </c>
      <c r="AA62" s="72" t="s">
        <v>53</v>
      </c>
      <c r="AB62" s="72" t="s">
        <v>53</v>
      </c>
      <c r="AC62" s="72" t="s">
        <v>53</v>
      </c>
      <c r="AD62" s="72" t="s">
        <v>54</v>
      </c>
      <c r="AE62" s="72" t="s">
        <v>53</v>
      </c>
      <c r="AF62" s="72" t="s">
        <v>53</v>
      </c>
      <c r="AG62" s="72" t="s">
        <v>54</v>
      </c>
      <c r="AH62" s="73"/>
      <c r="AI62" s="820" t="s">
        <v>352</v>
      </c>
      <c r="AJ62" s="73"/>
      <c r="AK62" s="835" t="str">
        <f t="shared" ref="AK62" si="79">IF(AI62="Afectación menor a 10 SMLMV","Leve",IF(AI62="Entre 10 y 50 SMLMV","Menor",IF(AI62="Entre 50 y 100 SMLMV","Moderado",IF(AI62="Entre 100 y 500 SMLMV","Mayor",IF(AI62="Mayor a 500 SMLMV","Catastrófico",";")))))</f>
        <v>Menor</v>
      </c>
      <c r="AL62" s="838">
        <f t="shared" ref="AL62" si="80">IF(AK62="Leve", 20%, IF(AK62="Menor",40%, IF(AK62="Moderado",60%, IF(AK62="Mayor",80%,IF(AK62="Catastrófico",100%,"")))))</f>
        <v>0.4</v>
      </c>
      <c r="AM62" s="841" t="str">
        <f>IF(AND(M62&lt;&gt;"",AK62&lt;&gt;""),VLOOKUP(M62&amp;AK62,'No Eliminar'!$P$3:$Q$27,2,FALSE),"")</f>
        <v>Moderada</v>
      </c>
      <c r="AN62" s="147" t="s">
        <v>84</v>
      </c>
      <c r="AO62" s="416" t="s">
        <v>1476</v>
      </c>
      <c r="AP62" s="138" t="s">
        <v>1147</v>
      </c>
      <c r="AQ62" s="121" t="str">
        <f t="shared" si="62"/>
        <v>Probabilidad</v>
      </c>
      <c r="AR62" s="89" t="s">
        <v>61</v>
      </c>
      <c r="AS62" s="76">
        <f t="shared" si="12"/>
        <v>0.25</v>
      </c>
      <c r="AT62" s="89" t="s">
        <v>56</v>
      </c>
      <c r="AU62" s="76">
        <f t="shared" si="46"/>
        <v>0.15</v>
      </c>
      <c r="AV62" s="77">
        <f t="shared" si="74"/>
        <v>0.4</v>
      </c>
      <c r="AW62" s="89" t="s">
        <v>57</v>
      </c>
      <c r="AX62" s="89" t="s">
        <v>58</v>
      </c>
      <c r="AY62" s="89" t="s">
        <v>59</v>
      </c>
      <c r="AZ62" s="77">
        <f t="shared" ref="AZ62" si="81">IFERROR(IF(AQ62="Probabilidad",(N62-(+N62*AV62)),IF(AQ62="Impacto",N62,"")),"")</f>
        <v>0.48</v>
      </c>
      <c r="BA62" s="78" t="str">
        <f t="shared" si="48"/>
        <v>Media</v>
      </c>
      <c r="BB62" s="77">
        <f t="shared" ref="BB62" si="82">IF(AQ62="Impacto",(AL62-(+AL62*AV62)),AL62)</f>
        <v>0.4</v>
      </c>
      <c r="BC62" s="78" t="str">
        <f t="shared" si="49"/>
        <v>Menor</v>
      </c>
      <c r="BD62" s="79" t="str">
        <f>IF(AND(BA62&lt;&gt;"",BC62&lt;&gt;""),VLOOKUP(BA62&amp;BC62,'No Eliminar'!$P$3:$Q$27,2,FALSE),"")</f>
        <v>Moderada</v>
      </c>
      <c r="BE62" s="822" t="s">
        <v>106</v>
      </c>
      <c r="BF62" s="962" t="s">
        <v>380</v>
      </c>
      <c r="BG62" s="962" t="s">
        <v>380</v>
      </c>
      <c r="BH62" s="962" t="s">
        <v>380</v>
      </c>
      <c r="BI62" s="962" t="s">
        <v>380</v>
      </c>
      <c r="BJ62" s="962" t="s">
        <v>380</v>
      </c>
      <c r="BK62" s="561"/>
      <c r="BL62" s="968" t="s">
        <v>1154</v>
      </c>
    </row>
    <row r="63" spans="2:64" ht="103.5" thickBot="1" x14ac:dyDescent="0.35">
      <c r="B63" s="787"/>
      <c r="C63" s="894"/>
      <c r="D63" s="897"/>
      <c r="E63" s="796"/>
      <c r="F63" s="799"/>
      <c r="G63" s="1011"/>
      <c r="H63" s="963"/>
      <c r="I63" s="963"/>
      <c r="J63" s="963"/>
      <c r="K63" s="965"/>
      <c r="L63" s="825"/>
      <c r="M63" s="828"/>
      <c r="N63" s="831"/>
      <c r="O63" s="53" t="s">
        <v>53</v>
      </c>
      <c r="P63" s="53" t="s">
        <v>53</v>
      </c>
      <c r="Q63" s="53" t="s">
        <v>53</v>
      </c>
      <c r="R63" s="53" t="s">
        <v>53</v>
      </c>
      <c r="S63" s="53" t="s">
        <v>53</v>
      </c>
      <c r="T63" s="53" t="s">
        <v>53</v>
      </c>
      <c r="U63" s="53" t="s">
        <v>53</v>
      </c>
      <c r="V63" s="53" t="s">
        <v>54</v>
      </c>
      <c r="W63" s="53" t="s">
        <v>54</v>
      </c>
      <c r="X63" s="53" t="s">
        <v>53</v>
      </c>
      <c r="Y63" s="53" t="s">
        <v>53</v>
      </c>
      <c r="Z63" s="53" t="s">
        <v>53</v>
      </c>
      <c r="AA63" s="53" t="s">
        <v>53</v>
      </c>
      <c r="AB63" s="53" t="s">
        <v>53</v>
      </c>
      <c r="AC63" s="53" t="s">
        <v>53</v>
      </c>
      <c r="AD63" s="53" t="s">
        <v>54</v>
      </c>
      <c r="AE63" s="53" t="s">
        <v>53</v>
      </c>
      <c r="AF63" s="53" t="s">
        <v>53</v>
      </c>
      <c r="AG63" s="53" t="s">
        <v>54</v>
      </c>
      <c r="AH63" s="30"/>
      <c r="AI63" s="825"/>
      <c r="AJ63" s="30"/>
      <c r="AK63" s="837"/>
      <c r="AL63" s="839"/>
      <c r="AM63" s="842"/>
      <c r="AN63" s="147" t="s">
        <v>339</v>
      </c>
      <c r="AO63" s="435" t="s">
        <v>1477</v>
      </c>
      <c r="AP63" s="138" t="s">
        <v>1147</v>
      </c>
      <c r="AQ63" s="202" t="str">
        <f t="shared" si="62"/>
        <v>Probabilidad</v>
      </c>
      <c r="AR63" s="90" t="s">
        <v>61</v>
      </c>
      <c r="AS63" s="37">
        <f t="shared" si="12"/>
        <v>0.25</v>
      </c>
      <c r="AT63" s="90" t="s">
        <v>56</v>
      </c>
      <c r="AU63" s="37">
        <f t="shared" si="46"/>
        <v>0.15</v>
      </c>
      <c r="AV63" s="40">
        <f t="shared" si="74"/>
        <v>0.4</v>
      </c>
      <c r="AW63" s="90" t="s">
        <v>57</v>
      </c>
      <c r="AX63" s="90" t="s">
        <v>58</v>
      </c>
      <c r="AY63" s="90" t="s">
        <v>59</v>
      </c>
      <c r="AZ63" s="40">
        <f>IFERROR(IF(AND(AQ62="Probabilidad",AQ63="Probabilidad"),(AZ62-(+AZ62*AV63)),IF(AQ63="Probabilidad",(N62-(+N62*AV63)),IF(AQ63="Impacto",AZ62,""))),"")</f>
        <v>0.28799999999999998</v>
      </c>
      <c r="BA63" s="41" t="str">
        <f t="shared" si="48"/>
        <v>Baja</v>
      </c>
      <c r="BB63" s="40">
        <f>IFERROR(IF(AND(AQ62="Impacto",AQ63="Impacto"),(BB62-(+BB62*AV63)),IF(AND(AQ62="Impacto",AQ63="Probabilidad"),(BB62),IF(AND(AQ62="Probabilidad",AQ63="Impacto"),(BB62-(+BB62*AV63)),IF(AND(AQ62="Probabilidad",AQ63="Probabilidad"),(BB62))))),"")</f>
        <v>0.4</v>
      </c>
      <c r="BC63" s="41" t="str">
        <f t="shared" si="49"/>
        <v>Menor</v>
      </c>
      <c r="BD63" s="42" t="str">
        <f>IF(AND(BA63&lt;&gt;"",BC63&lt;&gt;""),VLOOKUP(BA63&amp;BC63,'No Eliminar'!$P$3:$Q$27,2,FALSE),"")</f>
        <v>Moderada</v>
      </c>
      <c r="BE63" s="823"/>
      <c r="BF63" s="963"/>
      <c r="BG63" s="963"/>
      <c r="BH63" s="963"/>
      <c r="BI63" s="963"/>
      <c r="BJ63" s="963"/>
      <c r="BK63" s="564"/>
      <c r="BL63" s="991"/>
    </row>
    <row r="64" spans="2:64" ht="102.75" thickBot="1" x14ac:dyDescent="0.35">
      <c r="B64" s="787"/>
      <c r="C64" s="894"/>
      <c r="D64" s="897"/>
      <c r="E64" s="796"/>
      <c r="F64" s="799"/>
      <c r="G64" s="1011"/>
      <c r="H64" s="963"/>
      <c r="I64" s="963"/>
      <c r="J64" s="963"/>
      <c r="K64" s="965"/>
      <c r="L64" s="825"/>
      <c r="M64" s="828"/>
      <c r="N64" s="831"/>
      <c r="O64" s="53" t="s">
        <v>53</v>
      </c>
      <c r="P64" s="53" t="s">
        <v>53</v>
      </c>
      <c r="Q64" s="53" t="s">
        <v>53</v>
      </c>
      <c r="R64" s="53" t="s">
        <v>53</v>
      </c>
      <c r="S64" s="53" t="s">
        <v>53</v>
      </c>
      <c r="T64" s="53" t="s">
        <v>53</v>
      </c>
      <c r="U64" s="53" t="s">
        <v>53</v>
      </c>
      <c r="V64" s="53" t="s">
        <v>54</v>
      </c>
      <c r="W64" s="53" t="s">
        <v>54</v>
      </c>
      <c r="X64" s="53" t="s">
        <v>53</v>
      </c>
      <c r="Y64" s="53" t="s">
        <v>53</v>
      </c>
      <c r="Z64" s="53" t="s">
        <v>53</v>
      </c>
      <c r="AA64" s="53" t="s">
        <v>53</v>
      </c>
      <c r="AB64" s="53" t="s">
        <v>53</v>
      </c>
      <c r="AC64" s="53" t="s">
        <v>53</v>
      </c>
      <c r="AD64" s="53" t="s">
        <v>54</v>
      </c>
      <c r="AE64" s="53" t="s">
        <v>53</v>
      </c>
      <c r="AF64" s="53" t="s">
        <v>53</v>
      </c>
      <c r="AG64" s="53" t="s">
        <v>54</v>
      </c>
      <c r="AH64" s="30"/>
      <c r="AI64" s="825"/>
      <c r="AJ64" s="30"/>
      <c r="AK64" s="837"/>
      <c r="AL64" s="839"/>
      <c r="AM64" s="842"/>
      <c r="AN64" s="147" t="s">
        <v>340</v>
      </c>
      <c r="AO64" s="435" t="s">
        <v>1478</v>
      </c>
      <c r="AP64" s="138" t="s">
        <v>1147</v>
      </c>
      <c r="AQ64" s="202" t="str">
        <f t="shared" si="62"/>
        <v>Probabilidad</v>
      </c>
      <c r="AR64" s="90" t="s">
        <v>62</v>
      </c>
      <c r="AS64" s="37">
        <f t="shared" si="12"/>
        <v>0.15</v>
      </c>
      <c r="AT64" s="90" t="s">
        <v>56</v>
      </c>
      <c r="AU64" s="37">
        <f t="shared" si="46"/>
        <v>0.15</v>
      </c>
      <c r="AV64" s="40">
        <f t="shared" si="74"/>
        <v>0.3</v>
      </c>
      <c r="AW64" s="90" t="s">
        <v>73</v>
      </c>
      <c r="AX64" s="90" t="s">
        <v>65</v>
      </c>
      <c r="AY64" s="90" t="s">
        <v>59</v>
      </c>
      <c r="AZ64" s="40">
        <f>IFERROR(IF(AND(AQ63="Probabilidad",AQ64="Probabilidad"),(AZ63-(+AZ63*AV64)),IF(AND(AQ63="Impacto",AQ64="Probabilidad"),(AZ62-(+AZ62*AV64)),IF(AQ64="Impacto",AZ63,""))),"")</f>
        <v>0.2016</v>
      </c>
      <c r="BA64" s="41" t="str">
        <f t="shared" si="48"/>
        <v>Baja</v>
      </c>
      <c r="BB64" s="40">
        <f>IFERROR(IF(AND(AQ63="Impacto",AQ64="Impacto"),(BB63-(+BB63*AV64)),IF(AND(AQ63="Impacto",AQ64="Probabilidad"),(BB63),IF(AND(AQ63="Probabilidad",AQ64="Impacto"),(BB63-(+BB63*AV64)),IF(AND(AQ63="Probabilidad",AQ64="Probabilidad"),(BB63))))),"")</f>
        <v>0.4</v>
      </c>
      <c r="BC64" s="41" t="str">
        <f t="shared" si="49"/>
        <v>Menor</v>
      </c>
      <c r="BD64" s="42" t="str">
        <f>IF(AND(BA64&lt;&gt;"",BC64&lt;&gt;""),VLOOKUP(BA64&amp;BC64,'No Eliminar'!$P$3:$Q$27,2,FALSE),"")</f>
        <v>Moderada</v>
      </c>
      <c r="BE64" s="823"/>
      <c r="BF64" s="963"/>
      <c r="BG64" s="963"/>
      <c r="BH64" s="963"/>
      <c r="BI64" s="963"/>
      <c r="BJ64" s="963"/>
      <c r="BK64" s="564"/>
      <c r="BL64" s="991"/>
    </row>
    <row r="65" spans="2:64" ht="117" thickBot="1" x14ac:dyDescent="0.35">
      <c r="B65" s="787"/>
      <c r="C65" s="894"/>
      <c r="D65" s="897"/>
      <c r="E65" s="796"/>
      <c r="F65" s="799"/>
      <c r="G65" s="1011"/>
      <c r="H65" s="963"/>
      <c r="I65" s="963"/>
      <c r="J65" s="963"/>
      <c r="K65" s="965"/>
      <c r="L65" s="825"/>
      <c r="M65" s="828"/>
      <c r="N65" s="831"/>
      <c r="O65" s="53" t="s">
        <v>53</v>
      </c>
      <c r="P65" s="53" t="s">
        <v>53</v>
      </c>
      <c r="Q65" s="53" t="s">
        <v>53</v>
      </c>
      <c r="R65" s="53" t="s">
        <v>53</v>
      </c>
      <c r="S65" s="53" t="s">
        <v>53</v>
      </c>
      <c r="T65" s="53" t="s">
        <v>53</v>
      </c>
      <c r="U65" s="53" t="s">
        <v>53</v>
      </c>
      <c r="V65" s="53" t="s">
        <v>54</v>
      </c>
      <c r="W65" s="53" t="s">
        <v>54</v>
      </c>
      <c r="X65" s="53" t="s">
        <v>53</v>
      </c>
      <c r="Y65" s="53" t="s">
        <v>53</v>
      </c>
      <c r="Z65" s="53" t="s">
        <v>53</v>
      </c>
      <c r="AA65" s="53" t="s">
        <v>53</v>
      </c>
      <c r="AB65" s="53" t="s">
        <v>53</v>
      </c>
      <c r="AC65" s="53" t="s">
        <v>53</v>
      </c>
      <c r="AD65" s="53" t="s">
        <v>54</v>
      </c>
      <c r="AE65" s="53" t="s">
        <v>53</v>
      </c>
      <c r="AF65" s="53" t="s">
        <v>53</v>
      </c>
      <c r="AG65" s="53" t="s">
        <v>54</v>
      </c>
      <c r="AH65" s="30"/>
      <c r="AI65" s="825"/>
      <c r="AJ65" s="30"/>
      <c r="AK65" s="837"/>
      <c r="AL65" s="839"/>
      <c r="AM65" s="842"/>
      <c r="AN65" s="147" t="s">
        <v>341</v>
      </c>
      <c r="AO65" s="435" t="s">
        <v>1479</v>
      </c>
      <c r="AP65" s="138" t="s">
        <v>1147</v>
      </c>
      <c r="AQ65" s="202" t="str">
        <f t="shared" si="62"/>
        <v>Probabilidad</v>
      </c>
      <c r="AR65" s="90" t="s">
        <v>62</v>
      </c>
      <c r="AS65" s="37">
        <f t="shared" si="12"/>
        <v>0.15</v>
      </c>
      <c r="AT65" s="90" t="s">
        <v>56</v>
      </c>
      <c r="AU65" s="37">
        <f t="shared" si="46"/>
        <v>0.15</v>
      </c>
      <c r="AV65" s="40">
        <f t="shared" si="74"/>
        <v>0.3</v>
      </c>
      <c r="AW65" s="90" t="s">
        <v>57</v>
      </c>
      <c r="AX65" s="90" t="s">
        <v>58</v>
      </c>
      <c r="AY65" s="90" t="s">
        <v>59</v>
      </c>
      <c r="AZ65" s="40">
        <f>IFERROR(IF(AND(AQ64="Probabilidad",AQ65="Probabilidad"),(AZ64-(+AZ64*AV65)),IF(AND(AQ64="Impacto",AQ65="Probabilidad"),(AZ63-(+AZ63*AV65)),IF(AQ65="Impacto",AZ64,""))),"")</f>
        <v>0.14112</v>
      </c>
      <c r="BA65" s="41" t="str">
        <f t="shared" si="48"/>
        <v>Muy Baja</v>
      </c>
      <c r="BB65" s="40">
        <f>IFERROR(IF(AND(AQ64="Impacto",AQ65="Impacto"),(BB64-(+BB64*AV65)),IF(AND(AQ64="Impacto",AQ65="Probabilidad"),(BB64),IF(AND(AQ64="Probabilidad",AQ65="Impacto"),(BB64-(+BB64*AV65)),IF(AND(AQ64="Probabilidad",AQ65="Probabilidad"),(BB64))))),"")</f>
        <v>0.4</v>
      </c>
      <c r="BC65" s="41" t="str">
        <f t="shared" si="49"/>
        <v>Menor</v>
      </c>
      <c r="BD65" s="42" t="str">
        <f>IF(AND(BA65&lt;&gt;"",BC65&lt;&gt;""),VLOOKUP(BA65&amp;BC65,'No Eliminar'!$P$3:$Q$27,2,FALSE),"")</f>
        <v>Baja</v>
      </c>
      <c r="BE65" s="823"/>
      <c r="BF65" s="963"/>
      <c r="BG65" s="963"/>
      <c r="BH65" s="963"/>
      <c r="BI65" s="963"/>
      <c r="BJ65" s="963"/>
      <c r="BK65" s="564"/>
      <c r="BL65" s="991"/>
    </row>
    <row r="66" spans="2:64" ht="156.75" customHeight="1" thickBot="1" x14ac:dyDescent="0.35">
      <c r="B66" s="787"/>
      <c r="C66" s="894"/>
      <c r="D66" s="897"/>
      <c r="E66" s="817"/>
      <c r="F66" s="800"/>
      <c r="G66" s="967"/>
      <c r="H66" s="964"/>
      <c r="I66" s="964"/>
      <c r="J66" s="964"/>
      <c r="K66" s="961"/>
      <c r="L66" s="821"/>
      <c r="M66" s="829"/>
      <c r="N66" s="832"/>
      <c r="O66" s="81" t="s">
        <v>53</v>
      </c>
      <c r="P66" s="81" t="s">
        <v>53</v>
      </c>
      <c r="Q66" s="81" t="s">
        <v>53</v>
      </c>
      <c r="R66" s="81" t="s">
        <v>53</v>
      </c>
      <c r="S66" s="81" t="s">
        <v>53</v>
      </c>
      <c r="T66" s="81" t="s">
        <v>53</v>
      </c>
      <c r="U66" s="81" t="s">
        <v>53</v>
      </c>
      <c r="V66" s="81" t="s">
        <v>54</v>
      </c>
      <c r="W66" s="81" t="s">
        <v>54</v>
      </c>
      <c r="X66" s="81" t="s">
        <v>53</v>
      </c>
      <c r="Y66" s="81" t="s">
        <v>53</v>
      </c>
      <c r="Z66" s="81" t="s">
        <v>53</v>
      </c>
      <c r="AA66" s="81" t="s">
        <v>53</v>
      </c>
      <c r="AB66" s="81" t="s">
        <v>53</v>
      </c>
      <c r="AC66" s="81" t="s">
        <v>53</v>
      </c>
      <c r="AD66" s="81" t="s">
        <v>54</v>
      </c>
      <c r="AE66" s="81" t="s">
        <v>53</v>
      </c>
      <c r="AF66" s="81" t="s">
        <v>53</v>
      </c>
      <c r="AG66" s="81" t="s">
        <v>54</v>
      </c>
      <c r="AH66" s="82"/>
      <c r="AI66" s="821"/>
      <c r="AJ66" s="82"/>
      <c r="AK66" s="836"/>
      <c r="AL66" s="840"/>
      <c r="AM66" s="843"/>
      <c r="AN66" s="147" t="s">
        <v>342</v>
      </c>
      <c r="AO66" s="417" t="s">
        <v>1480</v>
      </c>
      <c r="AP66" s="138" t="s">
        <v>1148</v>
      </c>
      <c r="AQ66" s="134" t="str">
        <f t="shared" si="62"/>
        <v>Probabilidad</v>
      </c>
      <c r="AR66" s="91" t="s">
        <v>62</v>
      </c>
      <c r="AS66" s="85">
        <f t="shared" si="12"/>
        <v>0.15</v>
      </c>
      <c r="AT66" s="91" t="s">
        <v>56</v>
      </c>
      <c r="AU66" s="85">
        <f t="shared" si="46"/>
        <v>0.15</v>
      </c>
      <c r="AV66" s="86">
        <f t="shared" si="74"/>
        <v>0.3</v>
      </c>
      <c r="AW66" s="91" t="s">
        <v>57</v>
      </c>
      <c r="AX66" s="91" t="s">
        <v>58</v>
      </c>
      <c r="AY66" s="91" t="s">
        <v>59</v>
      </c>
      <c r="AZ66" s="86">
        <f>IFERROR(IF(AND(AQ65="Probabilidad",AQ66="Probabilidad"),(AZ65-(+AZ65*AV66)),IF(AND(AQ65="Impacto",AQ66="Probabilidad"),(AZ64-(+AZ64*AV66)),IF(AQ66="Impacto",AZ65,""))),"")</f>
        <v>9.8783999999999997E-2</v>
      </c>
      <c r="BA66" s="87" t="str">
        <f t="shared" si="48"/>
        <v>Muy Baja</v>
      </c>
      <c r="BB66" s="86">
        <f>IFERROR(IF(AND(AQ65="Impacto",AQ66="Impacto"),(BB65-(+BB65*AV66)),IF(AND(AQ65="Impacto",AQ66="Probabilidad"),(BB65),IF(AND(AQ65="Probabilidad",AQ66="Impacto"),(BB65-(+BB65*AV66)),IF(AND(AQ65="Probabilidad",AQ66="Probabilidad"),(BB65))))),"")</f>
        <v>0.4</v>
      </c>
      <c r="BC66" s="87" t="str">
        <f t="shared" si="49"/>
        <v>Menor</v>
      </c>
      <c r="BD66" s="88" t="str">
        <f>IF(AND(BA66&lt;&gt;"",BC66&lt;&gt;""),VLOOKUP(BA66&amp;BC66,'No Eliminar'!$P$3:$Q$27,2,FALSE),"")</f>
        <v>Baja</v>
      </c>
      <c r="BE66" s="824"/>
      <c r="BF66" s="964"/>
      <c r="BG66" s="964"/>
      <c r="BH66" s="964"/>
      <c r="BI66" s="964"/>
      <c r="BJ66" s="964"/>
      <c r="BK66" s="562"/>
      <c r="BL66" s="969"/>
    </row>
    <row r="67" spans="2:64" ht="114.75" thickBot="1" x14ac:dyDescent="0.35">
      <c r="B67" s="787"/>
      <c r="C67" s="894"/>
      <c r="D67" s="897"/>
      <c r="E67" s="413" t="s">
        <v>50</v>
      </c>
      <c r="F67" s="414" t="s">
        <v>264</v>
      </c>
      <c r="G67" s="487" t="s">
        <v>1155</v>
      </c>
      <c r="H67" s="177" t="s">
        <v>68</v>
      </c>
      <c r="I67" s="177" t="s">
        <v>1156</v>
      </c>
      <c r="J67" s="177" t="s">
        <v>1157</v>
      </c>
      <c r="K67" s="504" t="s">
        <v>93</v>
      </c>
      <c r="L67" s="157" t="s">
        <v>64</v>
      </c>
      <c r="M67" s="158" t="str">
        <f t="shared" ref="M67:M68" si="83">IF(L67="Máximo 2 veces por año","Muy Baja", IF(L67="De 3 a 24 veces por año","Baja", IF(L67="De 24 a 500 veces por año","Media", IF(L67="De 500 veces al año y máximo 5000 veces por año","Alta",IF(L67="Más de 5000 veces por año","Muy Alta",";")))))</f>
        <v>Media</v>
      </c>
      <c r="N67" s="159">
        <f t="shared" ref="N67:N68" si="84">IF(M67="Muy Baja", 20%, IF(M67="Baja",40%, IF(M67="Media",60%, IF(M67="Alta",80%,IF(M67="Muy Alta",100%,"")))))</f>
        <v>0.6</v>
      </c>
      <c r="O67" s="157" t="s">
        <v>53</v>
      </c>
      <c r="P67" s="157" t="s">
        <v>53</v>
      </c>
      <c r="Q67" s="157" t="s">
        <v>53</v>
      </c>
      <c r="R67" s="157" t="s">
        <v>53</v>
      </c>
      <c r="S67" s="157" t="s">
        <v>53</v>
      </c>
      <c r="T67" s="157" t="s">
        <v>53</v>
      </c>
      <c r="U67" s="157" t="s">
        <v>53</v>
      </c>
      <c r="V67" s="157" t="s">
        <v>54</v>
      </c>
      <c r="W67" s="157" t="s">
        <v>54</v>
      </c>
      <c r="X67" s="157" t="s">
        <v>53</v>
      </c>
      <c r="Y67" s="157" t="s">
        <v>53</v>
      </c>
      <c r="Z67" s="157" t="s">
        <v>53</v>
      </c>
      <c r="AA67" s="157" t="s">
        <v>53</v>
      </c>
      <c r="AB67" s="157" t="s">
        <v>53</v>
      </c>
      <c r="AC67" s="157" t="s">
        <v>53</v>
      </c>
      <c r="AD67" s="157" t="s">
        <v>54</v>
      </c>
      <c r="AE67" s="157" t="s">
        <v>53</v>
      </c>
      <c r="AF67" s="157" t="s">
        <v>53</v>
      </c>
      <c r="AG67" s="157" t="s">
        <v>54</v>
      </c>
      <c r="AH67" s="160"/>
      <c r="AI67" s="157" t="s">
        <v>352</v>
      </c>
      <c r="AJ67" s="160"/>
      <c r="AK67" s="161" t="str">
        <f t="shared" ref="AK67:AK68" si="85">IF(AI67="Afectación menor a 10 SMLMV","Leve",IF(AI67="Entre 10 y 50 SMLMV","Menor",IF(AI67="Entre 50 y 100 SMLMV","Moderado",IF(AI67="Entre 100 y 500 SMLMV","Mayor",IF(AI67="Mayor a 500 SMLMV","Catastrófico",";")))))</f>
        <v>Menor</v>
      </c>
      <c r="AL67" s="162">
        <f t="shared" ref="AL67:AL68" si="86">IF(AK67="Leve", 20%, IF(AK67="Menor",40%, IF(AK67="Moderado",60%, IF(AK67="Mayor",80%,IF(AK67="Catastrófico",100%,"")))))</f>
        <v>0.4</v>
      </c>
      <c r="AM67" s="184" t="str">
        <f>IF(AND(M67&lt;&gt;"",AK67&lt;&gt;""),VLOOKUP(M67&amp;AK67,'No Eliminar'!$P$3:$Q$27,2,FALSE),"")</f>
        <v>Moderada</v>
      </c>
      <c r="AN67" s="147" t="s">
        <v>84</v>
      </c>
      <c r="AO67" s="613" t="s">
        <v>1551</v>
      </c>
      <c r="AP67" s="584" t="s">
        <v>1556</v>
      </c>
      <c r="AQ67" s="163" t="str">
        <f t="shared" si="62"/>
        <v>Probabilidad</v>
      </c>
      <c r="AR67" s="164" t="s">
        <v>62</v>
      </c>
      <c r="AS67" s="162">
        <f t="shared" si="12"/>
        <v>0.15</v>
      </c>
      <c r="AT67" s="164" t="s">
        <v>56</v>
      </c>
      <c r="AU67" s="162">
        <f t="shared" si="46"/>
        <v>0.15</v>
      </c>
      <c r="AV67" s="165">
        <f t="shared" si="74"/>
        <v>0.3</v>
      </c>
      <c r="AW67" s="164" t="s">
        <v>73</v>
      </c>
      <c r="AX67" s="164" t="s">
        <v>65</v>
      </c>
      <c r="AY67" s="164" t="s">
        <v>59</v>
      </c>
      <c r="AZ67" s="165">
        <f t="shared" ref="AZ67:AZ68" si="87">IFERROR(IF(AQ67="Probabilidad",(N67-(+N67*AV67)),IF(AQ67="Impacto",N67,"")),"")</f>
        <v>0.42</v>
      </c>
      <c r="BA67" s="166" t="str">
        <f t="shared" si="48"/>
        <v>Media</v>
      </c>
      <c r="BB67" s="165">
        <f t="shared" ref="BB67:BB68" si="88">IF(AQ67="Impacto",(AL67-(+AL67*AV67)),AL67)</f>
        <v>0.4</v>
      </c>
      <c r="BC67" s="166" t="str">
        <f t="shared" si="49"/>
        <v>Menor</v>
      </c>
      <c r="BD67" s="167" t="str">
        <f>IF(AND(BA67&lt;&gt;"",BC67&lt;&gt;""),VLOOKUP(BA67&amp;BC67,'No Eliminar'!$P$3:$Q$27,2,FALSE),"")</f>
        <v>Moderada</v>
      </c>
      <c r="BE67" s="164" t="s">
        <v>60</v>
      </c>
      <c r="BF67" s="644" t="s">
        <v>1552</v>
      </c>
      <c r="BG67" s="177" t="s">
        <v>1556</v>
      </c>
      <c r="BH67" s="511" t="s">
        <v>373</v>
      </c>
      <c r="BI67" s="625">
        <v>44928</v>
      </c>
      <c r="BJ67" s="625">
        <v>45289</v>
      </c>
      <c r="BK67" s="702"/>
      <c r="BL67" s="559" t="s">
        <v>1161</v>
      </c>
    </row>
    <row r="68" spans="2:64" ht="146.25" thickBot="1" x14ac:dyDescent="0.35">
      <c r="B68" s="787"/>
      <c r="C68" s="894"/>
      <c r="D68" s="897"/>
      <c r="E68" s="851" t="s">
        <v>50</v>
      </c>
      <c r="F68" s="798" t="s">
        <v>265</v>
      </c>
      <c r="G68" s="966" t="s">
        <v>1162</v>
      </c>
      <c r="H68" s="962" t="s">
        <v>68</v>
      </c>
      <c r="I68" s="962" t="s">
        <v>1163</v>
      </c>
      <c r="J68" s="962" t="s">
        <v>1164</v>
      </c>
      <c r="K68" s="960" t="s">
        <v>93</v>
      </c>
      <c r="L68" s="820" t="s">
        <v>64</v>
      </c>
      <c r="M68" s="827" t="str">
        <f t="shared" si="83"/>
        <v>Media</v>
      </c>
      <c r="N68" s="830">
        <f t="shared" si="84"/>
        <v>0.6</v>
      </c>
      <c r="O68" s="72" t="s">
        <v>53</v>
      </c>
      <c r="P68" s="72" t="s">
        <v>53</v>
      </c>
      <c r="Q68" s="72" t="s">
        <v>53</v>
      </c>
      <c r="R68" s="72" t="s">
        <v>53</v>
      </c>
      <c r="S68" s="72" t="s">
        <v>53</v>
      </c>
      <c r="T68" s="72" t="s">
        <v>53</v>
      </c>
      <c r="U68" s="72" t="s">
        <v>53</v>
      </c>
      <c r="V68" s="72" t="s">
        <v>54</v>
      </c>
      <c r="W68" s="72" t="s">
        <v>54</v>
      </c>
      <c r="X68" s="72" t="s">
        <v>53</v>
      </c>
      <c r="Y68" s="72" t="s">
        <v>53</v>
      </c>
      <c r="Z68" s="72" t="s">
        <v>53</v>
      </c>
      <c r="AA68" s="72" t="s">
        <v>53</v>
      </c>
      <c r="AB68" s="72" t="s">
        <v>53</v>
      </c>
      <c r="AC68" s="72" t="s">
        <v>53</v>
      </c>
      <c r="AD68" s="72" t="s">
        <v>54</v>
      </c>
      <c r="AE68" s="72" t="s">
        <v>53</v>
      </c>
      <c r="AF68" s="72" t="s">
        <v>53</v>
      </c>
      <c r="AG68" s="72" t="s">
        <v>54</v>
      </c>
      <c r="AH68" s="73"/>
      <c r="AI68" s="820" t="s">
        <v>352</v>
      </c>
      <c r="AJ68" s="73"/>
      <c r="AK68" s="835" t="str">
        <f t="shared" si="85"/>
        <v>Menor</v>
      </c>
      <c r="AL68" s="838">
        <f t="shared" si="86"/>
        <v>0.4</v>
      </c>
      <c r="AM68" s="841" t="str">
        <f>IF(AND(M68&lt;&gt;"",AK68&lt;&gt;""),VLOOKUP(M68&amp;AK68,'No Eliminar'!$P$3:$Q$27,2,FALSE),"")</f>
        <v>Moderada</v>
      </c>
      <c r="AN68" s="147" t="s">
        <v>84</v>
      </c>
      <c r="AO68" s="274" t="s">
        <v>1554</v>
      </c>
      <c r="AP68" s="584" t="s">
        <v>1555</v>
      </c>
      <c r="AQ68" s="75" t="str">
        <f t="shared" si="62"/>
        <v>Probabilidad</v>
      </c>
      <c r="AR68" s="89" t="s">
        <v>62</v>
      </c>
      <c r="AS68" s="76">
        <f t="shared" si="12"/>
        <v>0.15</v>
      </c>
      <c r="AT68" s="89" t="s">
        <v>56</v>
      </c>
      <c r="AU68" s="76">
        <f t="shared" si="46"/>
        <v>0.15</v>
      </c>
      <c r="AV68" s="77">
        <f t="shared" si="74"/>
        <v>0.3</v>
      </c>
      <c r="AW68" s="89" t="s">
        <v>57</v>
      </c>
      <c r="AX68" s="89" t="s">
        <v>58</v>
      </c>
      <c r="AY68" s="89" t="s">
        <v>59</v>
      </c>
      <c r="AZ68" s="77">
        <f t="shared" si="87"/>
        <v>0.42</v>
      </c>
      <c r="BA68" s="78" t="str">
        <f t="shared" si="48"/>
        <v>Media</v>
      </c>
      <c r="BB68" s="77">
        <f t="shared" si="88"/>
        <v>0.4</v>
      </c>
      <c r="BC68" s="78" t="str">
        <f t="shared" si="49"/>
        <v>Menor</v>
      </c>
      <c r="BD68" s="79" t="str">
        <f>IF(AND(BA68&lt;&gt;"",BC68&lt;&gt;""),VLOOKUP(BA68&amp;BC68,'No Eliminar'!$P$3:$Q$27,2,FALSE),"")</f>
        <v>Moderada</v>
      </c>
      <c r="BE68" s="822" t="s">
        <v>60</v>
      </c>
      <c r="BF68" s="972" t="s">
        <v>1558</v>
      </c>
      <c r="BG68" s="962" t="s">
        <v>1557</v>
      </c>
      <c r="BH68" s="1003" t="s">
        <v>582</v>
      </c>
      <c r="BI68" s="989">
        <v>44928</v>
      </c>
      <c r="BJ68" s="989">
        <v>45289</v>
      </c>
      <c r="BK68" s="561"/>
      <c r="BL68" s="968" t="s">
        <v>1169</v>
      </c>
    </row>
    <row r="69" spans="2:64" ht="156.75" customHeight="1" thickBot="1" x14ac:dyDescent="0.35">
      <c r="B69" s="788"/>
      <c r="C69" s="895"/>
      <c r="D69" s="898"/>
      <c r="E69" s="797"/>
      <c r="F69" s="800"/>
      <c r="G69" s="967"/>
      <c r="H69" s="964"/>
      <c r="I69" s="964"/>
      <c r="J69" s="964"/>
      <c r="K69" s="961"/>
      <c r="L69" s="821"/>
      <c r="M69" s="829"/>
      <c r="N69" s="832"/>
      <c r="O69" s="81" t="s">
        <v>53</v>
      </c>
      <c r="P69" s="81" t="s">
        <v>53</v>
      </c>
      <c r="Q69" s="81" t="s">
        <v>53</v>
      </c>
      <c r="R69" s="81" t="s">
        <v>53</v>
      </c>
      <c r="S69" s="81" t="s">
        <v>53</v>
      </c>
      <c r="T69" s="81" t="s">
        <v>53</v>
      </c>
      <c r="U69" s="81" t="s">
        <v>53</v>
      </c>
      <c r="V69" s="81" t="s">
        <v>54</v>
      </c>
      <c r="W69" s="81" t="s">
        <v>54</v>
      </c>
      <c r="X69" s="81" t="s">
        <v>53</v>
      </c>
      <c r="Y69" s="81" t="s">
        <v>53</v>
      </c>
      <c r="Z69" s="81" t="s">
        <v>53</v>
      </c>
      <c r="AA69" s="81" t="s">
        <v>53</v>
      </c>
      <c r="AB69" s="81" t="s">
        <v>53</v>
      </c>
      <c r="AC69" s="81" t="s">
        <v>53</v>
      </c>
      <c r="AD69" s="81" t="s">
        <v>54</v>
      </c>
      <c r="AE69" s="81" t="s">
        <v>53</v>
      </c>
      <c r="AF69" s="81" t="s">
        <v>53</v>
      </c>
      <c r="AG69" s="81" t="s">
        <v>54</v>
      </c>
      <c r="AH69" s="82"/>
      <c r="AI69" s="821"/>
      <c r="AJ69" s="82"/>
      <c r="AK69" s="836"/>
      <c r="AL69" s="840"/>
      <c r="AM69" s="843"/>
      <c r="AN69" s="147" t="s">
        <v>339</v>
      </c>
      <c r="AO69" s="274" t="s">
        <v>1553</v>
      </c>
      <c r="AP69" s="584" t="s">
        <v>1555</v>
      </c>
      <c r="AQ69" s="84" t="str">
        <f t="shared" si="62"/>
        <v>Probabilidad</v>
      </c>
      <c r="AR69" s="91" t="s">
        <v>62</v>
      </c>
      <c r="AS69" s="85">
        <f t="shared" si="12"/>
        <v>0.15</v>
      </c>
      <c r="AT69" s="91" t="s">
        <v>56</v>
      </c>
      <c r="AU69" s="85">
        <f t="shared" si="46"/>
        <v>0.15</v>
      </c>
      <c r="AV69" s="86">
        <f t="shared" si="74"/>
        <v>0.3</v>
      </c>
      <c r="AW69" s="102" t="s">
        <v>57</v>
      </c>
      <c r="AX69" s="102" t="s">
        <v>58</v>
      </c>
      <c r="AY69" s="102" t="s">
        <v>59</v>
      </c>
      <c r="AZ69" s="86">
        <f>IFERROR(IF(AND(AQ68="Probabilidad",AQ69="Probabilidad"),(AZ68-(+AZ68*AV69)),IF(AQ69="Probabilidad",(N68-(+N68*AV69)),IF(AQ69="Impacto",AZ68,""))),"")</f>
        <v>0.29399999999999998</v>
      </c>
      <c r="BA69" s="87" t="str">
        <f t="shared" si="48"/>
        <v>Baja</v>
      </c>
      <c r="BB69" s="86">
        <f>IFERROR(IF(AND(AQ68="Impacto",AQ69="Impacto"),(BB68-(+BB68*AV69)),IF(AND(AQ68="Impacto",AQ69="Probabilidad"),(BB68),IF(AND(AQ68="Probabilidad",AQ69="Impacto"),(BB68-(+BB68*AV69)),IF(AND(AQ68="Probabilidad",AQ69="Probabilidad"),(BB68))))),"")</f>
        <v>0.4</v>
      </c>
      <c r="BC69" s="87" t="str">
        <f t="shared" si="49"/>
        <v>Menor</v>
      </c>
      <c r="BD69" s="88" t="str">
        <f>IF(AND(BA69&lt;&gt;"",BC69&lt;&gt;""),VLOOKUP(BA69&amp;BC69,'No Eliminar'!$P$3:$Q$27,2,FALSE),"")</f>
        <v>Moderada</v>
      </c>
      <c r="BE69" s="824"/>
      <c r="BF69" s="973"/>
      <c r="BG69" s="964"/>
      <c r="BH69" s="1005"/>
      <c r="BI69" s="990"/>
      <c r="BJ69" s="990"/>
      <c r="BK69" s="562"/>
      <c r="BL69" s="969"/>
    </row>
    <row r="70" spans="2:64" ht="258" customHeight="1" thickBot="1" x14ac:dyDescent="0.35">
      <c r="B70" s="786" t="s">
        <v>189</v>
      </c>
      <c r="C70" s="893" t="str">
        <f>VLOOKUP(B70,'No Eliminar'!B$3:D$18,2,FALSE)</f>
        <v>Administrar los procesos de ingreso, desarrollo y desvinculación del talento humano al servicio del INPEC, mediante el desarrollo de estrategias administrativas y operativas soportadas en el principio constitucional del mérito, tendientes a garantizar servidores públicos competentes para alcanzar los objetivos Institucionales.</v>
      </c>
      <c r="D70" s="896" t="str">
        <f>VLOOKUP(B70,'No Eliminar'!B$3:E$18,4,FALSE)</f>
        <v>Fortalecer la gestión del empleo público aplicando la planeación durante el ciclo del servidor público (ingreso, desarrollo y retiro), para que los servidores penitenciarios desarrollen sus funciones de acuerdo con las condiciones requeridas por la entidad</v>
      </c>
      <c r="E70" s="373" t="s">
        <v>74</v>
      </c>
      <c r="F70" s="414" t="s">
        <v>266</v>
      </c>
      <c r="G70" s="487" t="s">
        <v>915</v>
      </c>
      <c r="H70" s="177" t="s">
        <v>68</v>
      </c>
      <c r="I70" s="177" t="s">
        <v>605</v>
      </c>
      <c r="J70" s="504" t="s">
        <v>606</v>
      </c>
      <c r="K70" s="504" t="s">
        <v>93</v>
      </c>
      <c r="L70" s="157" t="s">
        <v>72</v>
      </c>
      <c r="M70" s="158" t="str">
        <f>IF(L70="Máximo 2 veces por año","Muy Baja", IF(L70="De 3 a 24 veces por año","Baja", IF(L70="De 24 a 500 veces por año","Media", IF(L70="De 500 veces al año y máximo 5000 veces por año","Alta",IF(L70="Más de 5000 veces por año","Muy Alta",";")))))</f>
        <v>Baja</v>
      </c>
      <c r="N70" s="159">
        <f t="shared" ref="N70:N71" si="89">IF(M70="Muy Baja", 20%, IF(M70="Baja",40%, IF(M70="Media",60%, IF(M70="Alta",80%,IF(M70="Muy Alta",100%,"")))))</f>
        <v>0.4</v>
      </c>
      <c r="O70" s="157" t="s">
        <v>53</v>
      </c>
      <c r="P70" s="157" t="s">
        <v>53</v>
      </c>
      <c r="Q70" s="157" t="s">
        <v>53</v>
      </c>
      <c r="R70" s="157" t="s">
        <v>53</v>
      </c>
      <c r="S70" s="157" t="s">
        <v>53</v>
      </c>
      <c r="T70" s="157" t="s">
        <v>53</v>
      </c>
      <c r="U70" s="157" t="s">
        <v>53</v>
      </c>
      <c r="V70" s="157" t="s">
        <v>54</v>
      </c>
      <c r="W70" s="157" t="s">
        <v>54</v>
      </c>
      <c r="X70" s="157" t="s">
        <v>53</v>
      </c>
      <c r="Y70" s="157" t="s">
        <v>53</v>
      </c>
      <c r="Z70" s="157" t="s">
        <v>53</v>
      </c>
      <c r="AA70" s="157" t="s">
        <v>53</v>
      </c>
      <c r="AB70" s="157" t="s">
        <v>53</v>
      </c>
      <c r="AC70" s="157" t="s">
        <v>53</v>
      </c>
      <c r="AD70" s="157" t="s">
        <v>54</v>
      </c>
      <c r="AE70" s="157" t="s">
        <v>53</v>
      </c>
      <c r="AF70" s="157" t="s">
        <v>53</v>
      </c>
      <c r="AG70" s="157" t="s">
        <v>54</v>
      </c>
      <c r="AH70" s="160"/>
      <c r="AI70" s="157" t="s">
        <v>351</v>
      </c>
      <c r="AJ70" s="160"/>
      <c r="AK70" s="161" t="str">
        <f t="shared" ref="AK70:AK71" si="90">IF(AI70="Afectación menor a 10 SMLMV","Leve",IF(AI70="Entre 10 y 50 SMLMV","Menor",IF(AI70="Entre 50 y 100 SMLMV","Moderado",IF(AI70="Entre 100 y 500 SMLMV","Mayor",IF(AI70="Mayor a 500 SMLMV","Catastrófico",";")))))</f>
        <v>Leve</v>
      </c>
      <c r="AL70" s="162">
        <f t="shared" ref="AL70:AL71" si="91">IF(AK70="Leve", 20%, IF(AK70="Menor",40%, IF(AK70="Moderado",60%, IF(AK70="Mayor",80%,IF(AK70="Catastrófico",100%,"")))))</f>
        <v>0.2</v>
      </c>
      <c r="AM70" s="184" t="str">
        <f>IF(AND(M70&lt;&gt;"",AK70&lt;&gt;""),VLOOKUP(M70&amp;AK70,'No Eliminar'!$P$3:$Q$27,2,FALSE),"")</f>
        <v>Baja</v>
      </c>
      <c r="AN70" s="147" t="s">
        <v>84</v>
      </c>
      <c r="AO70" s="206" t="s">
        <v>1279</v>
      </c>
      <c r="AP70" s="260" t="s">
        <v>607</v>
      </c>
      <c r="AQ70" s="233" t="str">
        <f t="shared" si="1"/>
        <v>Probabilidad</v>
      </c>
      <c r="AR70" s="164" t="s">
        <v>61</v>
      </c>
      <c r="AS70" s="162">
        <f t="shared" si="12"/>
        <v>0.25</v>
      </c>
      <c r="AT70" s="164" t="s">
        <v>56</v>
      </c>
      <c r="AU70" s="162">
        <f t="shared" ref="AU70:AU71" si="92">IF(AT70="Automático", 25%, IF(AT70="Manual",15%,IF(AT70="No Aplica", "No Aplica","")))</f>
        <v>0.15</v>
      </c>
      <c r="AV70" s="165">
        <f t="shared" ref="AV70:AV71" si="93">AS70+AU70</f>
        <v>0.4</v>
      </c>
      <c r="AW70" s="164" t="s">
        <v>57</v>
      </c>
      <c r="AX70" s="164" t="s">
        <v>58</v>
      </c>
      <c r="AY70" s="164" t="s">
        <v>59</v>
      </c>
      <c r="AZ70" s="165">
        <f>IFERROR(IF(AQ70="Probabilidad",(N70-(+N70*AV70)),IF(AQ70="Impacto",N70,"")),"")</f>
        <v>0.24</v>
      </c>
      <c r="BA70" s="234" t="str">
        <f>IF(AZ70&lt;=20%, "Muy Baja", IF(AZ70&lt;=40%,"Baja", IF(AZ70&lt;=60%,"Media",IF(AZ70&lt;=80%,"Alta","Muy Alta"))))</f>
        <v>Baja</v>
      </c>
      <c r="BB70" s="165">
        <f>IF(AQ70="Impacto",(AL70-(+AL70*AV70)),AL70)</f>
        <v>0.2</v>
      </c>
      <c r="BC70" s="166" t="str">
        <f t="shared" ref="BC70:BC71" si="94">IF(BB70&lt;=20%, "Leve", IF(BB70&lt;=40%,"Menor", IF(BB70&lt;=60%,"Moderado",IF(BB70&lt;=80%,"Mayor","Catastrófico"))))</f>
        <v>Leve</v>
      </c>
      <c r="BD70" s="167" t="str">
        <f>IF(AND(BA70&lt;&gt;"",BC70&lt;&gt;""),VLOOKUP(BA70&amp;BC70,'No Eliminar'!$P$3:$Q$27,2,FALSE),"")</f>
        <v>Baja</v>
      </c>
      <c r="BE70" s="164" t="s">
        <v>106</v>
      </c>
      <c r="BF70" s="511" t="s">
        <v>380</v>
      </c>
      <c r="BG70" s="511" t="s">
        <v>380</v>
      </c>
      <c r="BH70" s="511" t="s">
        <v>380</v>
      </c>
      <c r="BI70" s="511" t="s">
        <v>380</v>
      </c>
      <c r="BJ70" s="511" t="s">
        <v>380</v>
      </c>
      <c r="BK70" s="702"/>
      <c r="BL70" s="559" t="s">
        <v>916</v>
      </c>
    </row>
    <row r="71" spans="2:64" ht="198" customHeight="1" thickBot="1" x14ac:dyDescent="0.35">
      <c r="B71" s="787"/>
      <c r="C71" s="894"/>
      <c r="D71" s="897"/>
      <c r="E71" s="387" t="s">
        <v>74</v>
      </c>
      <c r="F71" s="414" t="s">
        <v>267</v>
      </c>
      <c r="G71" s="487" t="s">
        <v>917</v>
      </c>
      <c r="H71" s="177" t="s">
        <v>68</v>
      </c>
      <c r="I71" s="177" t="s">
        <v>609</v>
      </c>
      <c r="J71" s="504" t="s">
        <v>610</v>
      </c>
      <c r="K71" s="504" t="s">
        <v>348</v>
      </c>
      <c r="L71" s="157" t="s">
        <v>72</v>
      </c>
      <c r="M71" s="158" t="str">
        <f t="shared" ref="M71" si="95">IF(L71="Máximo 2 veces por año","Muy Baja", IF(L71="De 3 a 24 veces por año","Baja", IF(L71="De 24 a 500 veces por año","Media", IF(L71="De 500 veces al año y máximo 5000 veces por año","Alta",IF(L71="Más de 5000 veces por año","Muy Alta",";")))))</f>
        <v>Baja</v>
      </c>
      <c r="N71" s="159">
        <f t="shared" si="89"/>
        <v>0.4</v>
      </c>
      <c r="O71" s="157" t="s">
        <v>53</v>
      </c>
      <c r="P71" s="157" t="s">
        <v>53</v>
      </c>
      <c r="Q71" s="157" t="s">
        <v>53</v>
      </c>
      <c r="R71" s="157" t="s">
        <v>53</v>
      </c>
      <c r="S71" s="157" t="s">
        <v>53</v>
      </c>
      <c r="T71" s="157" t="s">
        <v>53</v>
      </c>
      <c r="U71" s="157" t="s">
        <v>53</v>
      </c>
      <c r="V71" s="157" t="s">
        <v>54</v>
      </c>
      <c r="W71" s="157" t="s">
        <v>54</v>
      </c>
      <c r="X71" s="157" t="s">
        <v>53</v>
      </c>
      <c r="Y71" s="157" t="s">
        <v>53</v>
      </c>
      <c r="Z71" s="157" t="s">
        <v>53</v>
      </c>
      <c r="AA71" s="157" t="s">
        <v>53</v>
      </c>
      <c r="AB71" s="157" t="s">
        <v>53</v>
      </c>
      <c r="AC71" s="157" t="s">
        <v>53</v>
      </c>
      <c r="AD71" s="157" t="s">
        <v>54</v>
      </c>
      <c r="AE71" s="157" t="s">
        <v>53</v>
      </c>
      <c r="AF71" s="157" t="s">
        <v>53</v>
      </c>
      <c r="AG71" s="157" t="s">
        <v>54</v>
      </c>
      <c r="AH71" s="160"/>
      <c r="AI71" s="157" t="s">
        <v>351</v>
      </c>
      <c r="AJ71" s="160"/>
      <c r="AK71" s="161" t="str">
        <f t="shared" si="90"/>
        <v>Leve</v>
      </c>
      <c r="AL71" s="162">
        <f t="shared" si="91"/>
        <v>0.2</v>
      </c>
      <c r="AM71" s="184" t="str">
        <f>IF(AND(M71&lt;&gt;"",AK71&lt;&gt;""),VLOOKUP(M71&amp;AK71,'No Eliminar'!$P$3:$Q$27,2,FALSE),"")</f>
        <v>Baja</v>
      </c>
      <c r="AN71" s="147" t="s">
        <v>84</v>
      </c>
      <c r="AO71" s="235" t="s">
        <v>1280</v>
      </c>
      <c r="AP71" s="260" t="s">
        <v>607</v>
      </c>
      <c r="AQ71" s="163" t="str">
        <f t="shared" ref="AQ71" si="96">IF(AR71="Preventivo","Probabilidad",IF(AR71="Detectivo","Probabilidad","Impacto"))</f>
        <v>Probabilidad</v>
      </c>
      <c r="AR71" s="164" t="s">
        <v>62</v>
      </c>
      <c r="AS71" s="162">
        <f t="shared" ref="AS71" si="97">IF(AR71="Preventivo", 25%, IF(AR71="Detectivo",15%, IF(AR71="Correctivo",10%,IF(AR71="No se tienen controles para aplicar al impacto","No Aplica",""))))</f>
        <v>0.15</v>
      </c>
      <c r="AT71" s="164" t="s">
        <v>56</v>
      </c>
      <c r="AU71" s="162">
        <f t="shared" si="92"/>
        <v>0.15</v>
      </c>
      <c r="AV71" s="165">
        <f t="shared" si="93"/>
        <v>0.3</v>
      </c>
      <c r="AW71" s="164" t="s">
        <v>57</v>
      </c>
      <c r="AX71" s="164" t="s">
        <v>58</v>
      </c>
      <c r="AY71" s="164" t="s">
        <v>59</v>
      </c>
      <c r="AZ71" s="165">
        <f t="shared" ref="AZ71" si="98">IFERROR(IF(AQ71="Probabilidad",(N71-(+N71*AV71)),IF(AQ71="Impacto",N71,"")),"")</f>
        <v>0.28000000000000003</v>
      </c>
      <c r="BA71" s="166" t="str">
        <f t="shared" ref="BA71" si="99">IF(AZ71&lt;=20%, "Muy Baja", IF(AZ71&lt;=40%,"Baja", IF(AZ71&lt;=60%,"Media",IF(AZ71&lt;=80%,"Alta","Muy Alta"))))</f>
        <v>Baja</v>
      </c>
      <c r="BB71" s="165">
        <f t="shared" ref="BB71" si="100">IF(AQ71="Impacto",(AL71-(+AL71*AV71)),AL71)</f>
        <v>0.2</v>
      </c>
      <c r="BC71" s="166" t="str">
        <f t="shared" si="94"/>
        <v>Leve</v>
      </c>
      <c r="BD71" s="167" t="str">
        <f>IF(AND(BA71&lt;&gt;"",BC71&lt;&gt;""),VLOOKUP(BA71&amp;BC71,'No Eliminar'!$P$3:$Q$27,2,FALSE),"")</f>
        <v>Baja</v>
      </c>
      <c r="BE71" s="164" t="s">
        <v>106</v>
      </c>
      <c r="BF71" s="511" t="s">
        <v>380</v>
      </c>
      <c r="BG71" s="511" t="s">
        <v>380</v>
      </c>
      <c r="BH71" s="511" t="s">
        <v>380</v>
      </c>
      <c r="BI71" s="511" t="s">
        <v>380</v>
      </c>
      <c r="BJ71" s="511" t="s">
        <v>380</v>
      </c>
      <c r="BK71" s="702"/>
      <c r="BL71" s="559" t="s">
        <v>612</v>
      </c>
    </row>
    <row r="72" spans="2:64" ht="199.5" customHeight="1" thickBot="1" x14ac:dyDescent="0.35">
      <c r="B72" s="787"/>
      <c r="C72" s="894"/>
      <c r="D72" s="897"/>
      <c r="E72" s="387" t="s">
        <v>338</v>
      </c>
      <c r="F72" s="414" t="s">
        <v>268</v>
      </c>
      <c r="G72" s="487" t="s">
        <v>918</v>
      </c>
      <c r="H72" s="177" t="s">
        <v>68</v>
      </c>
      <c r="I72" s="177" t="s">
        <v>919</v>
      </c>
      <c r="J72" s="504" t="s">
        <v>920</v>
      </c>
      <c r="K72" s="504" t="s">
        <v>93</v>
      </c>
      <c r="L72" s="157" t="s">
        <v>72</v>
      </c>
      <c r="M72" s="158" t="str">
        <f t="shared" ref="M72:M80" si="101">IF(L72="Máximo 2 veces por año","Muy Baja", IF(L72="De 3 a 24 veces por año","Baja", IF(L72="De 24 a 500 veces por año","Media", IF(L72="De 500 veces al año y máximo 5000 veces por año","Alta",IF(L72="Más de 5000 veces por año","Muy Alta",";")))))</f>
        <v>Baja</v>
      </c>
      <c r="N72" s="159">
        <f t="shared" ref="N72:N80" si="102">IF(M72="Muy Baja", 20%, IF(M72="Baja",40%, IF(M72="Media",60%, IF(M72="Alta",80%,IF(M72="Muy Alta",100%,"")))))</f>
        <v>0.4</v>
      </c>
      <c r="O72" s="157" t="s">
        <v>53</v>
      </c>
      <c r="P72" s="157" t="s">
        <v>53</v>
      </c>
      <c r="Q72" s="157" t="s">
        <v>53</v>
      </c>
      <c r="R72" s="157" t="s">
        <v>53</v>
      </c>
      <c r="S72" s="157" t="s">
        <v>53</v>
      </c>
      <c r="T72" s="157" t="s">
        <v>53</v>
      </c>
      <c r="U72" s="157" t="s">
        <v>53</v>
      </c>
      <c r="V72" s="157" t="s">
        <v>54</v>
      </c>
      <c r="W72" s="157" t="s">
        <v>54</v>
      </c>
      <c r="X72" s="157" t="s">
        <v>53</v>
      </c>
      <c r="Y72" s="157" t="s">
        <v>53</v>
      </c>
      <c r="Z72" s="157" t="s">
        <v>53</v>
      </c>
      <c r="AA72" s="157" t="s">
        <v>53</v>
      </c>
      <c r="AB72" s="157" t="s">
        <v>53</v>
      </c>
      <c r="AC72" s="157" t="s">
        <v>53</v>
      </c>
      <c r="AD72" s="157" t="s">
        <v>54</v>
      </c>
      <c r="AE72" s="157" t="s">
        <v>53</v>
      </c>
      <c r="AF72" s="157" t="s">
        <v>53</v>
      </c>
      <c r="AG72" s="157" t="s">
        <v>54</v>
      </c>
      <c r="AH72" s="160"/>
      <c r="AI72" s="157" t="s">
        <v>351</v>
      </c>
      <c r="AJ72" s="160"/>
      <c r="AK72" s="161" t="str">
        <f t="shared" ref="AK72:AK80" si="103">IF(AI72="Afectación menor a 10 SMLMV","Leve",IF(AI72="Entre 10 y 50 SMLMV","Menor",IF(AI72="Entre 50 y 100 SMLMV","Moderado",IF(AI72="Entre 100 y 500 SMLMV","Mayor",IF(AI72="Mayor a 500 SMLMV","Catastrófico",";")))))</f>
        <v>Leve</v>
      </c>
      <c r="AL72" s="162">
        <f t="shared" ref="AL72:AL80" si="104">IF(AK72="Leve", 20%, IF(AK72="Menor",40%, IF(AK72="Moderado",60%, IF(AK72="Mayor",80%,IF(AK72="Catastrófico",100%,"")))))</f>
        <v>0.2</v>
      </c>
      <c r="AM72" s="184" t="str">
        <f>IF(AND(M72&lt;&gt;"",AK72&lt;&gt;""),VLOOKUP(M72&amp;AK72,'No Eliminar'!$P$3:$Q$27,2,FALSE),"")</f>
        <v>Baja</v>
      </c>
      <c r="AN72" s="147" t="s">
        <v>84</v>
      </c>
      <c r="AO72" s="235" t="s">
        <v>1281</v>
      </c>
      <c r="AP72" s="260" t="s">
        <v>607</v>
      </c>
      <c r="AQ72" s="163" t="str">
        <f t="shared" ref="AQ72:AQ84" si="105">IF(AR72="Preventivo","Probabilidad",IF(AR72="Detectivo","Probabilidad","Impacto"))</f>
        <v>Probabilidad</v>
      </c>
      <c r="AR72" s="164" t="s">
        <v>61</v>
      </c>
      <c r="AS72" s="162">
        <f t="shared" ref="AS72:AS84" si="106">IF(AR72="Preventivo", 25%, IF(AR72="Detectivo",15%, IF(AR72="Correctivo",10%,IF(AR72="No se tienen controles para aplicar al impacto","No Aplica",""))))</f>
        <v>0.25</v>
      </c>
      <c r="AT72" s="164" t="s">
        <v>56</v>
      </c>
      <c r="AU72" s="162">
        <f t="shared" ref="AU72:AU81" si="107">IF(AT72="Automático", 25%, IF(AT72="Manual",15%,IF(AT72="No Aplica", "No Aplica","")))</f>
        <v>0.15</v>
      </c>
      <c r="AV72" s="165">
        <f t="shared" ref="AV72:AV81" si="108">AS72+AU72</f>
        <v>0.4</v>
      </c>
      <c r="AW72" s="164" t="s">
        <v>57</v>
      </c>
      <c r="AX72" s="164" t="s">
        <v>58</v>
      </c>
      <c r="AY72" s="164" t="s">
        <v>59</v>
      </c>
      <c r="AZ72" s="165">
        <f t="shared" ref="AZ72:AZ80" si="109">IFERROR(IF(AQ72="Probabilidad",(N72-(+N72*AV72)),IF(AQ72="Impacto",N72,"")),"")</f>
        <v>0.24</v>
      </c>
      <c r="BA72" s="166" t="str">
        <f t="shared" ref="BA72:BA84" si="110">IF(AZ72&lt;=20%, "Muy Baja", IF(AZ72&lt;=40%,"Baja", IF(AZ72&lt;=60%,"Media",IF(AZ72&lt;=80%,"Alta","Muy Alta"))))</f>
        <v>Baja</v>
      </c>
      <c r="BB72" s="165">
        <f t="shared" ref="BB72:BB80" si="111">IF(AQ72="Impacto",(AL72-(+AL72*AV72)),AL72)</f>
        <v>0.2</v>
      </c>
      <c r="BC72" s="166" t="str">
        <f t="shared" ref="BC72:BC84" si="112">IF(BB72&lt;=20%, "Leve", IF(BB72&lt;=40%,"Menor", IF(BB72&lt;=60%,"Moderado",IF(BB72&lt;=80%,"Mayor","Catastrófico"))))</f>
        <v>Leve</v>
      </c>
      <c r="BD72" s="167" t="str">
        <f>IF(AND(BA72&lt;&gt;"",BC72&lt;&gt;""),VLOOKUP(BA72&amp;BC72,'No Eliminar'!$P$3:$Q$27,2,FALSE),"")</f>
        <v>Baja</v>
      </c>
      <c r="BE72" s="164" t="s">
        <v>106</v>
      </c>
      <c r="BF72" s="511" t="s">
        <v>380</v>
      </c>
      <c r="BG72" s="511" t="s">
        <v>380</v>
      </c>
      <c r="BH72" s="511" t="s">
        <v>380</v>
      </c>
      <c r="BI72" s="511" t="s">
        <v>380</v>
      </c>
      <c r="BJ72" s="511" t="s">
        <v>380</v>
      </c>
      <c r="BK72" s="702"/>
      <c r="BL72" s="559" t="s">
        <v>613</v>
      </c>
    </row>
    <row r="73" spans="2:64" ht="133.5" customHeight="1" thickBot="1" x14ac:dyDescent="0.35">
      <c r="B73" s="787"/>
      <c r="C73" s="894"/>
      <c r="D73" s="897"/>
      <c r="E73" s="851" t="s">
        <v>74</v>
      </c>
      <c r="F73" s="798" t="s">
        <v>269</v>
      </c>
      <c r="G73" s="974" t="s">
        <v>921</v>
      </c>
      <c r="H73" s="962" t="s">
        <v>68</v>
      </c>
      <c r="I73" s="619" t="s">
        <v>1284</v>
      </c>
      <c r="J73" s="960" t="s">
        <v>618</v>
      </c>
      <c r="K73" s="960" t="s">
        <v>93</v>
      </c>
      <c r="L73" s="820" t="s">
        <v>64</v>
      </c>
      <c r="M73" s="827" t="str">
        <f t="shared" si="101"/>
        <v>Media</v>
      </c>
      <c r="N73" s="830">
        <f t="shared" si="102"/>
        <v>0.6</v>
      </c>
      <c r="O73" s="72" t="s">
        <v>53</v>
      </c>
      <c r="P73" s="72" t="s">
        <v>53</v>
      </c>
      <c r="Q73" s="72" t="s">
        <v>53</v>
      </c>
      <c r="R73" s="72" t="s">
        <v>53</v>
      </c>
      <c r="S73" s="72" t="s">
        <v>53</v>
      </c>
      <c r="T73" s="72" t="s">
        <v>53</v>
      </c>
      <c r="U73" s="72" t="s">
        <v>53</v>
      </c>
      <c r="V73" s="72" t="s">
        <v>54</v>
      </c>
      <c r="W73" s="72" t="s">
        <v>54</v>
      </c>
      <c r="X73" s="72" t="s">
        <v>53</v>
      </c>
      <c r="Y73" s="72" t="s">
        <v>53</v>
      </c>
      <c r="Z73" s="72" t="s">
        <v>53</v>
      </c>
      <c r="AA73" s="72" t="s">
        <v>53</v>
      </c>
      <c r="AB73" s="72" t="s">
        <v>53</v>
      </c>
      <c r="AC73" s="72" t="s">
        <v>53</v>
      </c>
      <c r="AD73" s="72" t="s">
        <v>54</v>
      </c>
      <c r="AE73" s="72" t="s">
        <v>53</v>
      </c>
      <c r="AF73" s="72" t="s">
        <v>53</v>
      </c>
      <c r="AG73" s="72" t="s">
        <v>54</v>
      </c>
      <c r="AH73" s="73"/>
      <c r="AI73" s="820" t="s">
        <v>353</v>
      </c>
      <c r="AJ73" s="73"/>
      <c r="AK73" s="835" t="str">
        <f t="shared" si="103"/>
        <v>Moderado</v>
      </c>
      <c r="AL73" s="838">
        <f t="shared" si="104"/>
        <v>0.6</v>
      </c>
      <c r="AM73" s="841" t="str">
        <f>IF(AND(M73&lt;&gt;"",AK73&lt;&gt;""),VLOOKUP(M73&amp;AK73,'No Eliminar'!$P$3:$Q$27,2,FALSE),"")</f>
        <v>Moderada</v>
      </c>
      <c r="AN73" s="146" t="s">
        <v>84</v>
      </c>
      <c r="AO73" s="236" t="s">
        <v>1282</v>
      </c>
      <c r="AP73" s="260" t="s">
        <v>620</v>
      </c>
      <c r="AQ73" s="121" t="str">
        <f t="shared" si="105"/>
        <v>Probabilidad</v>
      </c>
      <c r="AR73" s="89" t="s">
        <v>61</v>
      </c>
      <c r="AS73" s="76">
        <f t="shared" si="106"/>
        <v>0.25</v>
      </c>
      <c r="AT73" s="89" t="s">
        <v>56</v>
      </c>
      <c r="AU73" s="76">
        <f t="shared" si="107"/>
        <v>0.15</v>
      </c>
      <c r="AV73" s="77">
        <f t="shared" si="108"/>
        <v>0.4</v>
      </c>
      <c r="AW73" s="89" t="s">
        <v>57</v>
      </c>
      <c r="AX73" s="89" t="s">
        <v>65</v>
      </c>
      <c r="AY73" s="89" t="s">
        <v>59</v>
      </c>
      <c r="AZ73" s="77">
        <f t="shared" si="109"/>
        <v>0.36</v>
      </c>
      <c r="BA73" s="78" t="str">
        <f t="shared" si="110"/>
        <v>Baja</v>
      </c>
      <c r="BB73" s="77">
        <f t="shared" si="111"/>
        <v>0.6</v>
      </c>
      <c r="BC73" s="78" t="str">
        <f t="shared" si="112"/>
        <v>Moderado</v>
      </c>
      <c r="BD73" s="79" t="str">
        <f>IF(AND(BA73&lt;&gt;"",BC73&lt;&gt;""),VLOOKUP(BA73&amp;BC73,'No Eliminar'!$P$3:$Q$27,2,FALSE),"")</f>
        <v>Moderada</v>
      </c>
      <c r="BE73" s="822" t="s">
        <v>60</v>
      </c>
      <c r="BF73" s="972" t="s">
        <v>923</v>
      </c>
      <c r="BG73" s="962" t="s">
        <v>1307</v>
      </c>
      <c r="BH73" s="962" t="s">
        <v>460</v>
      </c>
      <c r="BI73" s="980">
        <v>44985</v>
      </c>
      <c r="BJ73" s="980">
        <v>45260</v>
      </c>
      <c r="BK73" s="983"/>
      <c r="BL73" s="986" t="s">
        <v>628</v>
      </c>
    </row>
    <row r="74" spans="2:64" ht="116.25" customHeight="1" thickBot="1" x14ac:dyDescent="0.35">
      <c r="B74" s="787"/>
      <c r="C74" s="894"/>
      <c r="D74" s="897"/>
      <c r="E74" s="796"/>
      <c r="F74" s="799"/>
      <c r="G74" s="1000"/>
      <c r="H74" s="963"/>
      <c r="I74" s="633" t="s">
        <v>615</v>
      </c>
      <c r="J74" s="965"/>
      <c r="K74" s="965"/>
      <c r="L74" s="825"/>
      <c r="M74" s="828"/>
      <c r="N74" s="831"/>
      <c r="O74" s="53" t="s">
        <v>53</v>
      </c>
      <c r="P74" s="53" t="s">
        <v>53</v>
      </c>
      <c r="Q74" s="53" t="s">
        <v>53</v>
      </c>
      <c r="R74" s="53" t="s">
        <v>53</v>
      </c>
      <c r="S74" s="53" t="s">
        <v>53</v>
      </c>
      <c r="T74" s="53" t="s">
        <v>53</v>
      </c>
      <c r="U74" s="53" t="s">
        <v>53</v>
      </c>
      <c r="V74" s="53" t="s">
        <v>54</v>
      </c>
      <c r="W74" s="53" t="s">
        <v>54</v>
      </c>
      <c r="X74" s="53" t="s">
        <v>53</v>
      </c>
      <c r="Y74" s="53" t="s">
        <v>53</v>
      </c>
      <c r="Z74" s="53" t="s">
        <v>53</v>
      </c>
      <c r="AA74" s="53" t="s">
        <v>53</v>
      </c>
      <c r="AB74" s="53" t="s">
        <v>53</v>
      </c>
      <c r="AC74" s="53" t="s">
        <v>53</v>
      </c>
      <c r="AD74" s="53" t="s">
        <v>54</v>
      </c>
      <c r="AE74" s="53" t="s">
        <v>53</v>
      </c>
      <c r="AF74" s="53" t="s">
        <v>53</v>
      </c>
      <c r="AG74" s="53" t="s">
        <v>54</v>
      </c>
      <c r="AH74" s="30"/>
      <c r="AI74" s="825"/>
      <c r="AJ74" s="30"/>
      <c r="AK74" s="837"/>
      <c r="AL74" s="839"/>
      <c r="AM74" s="842"/>
      <c r="AN74" s="147" t="s">
        <v>339</v>
      </c>
      <c r="AO74" s="676" t="s">
        <v>1283</v>
      </c>
      <c r="AP74" s="260" t="s">
        <v>1448</v>
      </c>
      <c r="AQ74" s="202" t="str">
        <f t="shared" ref="AQ74" si="113">IF(AR74="Preventivo","Probabilidad",IF(AR74="Detectivo","Probabilidad","Impacto"))</f>
        <v>Probabilidad</v>
      </c>
      <c r="AR74" s="90" t="s">
        <v>62</v>
      </c>
      <c r="AS74" s="37">
        <f t="shared" ref="AS74" si="114">IF(AR74="Preventivo", 25%, IF(AR74="Detectivo",15%, IF(AR74="Correctivo",10%,IF(AR74="No se tienen controles para aplicar al impacto","No Aplica",""))))</f>
        <v>0.15</v>
      </c>
      <c r="AT74" s="90" t="s">
        <v>56</v>
      </c>
      <c r="AU74" s="37">
        <f t="shared" ref="AU74" si="115">IF(AT74="Automático", 25%, IF(AT74="Manual",15%,IF(AT74="No Aplica", "No Aplica","")))</f>
        <v>0.15</v>
      </c>
      <c r="AV74" s="40">
        <f t="shared" ref="AV74" si="116">AS74+AU74</f>
        <v>0.3</v>
      </c>
      <c r="AW74" s="90" t="s">
        <v>57</v>
      </c>
      <c r="AX74" s="90" t="s">
        <v>58</v>
      </c>
      <c r="AY74" s="90" t="s">
        <v>59</v>
      </c>
      <c r="AZ74" s="40">
        <f>IFERROR(IF(AND(AQ73="Probabilidad",AQ74="Probabilidad"),(AZ73-(+AZ73*AV74)),IF(AND(AQ73="Impacto",AQ74="Probabilidad"),(AZ72-(+AZ72*AV74)),IF(AQ74="Impacto",AZ73,""))),"")</f>
        <v>0.252</v>
      </c>
      <c r="BA74" s="41" t="str">
        <f t="shared" ref="BA74" si="117">IF(AZ74&lt;=20%, "Muy Baja", IF(AZ74&lt;=40%,"Baja", IF(AZ74&lt;=60%,"Media",IF(AZ74&lt;=80%,"Alta","Muy Alta"))))</f>
        <v>Baja</v>
      </c>
      <c r="BB74" s="40">
        <f>IFERROR(IF(AND(AQ73="Impacto",AQ74="Impacto"),(BB73-(+BB73*AV74)),IF(AND(AQ73="Impacto",AQ74="Probabilidad"),(BB73),IF(AND(AQ73="Probabilidad",AQ74="Impacto"),(BB73-(+BB73*AV74)),IF(AND(AQ73="Probabilidad",AQ74="Probabilidad"),(BB73))))),"")</f>
        <v>0.6</v>
      </c>
      <c r="BC74" s="41" t="str">
        <f t="shared" ref="BC74" si="118">IF(BB74&lt;=20%, "Leve", IF(BB74&lt;=40%,"Menor", IF(BB74&lt;=60%,"Moderado",IF(BB74&lt;=80%,"Mayor","Catastrófico"))))</f>
        <v>Moderado</v>
      </c>
      <c r="BD74" s="42" t="str">
        <f>IF(AND(BA74&lt;&gt;"",BC74&lt;&gt;""),VLOOKUP(BA74&amp;BC74,'No Eliminar'!$P$3:$Q$27,2,FALSE),"")</f>
        <v>Moderada</v>
      </c>
      <c r="BE74" s="823"/>
      <c r="BF74" s="977"/>
      <c r="BG74" s="963"/>
      <c r="BH74" s="963"/>
      <c r="BI74" s="981"/>
      <c r="BJ74" s="981"/>
      <c r="BK74" s="984"/>
      <c r="BL74" s="987"/>
    </row>
    <row r="75" spans="2:64" ht="202.5" customHeight="1" thickBot="1" x14ac:dyDescent="0.35">
      <c r="B75" s="787"/>
      <c r="C75" s="894"/>
      <c r="D75" s="897"/>
      <c r="E75" s="817"/>
      <c r="F75" s="800"/>
      <c r="G75" s="975"/>
      <c r="H75" s="964"/>
      <c r="I75" s="633" t="s">
        <v>617</v>
      </c>
      <c r="J75" s="961"/>
      <c r="K75" s="961"/>
      <c r="L75" s="821"/>
      <c r="M75" s="829"/>
      <c r="N75" s="832"/>
      <c r="O75" s="53" t="s">
        <v>53</v>
      </c>
      <c r="P75" s="53" t="s">
        <v>53</v>
      </c>
      <c r="Q75" s="53" t="s">
        <v>53</v>
      </c>
      <c r="R75" s="53" t="s">
        <v>53</v>
      </c>
      <c r="S75" s="53" t="s">
        <v>53</v>
      </c>
      <c r="T75" s="53" t="s">
        <v>53</v>
      </c>
      <c r="U75" s="53" t="s">
        <v>53</v>
      </c>
      <c r="V75" s="53" t="s">
        <v>54</v>
      </c>
      <c r="W75" s="53" t="s">
        <v>54</v>
      </c>
      <c r="X75" s="53" t="s">
        <v>53</v>
      </c>
      <c r="Y75" s="53" t="s">
        <v>53</v>
      </c>
      <c r="Z75" s="53" t="s">
        <v>53</v>
      </c>
      <c r="AA75" s="53" t="s">
        <v>53</v>
      </c>
      <c r="AB75" s="53" t="s">
        <v>53</v>
      </c>
      <c r="AC75" s="53" t="s">
        <v>53</v>
      </c>
      <c r="AD75" s="53" t="s">
        <v>54</v>
      </c>
      <c r="AE75" s="53" t="s">
        <v>53</v>
      </c>
      <c r="AF75" s="53" t="s">
        <v>53</v>
      </c>
      <c r="AG75" s="53" t="s">
        <v>54</v>
      </c>
      <c r="AH75" s="30"/>
      <c r="AI75" s="821"/>
      <c r="AJ75" s="30"/>
      <c r="AK75" s="836"/>
      <c r="AL75" s="840"/>
      <c r="AM75" s="843"/>
      <c r="AN75" s="148" t="s">
        <v>340</v>
      </c>
      <c r="AO75" s="235" t="s">
        <v>1449</v>
      </c>
      <c r="AP75" s="260" t="s">
        <v>1285</v>
      </c>
      <c r="AQ75" s="202" t="str">
        <f t="shared" si="105"/>
        <v>Probabilidad</v>
      </c>
      <c r="AR75" s="90" t="s">
        <v>62</v>
      </c>
      <c r="AS75" s="37">
        <f t="shared" si="106"/>
        <v>0.15</v>
      </c>
      <c r="AT75" s="90" t="s">
        <v>56</v>
      </c>
      <c r="AU75" s="37">
        <f t="shared" si="107"/>
        <v>0.15</v>
      </c>
      <c r="AV75" s="40">
        <f t="shared" si="108"/>
        <v>0.3</v>
      </c>
      <c r="AW75" s="90" t="s">
        <v>57</v>
      </c>
      <c r="AX75" s="90" t="s">
        <v>58</v>
      </c>
      <c r="AY75" s="90" t="s">
        <v>59</v>
      </c>
      <c r="AZ75" s="40">
        <f>IFERROR(IF(AND(AQ74="Probabilidad",AQ75="Probabilidad"),(AZ74-(+AZ74*AV75)),IF(AND(AQ74="Impacto",AQ75="Probabilidad"),(AZ73-(+AZ73*AV75)),IF(AQ75="Impacto",AZ74,""))),"")</f>
        <v>0.1764</v>
      </c>
      <c r="BA75" s="41" t="str">
        <f t="shared" si="110"/>
        <v>Muy Baja</v>
      </c>
      <c r="BB75" s="40">
        <f>IFERROR(IF(AND(AQ74="Impacto",AQ75="Impacto"),(BB74-(+BB74*AV75)),IF(AND(AQ74="Impacto",AQ75="Probabilidad"),(BB74),IF(AND(AQ74="Probabilidad",AQ75="Impacto"),(BB74-(+BB74*AV75)),IF(AND(AQ74="Probabilidad",AQ75="Probabilidad"),(BB74))))),"")</f>
        <v>0.6</v>
      </c>
      <c r="BC75" s="41" t="str">
        <f t="shared" si="112"/>
        <v>Moderado</v>
      </c>
      <c r="BD75" s="42" t="str">
        <f>IF(AND(BA75&lt;&gt;"",BC75&lt;&gt;""),VLOOKUP(BA75&amp;BC75,'No Eliminar'!$P$3:$Q$27,2,FALSE),"")</f>
        <v>Moderada</v>
      </c>
      <c r="BE75" s="824"/>
      <c r="BF75" s="973"/>
      <c r="BG75" s="964"/>
      <c r="BH75" s="964"/>
      <c r="BI75" s="982"/>
      <c r="BJ75" s="982"/>
      <c r="BK75" s="985"/>
      <c r="BL75" s="988"/>
    </row>
    <row r="76" spans="2:64" ht="189" customHeight="1" thickBot="1" x14ac:dyDescent="0.35">
      <c r="B76" s="787"/>
      <c r="C76" s="894"/>
      <c r="D76" s="897"/>
      <c r="E76" s="366" t="s">
        <v>74</v>
      </c>
      <c r="F76" s="364" t="s">
        <v>270</v>
      </c>
      <c r="G76" s="485" t="s">
        <v>924</v>
      </c>
      <c r="H76" s="587" t="s">
        <v>68</v>
      </c>
      <c r="I76" s="592" t="s">
        <v>629</v>
      </c>
      <c r="J76" s="657" t="s">
        <v>630</v>
      </c>
      <c r="K76" s="589" t="s">
        <v>350</v>
      </c>
      <c r="L76" s="219" t="s">
        <v>72</v>
      </c>
      <c r="M76" s="220" t="str">
        <f t="shared" si="101"/>
        <v>Baja</v>
      </c>
      <c r="N76" s="221">
        <f t="shared" si="102"/>
        <v>0.4</v>
      </c>
      <c r="O76" s="72" t="s">
        <v>53</v>
      </c>
      <c r="P76" s="72" t="s">
        <v>53</v>
      </c>
      <c r="Q76" s="72" t="s">
        <v>53</v>
      </c>
      <c r="R76" s="72" t="s">
        <v>53</v>
      </c>
      <c r="S76" s="72" t="s">
        <v>53</v>
      </c>
      <c r="T76" s="72" t="s">
        <v>53</v>
      </c>
      <c r="U76" s="72" t="s">
        <v>53</v>
      </c>
      <c r="V76" s="72" t="s">
        <v>54</v>
      </c>
      <c r="W76" s="72" t="s">
        <v>54</v>
      </c>
      <c r="X76" s="72" t="s">
        <v>53</v>
      </c>
      <c r="Y76" s="72" t="s">
        <v>53</v>
      </c>
      <c r="Z76" s="72" t="s">
        <v>53</v>
      </c>
      <c r="AA76" s="72" t="s">
        <v>53</v>
      </c>
      <c r="AB76" s="72" t="s">
        <v>53</v>
      </c>
      <c r="AC76" s="72" t="s">
        <v>53</v>
      </c>
      <c r="AD76" s="72" t="s">
        <v>54</v>
      </c>
      <c r="AE76" s="72" t="s">
        <v>53</v>
      </c>
      <c r="AF76" s="72" t="s">
        <v>53</v>
      </c>
      <c r="AG76" s="72" t="s">
        <v>54</v>
      </c>
      <c r="AH76" s="73"/>
      <c r="AI76" s="219" t="s">
        <v>351</v>
      </c>
      <c r="AJ76" s="73"/>
      <c r="AK76" s="222" t="str">
        <f t="shared" si="103"/>
        <v>Leve</v>
      </c>
      <c r="AL76" s="223">
        <f t="shared" si="104"/>
        <v>0.2</v>
      </c>
      <c r="AM76" s="224" t="str">
        <f>IF(AND(M76&lt;&gt;"",AK76&lt;&gt;""),VLOOKUP(M76&amp;AK76,'No Eliminar'!$P$3:$Q$27,2,FALSE),"")</f>
        <v>Baja</v>
      </c>
      <c r="AN76" s="146" t="s">
        <v>84</v>
      </c>
      <c r="AO76" s="680" t="s">
        <v>1286</v>
      </c>
      <c r="AP76" s="261" t="s">
        <v>810</v>
      </c>
      <c r="AQ76" s="470" t="str">
        <f t="shared" si="105"/>
        <v>Probabilidad</v>
      </c>
      <c r="AR76" s="228" t="s">
        <v>61</v>
      </c>
      <c r="AS76" s="223">
        <f t="shared" si="106"/>
        <v>0.25</v>
      </c>
      <c r="AT76" s="228" t="s">
        <v>56</v>
      </c>
      <c r="AU76" s="223">
        <f t="shared" si="107"/>
        <v>0.15</v>
      </c>
      <c r="AV76" s="225">
        <f t="shared" si="108"/>
        <v>0.4</v>
      </c>
      <c r="AW76" s="228" t="s">
        <v>57</v>
      </c>
      <c r="AX76" s="228" t="s">
        <v>65</v>
      </c>
      <c r="AY76" s="228" t="s">
        <v>59</v>
      </c>
      <c r="AZ76" s="225">
        <f>IFERROR(IF(AQ76="Probabilidad",(N76-(+N76*AV76)),IF(AQ76="Impacto",N76,"")),"")</f>
        <v>0.24</v>
      </c>
      <c r="BA76" s="226" t="str">
        <f t="shared" si="110"/>
        <v>Baja</v>
      </c>
      <c r="BB76" s="225">
        <f>IF(AQ76="Impacto",(AL76-(+AL76*AV76)),AL76)</f>
        <v>0.2</v>
      </c>
      <c r="BC76" s="226" t="str">
        <f t="shared" si="112"/>
        <v>Leve</v>
      </c>
      <c r="BD76" s="227" t="str">
        <f>IF(AND(BA76&lt;&gt;"",BC76&lt;&gt;""),VLOOKUP(BA76&amp;BC76,'No Eliminar'!$P$3:$Q$27,2,FALSE),"")</f>
        <v>Baja</v>
      </c>
      <c r="BE76" s="228" t="s">
        <v>106</v>
      </c>
      <c r="BF76" s="657" t="s">
        <v>926</v>
      </c>
      <c r="BG76" s="587" t="s">
        <v>631</v>
      </c>
      <c r="BH76" s="587" t="s">
        <v>460</v>
      </c>
      <c r="BI76" s="630">
        <v>44958</v>
      </c>
      <c r="BJ76" s="630">
        <v>45260</v>
      </c>
      <c r="BK76" s="561"/>
      <c r="BL76" s="708" t="s">
        <v>927</v>
      </c>
    </row>
    <row r="77" spans="2:64" ht="122.25" customHeight="1" x14ac:dyDescent="0.3">
      <c r="B77" s="787"/>
      <c r="C77" s="894"/>
      <c r="D77" s="897"/>
      <c r="E77" s="851" t="s">
        <v>338</v>
      </c>
      <c r="F77" s="798" t="s">
        <v>271</v>
      </c>
      <c r="G77" s="1049" t="s">
        <v>632</v>
      </c>
      <c r="H77" s="619" t="s">
        <v>149</v>
      </c>
      <c r="I77" s="619" t="s">
        <v>633</v>
      </c>
      <c r="J77" s="655" t="s">
        <v>634</v>
      </c>
      <c r="K77" s="960" t="s">
        <v>347</v>
      </c>
      <c r="L77" s="820" t="s">
        <v>70</v>
      </c>
      <c r="M77" s="827" t="str">
        <f t="shared" si="101"/>
        <v>Alta</v>
      </c>
      <c r="N77" s="830">
        <f t="shared" si="102"/>
        <v>0.8</v>
      </c>
      <c r="O77" s="72" t="s">
        <v>53</v>
      </c>
      <c r="P77" s="72" t="s">
        <v>53</v>
      </c>
      <c r="Q77" s="72" t="s">
        <v>53</v>
      </c>
      <c r="R77" s="72" t="s">
        <v>53</v>
      </c>
      <c r="S77" s="72" t="s">
        <v>53</v>
      </c>
      <c r="T77" s="72" t="s">
        <v>53</v>
      </c>
      <c r="U77" s="72" t="s">
        <v>53</v>
      </c>
      <c r="V77" s="72" t="s">
        <v>54</v>
      </c>
      <c r="W77" s="72" t="s">
        <v>54</v>
      </c>
      <c r="X77" s="72" t="s">
        <v>53</v>
      </c>
      <c r="Y77" s="72" t="s">
        <v>53</v>
      </c>
      <c r="Z77" s="72" t="s">
        <v>53</v>
      </c>
      <c r="AA77" s="72" t="s">
        <v>53</v>
      </c>
      <c r="AB77" s="72" t="s">
        <v>53</v>
      </c>
      <c r="AC77" s="72" t="s">
        <v>53</v>
      </c>
      <c r="AD77" s="72" t="s">
        <v>54</v>
      </c>
      <c r="AE77" s="72" t="s">
        <v>53</v>
      </c>
      <c r="AF77" s="72" t="s">
        <v>53</v>
      </c>
      <c r="AG77" s="72" t="s">
        <v>54</v>
      </c>
      <c r="AH77" s="73"/>
      <c r="AI77" s="820" t="s">
        <v>353</v>
      </c>
      <c r="AJ77" s="73"/>
      <c r="AK77" s="835" t="str">
        <f t="shared" si="103"/>
        <v>Moderado</v>
      </c>
      <c r="AL77" s="838">
        <f t="shared" si="104"/>
        <v>0.6</v>
      </c>
      <c r="AM77" s="841" t="str">
        <f>IF(AND(M77&lt;&gt;"",AK77&lt;&gt;""),VLOOKUP(M77&amp;AK77,'No Eliminar'!$P$3:$Q$27,2,FALSE),"")</f>
        <v>Alta</v>
      </c>
      <c r="AN77" s="878" t="s">
        <v>84</v>
      </c>
      <c r="AO77" s="1001" t="s">
        <v>1287</v>
      </c>
      <c r="AP77" s="882" t="s">
        <v>675</v>
      </c>
      <c r="AQ77" s="921" t="str">
        <f t="shared" si="105"/>
        <v>Probabilidad</v>
      </c>
      <c r="AR77" s="822" t="s">
        <v>61</v>
      </c>
      <c r="AS77" s="838">
        <f t="shared" si="106"/>
        <v>0.25</v>
      </c>
      <c r="AT77" s="822" t="s">
        <v>56</v>
      </c>
      <c r="AU77" s="838">
        <f t="shared" si="107"/>
        <v>0.15</v>
      </c>
      <c r="AV77" s="922">
        <f t="shared" si="108"/>
        <v>0.4</v>
      </c>
      <c r="AW77" s="822" t="s">
        <v>57</v>
      </c>
      <c r="AX77" s="822" t="s">
        <v>58</v>
      </c>
      <c r="AY77" s="822" t="s">
        <v>59</v>
      </c>
      <c r="AZ77" s="922">
        <f t="shared" si="109"/>
        <v>0.48</v>
      </c>
      <c r="BA77" s="928" t="str">
        <f t="shared" si="110"/>
        <v>Media</v>
      </c>
      <c r="BB77" s="922">
        <f t="shared" si="111"/>
        <v>0.6</v>
      </c>
      <c r="BC77" s="928" t="str">
        <f t="shared" si="112"/>
        <v>Moderado</v>
      </c>
      <c r="BD77" s="920" t="str">
        <f>IF(AND(BA77&lt;&gt;"",BC77&lt;&gt;""),VLOOKUP(BA77&amp;BC77,'No Eliminar'!$P$3:$Q$27,2,FALSE),"")</f>
        <v>Moderada</v>
      </c>
      <c r="BE77" s="822" t="s">
        <v>60</v>
      </c>
      <c r="BF77" s="972" t="s">
        <v>637</v>
      </c>
      <c r="BG77" s="962" t="s">
        <v>638</v>
      </c>
      <c r="BH77" s="962" t="s">
        <v>387</v>
      </c>
      <c r="BI77" s="989">
        <v>44928</v>
      </c>
      <c r="BJ77" s="989">
        <v>45291</v>
      </c>
      <c r="BK77" s="561"/>
      <c r="BL77" s="986" t="s">
        <v>640</v>
      </c>
    </row>
    <row r="78" spans="2:64" ht="87.75" customHeight="1" thickBot="1" x14ac:dyDescent="0.35">
      <c r="B78" s="787"/>
      <c r="C78" s="894"/>
      <c r="D78" s="897"/>
      <c r="E78" s="817"/>
      <c r="F78" s="800"/>
      <c r="G78" s="1050"/>
      <c r="H78" s="621" t="s">
        <v>51</v>
      </c>
      <c r="I78" s="621" t="s">
        <v>635</v>
      </c>
      <c r="J78" s="658" t="s">
        <v>636</v>
      </c>
      <c r="K78" s="961"/>
      <c r="L78" s="821"/>
      <c r="M78" s="829"/>
      <c r="N78" s="832"/>
      <c r="O78" s="81" t="s">
        <v>53</v>
      </c>
      <c r="P78" s="81" t="s">
        <v>53</v>
      </c>
      <c r="Q78" s="81" t="s">
        <v>53</v>
      </c>
      <c r="R78" s="81" t="s">
        <v>53</v>
      </c>
      <c r="S78" s="81" t="s">
        <v>53</v>
      </c>
      <c r="T78" s="81" t="s">
        <v>53</v>
      </c>
      <c r="U78" s="81" t="s">
        <v>53</v>
      </c>
      <c r="V78" s="81" t="s">
        <v>54</v>
      </c>
      <c r="W78" s="81" t="s">
        <v>54</v>
      </c>
      <c r="X78" s="81" t="s">
        <v>53</v>
      </c>
      <c r="Y78" s="81" t="s">
        <v>53</v>
      </c>
      <c r="Z78" s="81" t="s">
        <v>53</v>
      </c>
      <c r="AA78" s="81" t="s">
        <v>53</v>
      </c>
      <c r="AB78" s="81" t="s">
        <v>53</v>
      </c>
      <c r="AC78" s="81" t="s">
        <v>53</v>
      </c>
      <c r="AD78" s="81" t="s">
        <v>54</v>
      </c>
      <c r="AE78" s="81" t="s">
        <v>53</v>
      </c>
      <c r="AF78" s="81" t="s">
        <v>53</v>
      </c>
      <c r="AG78" s="81" t="s">
        <v>54</v>
      </c>
      <c r="AH78" s="82"/>
      <c r="AI78" s="821"/>
      <c r="AJ78" s="82"/>
      <c r="AK78" s="836"/>
      <c r="AL78" s="840"/>
      <c r="AM78" s="843"/>
      <c r="AN78" s="879"/>
      <c r="AO78" s="1002"/>
      <c r="AP78" s="883"/>
      <c r="AQ78" s="885"/>
      <c r="AR78" s="824"/>
      <c r="AS78" s="840"/>
      <c r="AT78" s="824"/>
      <c r="AU78" s="840"/>
      <c r="AV78" s="876"/>
      <c r="AW78" s="824"/>
      <c r="AX78" s="824"/>
      <c r="AY78" s="824"/>
      <c r="AZ78" s="876"/>
      <c r="BA78" s="887"/>
      <c r="BB78" s="876"/>
      <c r="BC78" s="887"/>
      <c r="BD78" s="889"/>
      <c r="BE78" s="824"/>
      <c r="BF78" s="973"/>
      <c r="BG78" s="964"/>
      <c r="BH78" s="964"/>
      <c r="BI78" s="990"/>
      <c r="BJ78" s="990"/>
      <c r="BK78" s="562"/>
      <c r="BL78" s="988"/>
    </row>
    <row r="79" spans="2:64" ht="176.25" customHeight="1" thickBot="1" x14ac:dyDescent="0.35">
      <c r="B79" s="787"/>
      <c r="C79" s="894"/>
      <c r="D79" s="897"/>
      <c r="E79" s="387" t="s">
        <v>50</v>
      </c>
      <c r="F79" s="364" t="s">
        <v>272</v>
      </c>
      <c r="G79" s="659" t="s">
        <v>641</v>
      </c>
      <c r="H79" s="587" t="s">
        <v>51</v>
      </c>
      <c r="I79" s="587" t="s">
        <v>642</v>
      </c>
      <c r="J79" s="660" t="s">
        <v>643</v>
      </c>
      <c r="K79" s="589" t="s">
        <v>347</v>
      </c>
      <c r="L79" s="219" t="s">
        <v>70</v>
      </c>
      <c r="M79" s="220" t="str">
        <f t="shared" si="101"/>
        <v>Alta</v>
      </c>
      <c r="N79" s="221">
        <f t="shared" si="102"/>
        <v>0.8</v>
      </c>
      <c r="O79" s="219" t="s">
        <v>53</v>
      </c>
      <c r="P79" s="219" t="s">
        <v>53</v>
      </c>
      <c r="Q79" s="219" t="s">
        <v>53</v>
      </c>
      <c r="R79" s="219" t="s">
        <v>53</v>
      </c>
      <c r="S79" s="219" t="s">
        <v>53</v>
      </c>
      <c r="T79" s="219" t="s">
        <v>53</v>
      </c>
      <c r="U79" s="219" t="s">
        <v>53</v>
      </c>
      <c r="V79" s="219" t="s">
        <v>54</v>
      </c>
      <c r="W79" s="219" t="s">
        <v>54</v>
      </c>
      <c r="X79" s="219" t="s">
        <v>53</v>
      </c>
      <c r="Y79" s="219" t="s">
        <v>53</v>
      </c>
      <c r="Z79" s="219" t="s">
        <v>53</v>
      </c>
      <c r="AA79" s="219" t="s">
        <v>53</v>
      </c>
      <c r="AB79" s="219" t="s">
        <v>53</v>
      </c>
      <c r="AC79" s="219" t="s">
        <v>53</v>
      </c>
      <c r="AD79" s="219" t="s">
        <v>54</v>
      </c>
      <c r="AE79" s="219" t="s">
        <v>53</v>
      </c>
      <c r="AF79" s="219" t="s">
        <v>53</v>
      </c>
      <c r="AG79" s="219" t="s">
        <v>54</v>
      </c>
      <c r="AH79" s="241"/>
      <c r="AI79" s="219" t="s">
        <v>353</v>
      </c>
      <c r="AJ79" s="241"/>
      <c r="AK79" s="222" t="str">
        <f t="shared" si="103"/>
        <v>Moderado</v>
      </c>
      <c r="AL79" s="223">
        <f t="shared" si="104"/>
        <v>0.6</v>
      </c>
      <c r="AM79" s="224" t="str">
        <f>IF(AND(M79&lt;&gt;"",AK79&lt;&gt;""),VLOOKUP(M79&amp;AK79,'No Eliminar'!$P$3:$Q$27,2,FALSE),"")</f>
        <v>Alta</v>
      </c>
      <c r="AN79" s="146" t="s">
        <v>84</v>
      </c>
      <c r="AO79" s="681" t="s">
        <v>1288</v>
      </c>
      <c r="AP79" s="261" t="s">
        <v>644</v>
      </c>
      <c r="AQ79" s="242" t="str">
        <f t="shared" si="105"/>
        <v>Probabilidad</v>
      </c>
      <c r="AR79" s="228" t="s">
        <v>62</v>
      </c>
      <c r="AS79" s="223">
        <f t="shared" si="106"/>
        <v>0.15</v>
      </c>
      <c r="AT79" s="228" t="s">
        <v>56</v>
      </c>
      <c r="AU79" s="223">
        <f t="shared" si="107"/>
        <v>0.15</v>
      </c>
      <c r="AV79" s="225">
        <f t="shared" si="108"/>
        <v>0.3</v>
      </c>
      <c r="AW79" s="228" t="s">
        <v>57</v>
      </c>
      <c r="AX79" s="228" t="s">
        <v>58</v>
      </c>
      <c r="AY79" s="228" t="s">
        <v>59</v>
      </c>
      <c r="AZ79" s="225">
        <f t="shared" si="109"/>
        <v>0.56000000000000005</v>
      </c>
      <c r="BA79" s="226" t="str">
        <f t="shared" si="110"/>
        <v>Media</v>
      </c>
      <c r="BB79" s="225">
        <f t="shared" si="111"/>
        <v>0.6</v>
      </c>
      <c r="BC79" s="226" t="str">
        <f t="shared" si="112"/>
        <v>Moderado</v>
      </c>
      <c r="BD79" s="227" t="str">
        <f>IF(AND(BA79&lt;&gt;"",BC79&lt;&gt;""),VLOOKUP(BA79&amp;BC79,'No Eliminar'!$P$3:$Q$27,2,FALSE),"")</f>
        <v>Moderada</v>
      </c>
      <c r="BE79" s="228" t="s">
        <v>60</v>
      </c>
      <c r="BF79" s="657" t="s">
        <v>646</v>
      </c>
      <c r="BG79" s="587" t="s">
        <v>647</v>
      </c>
      <c r="BH79" s="693" t="s">
        <v>582</v>
      </c>
      <c r="BI79" s="709">
        <v>44928</v>
      </c>
      <c r="BJ79" s="709">
        <v>45291</v>
      </c>
      <c r="BK79" s="694"/>
      <c r="BL79" s="710" t="s">
        <v>648</v>
      </c>
    </row>
    <row r="80" spans="2:64" ht="162" customHeight="1" thickBot="1" x14ac:dyDescent="0.35">
      <c r="B80" s="787"/>
      <c r="C80" s="894"/>
      <c r="D80" s="897"/>
      <c r="E80" s="851" t="s">
        <v>338</v>
      </c>
      <c r="F80" s="798" t="s">
        <v>273</v>
      </c>
      <c r="G80" s="974" t="s">
        <v>929</v>
      </c>
      <c r="H80" s="962" t="s">
        <v>68</v>
      </c>
      <c r="I80" s="661" t="s">
        <v>649</v>
      </c>
      <c r="J80" s="960" t="s">
        <v>651</v>
      </c>
      <c r="K80" s="960" t="s">
        <v>93</v>
      </c>
      <c r="L80" s="820" t="s">
        <v>64</v>
      </c>
      <c r="M80" s="827" t="str">
        <f t="shared" si="101"/>
        <v>Media</v>
      </c>
      <c r="N80" s="830">
        <f t="shared" si="102"/>
        <v>0.6</v>
      </c>
      <c r="O80" s="72" t="s">
        <v>53</v>
      </c>
      <c r="P80" s="72" t="s">
        <v>53</v>
      </c>
      <c r="Q80" s="72" t="s">
        <v>53</v>
      </c>
      <c r="R80" s="72" t="s">
        <v>53</v>
      </c>
      <c r="S80" s="72" t="s">
        <v>53</v>
      </c>
      <c r="T80" s="72" t="s">
        <v>53</v>
      </c>
      <c r="U80" s="72" t="s">
        <v>53</v>
      </c>
      <c r="V80" s="72" t="s">
        <v>54</v>
      </c>
      <c r="W80" s="72" t="s">
        <v>54</v>
      </c>
      <c r="X80" s="72" t="s">
        <v>53</v>
      </c>
      <c r="Y80" s="72" t="s">
        <v>53</v>
      </c>
      <c r="Z80" s="72" t="s">
        <v>53</v>
      </c>
      <c r="AA80" s="72" t="s">
        <v>53</v>
      </c>
      <c r="AB80" s="72" t="s">
        <v>53</v>
      </c>
      <c r="AC80" s="72" t="s">
        <v>53</v>
      </c>
      <c r="AD80" s="72" t="s">
        <v>54</v>
      </c>
      <c r="AE80" s="72" t="s">
        <v>53</v>
      </c>
      <c r="AF80" s="72" t="s">
        <v>53</v>
      </c>
      <c r="AG80" s="72" t="s">
        <v>54</v>
      </c>
      <c r="AH80" s="73"/>
      <c r="AI80" s="820" t="s">
        <v>353</v>
      </c>
      <c r="AJ80" s="73"/>
      <c r="AK80" s="835" t="str">
        <f t="shared" si="103"/>
        <v>Moderado</v>
      </c>
      <c r="AL80" s="838">
        <f t="shared" si="104"/>
        <v>0.6</v>
      </c>
      <c r="AM80" s="841" t="str">
        <f>IF(AND(M80&lt;&gt;"",AK80&lt;&gt;""),VLOOKUP(M80&amp;AK80,'No Eliminar'!$P$3:$Q$27,2,FALSE),"")</f>
        <v>Moderada</v>
      </c>
      <c r="AN80" s="147" t="s">
        <v>84</v>
      </c>
      <c r="AO80" s="682" t="s">
        <v>1289</v>
      </c>
      <c r="AP80" s="477" t="s">
        <v>676</v>
      </c>
      <c r="AQ80" s="103" t="str">
        <f t="shared" si="105"/>
        <v>Probabilidad</v>
      </c>
      <c r="AR80" s="89" t="s">
        <v>62</v>
      </c>
      <c r="AS80" s="76">
        <f t="shared" si="106"/>
        <v>0.15</v>
      </c>
      <c r="AT80" s="89" t="s">
        <v>56</v>
      </c>
      <c r="AU80" s="76">
        <f t="shared" si="107"/>
        <v>0.15</v>
      </c>
      <c r="AV80" s="77">
        <f t="shared" si="108"/>
        <v>0.3</v>
      </c>
      <c r="AW80" s="89" t="s">
        <v>57</v>
      </c>
      <c r="AX80" s="89" t="s">
        <v>58</v>
      </c>
      <c r="AY80" s="89" t="s">
        <v>59</v>
      </c>
      <c r="AZ80" s="77">
        <f t="shared" si="109"/>
        <v>0.42</v>
      </c>
      <c r="BA80" s="78" t="str">
        <f t="shared" si="110"/>
        <v>Media</v>
      </c>
      <c r="BB80" s="77">
        <f t="shared" si="111"/>
        <v>0.6</v>
      </c>
      <c r="BC80" s="78" t="str">
        <f t="shared" si="112"/>
        <v>Moderado</v>
      </c>
      <c r="BD80" s="79" t="str">
        <f>IF(AND(BA80&lt;&gt;"",BC80&lt;&gt;""),VLOOKUP(BA80&amp;BC80,'No Eliminar'!$P$3:$Q$27,2,FALSE),"")</f>
        <v>Moderada</v>
      </c>
      <c r="BE80" s="822" t="s">
        <v>60</v>
      </c>
      <c r="BF80" s="565" t="s">
        <v>653</v>
      </c>
      <c r="BG80" s="619" t="s">
        <v>654</v>
      </c>
      <c r="BH80" s="652" t="s">
        <v>422</v>
      </c>
      <c r="BI80" s="697">
        <v>45019</v>
      </c>
      <c r="BJ80" s="697">
        <v>45260</v>
      </c>
      <c r="BK80" s="561"/>
      <c r="BL80" s="986" t="s">
        <v>930</v>
      </c>
    </row>
    <row r="81" spans="2:64" ht="88.5" customHeight="1" thickBot="1" x14ac:dyDescent="0.35">
      <c r="B81" s="787"/>
      <c r="C81" s="894"/>
      <c r="D81" s="897"/>
      <c r="E81" s="817"/>
      <c r="F81" s="800"/>
      <c r="G81" s="975"/>
      <c r="H81" s="964"/>
      <c r="I81" s="621" t="s">
        <v>650</v>
      </c>
      <c r="J81" s="961"/>
      <c r="K81" s="961"/>
      <c r="L81" s="821"/>
      <c r="M81" s="829"/>
      <c r="N81" s="832"/>
      <c r="O81" s="81" t="s">
        <v>53</v>
      </c>
      <c r="P81" s="81" t="s">
        <v>53</v>
      </c>
      <c r="Q81" s="81" t="s">
        <v>53</v>
      </c>
      <c r="R81" s="81" t="s">
        <v>53</v>
      </c>
      <c r="S81" s="81" t="s">
        <v>53</v>
      </c>
      <c r="T81" s="81" t="s">
        <v>53</v>
      </c>
      <c r="U81" s="81" t="s">
        <v>53</v>
      </c>
      <c r="V81" s="81" t="s">
        <v>54</v>
      </c>
      <c r="W81" s="81" t="s">
        <v>54</v>
      </c>
      <c r="X81" s="81" t="s">
        <v>53</v>
      </c>
      <c r="Y81" s="81" t="s">
        <v>53</v>
      </c>
      <c r="Z81" s="81" t="s">
        <v>53</v>
      </c>
      <c r="AA81" s="81" t="s">
        <v>53</v>
      </c>
      <c r="AB81" s="81" t="s">
        <v>53</v>
      </c>
      <c r="AC81" s="81" t="s">
        <v>53</v>
      </c>
      <c r="AD81" s="81" t="s">
        <v>54</v>
      </c>
      <c r="AE81" s="81" t="s">
        <v>53</v>
      </c>
      <c r="AF81" s="81" t="s">
        <v>53</v>
      </c>
      <c r="AG81" s="81" t="s">
        <v>54</v>
      </c>
      <c r="AH81" s="82"/>
      <c r="AI81" s="821"/>
      <c r="AJ81" s="82"/>
      <c r="AK81" s="836"/>
      <c r="AL81" s="840"/>
      <c r="AM81" s="843"/>
      <c r="AN81" s="147" t="s">
        <v>339</v>
      </c>
      <c r="AO81" s="683" t="s">
        <v>1290</v>
      </c>
      <c r="AP81" s="478" t="s">
        <v>676</v>
      </c>
      <c r="AQ81" s="104" t="str">
        <f t="shared" si="105"/>
        <v>Probabilidad</v>
      </c>
      <c r="AR81" s="91" t="s">
        <v>62</v>
      </c>
      <c r="AS81" s="85">
        <f t="shared" si="106"/>
        <v>0.15</v>
      </c>
      <c r="AT81" s="91" t="s">
        <v>56</v>
      </c>
      <c r="AU81" s="85">
        <f t="shared" si="107"/>
        <v>0.15</v>
      </c>
      <c r="AV81" s="86">
        <f t="shared" si="108"/>
        <v>0.3</v>
      </c>
      <c r="AW81" s="91" t="s">
        <v>57</v>
      </c>
      <c r="AX81" s="91" t="s">
        <v>65</v>
      </c>
      <c r="AY81" s="91" t="s">
        <v>59</v>
      </c>
      <c r="AZ81" s="86">
        <f>IFERROR(IF(AND(AQ80="Probabilidad",AQ81="Probabilidad"),(AZ80-(+AZ80*AV81)),IF(AQ81="Probabilidad",(N80-(+N80*AV81)),IF(AQ81="Impacto",AZ80,""))),"")</f>
        <v>0.29399999999999998</v>
      </c>
      <c r="BA81" s="87" t="str">
        <f t="shared" si="110"/>
        <v>Baja</v>
      </c>
      <c r="BB81" s="86">
        <f>IFERROR(IF(AND(AQ80="Impacto",AQ81="Impacto"),(BB80-(+BB80*AV81)),IF(AND(AQ80="Impacto",AQ81="Probabilidad"),(BB80),IF(AND(AQ80="Probabilidad",AQ81="Impacto"),(BB80-(+BB80*AV81)),IF(AND(AQ80="Probabilidad",AQ81="Probabilidad"),(BB80))))),"")</f>
        <v>0.6</v>
      </c>
      <c r="BC81" s="87" t="str">
        <f t="shared" si="112"/>
        <v>Moderado</v>
      </c>
      <c r="BD81" s="88" t="str">
        <f>IF(AND(BA81&lt;&gt;"",BC81&lt;&gt;""),VLOOKUP(BA81&amp;BC81,'No Eliminar'!$P$3:$Q$27,2,FALSE),"")</f>
        <v>Moderada</v>
      </c>
      <c r="BE81" s="824"/>
      <c r="BF81" s="566" t="s">
        <v>932</v>
      </c>
      <c r="BG81" s="621" t="s">
        <v>655</v>
      </c>
      <c r="BH81" s="711" t="s">
        <v>460</v>
      </c>
      <c r="BI81" s="706">
        <v>45019</v>
      </c>
      <c r="BJ81" s="706">
        <v>45260</v>
      </c>
      <c r="BK81" s="562"/>
      <c r="BL81" s="988"/>
    </row>
    <row r="82" spans="2:64" ht="159.75" customHeight="1" thickBot="1" x14ac:dyDescent="0.35">
      <c r="B82" s="787"/>
      <c r="C82" s="894"/>
      <c r="D82" s="897"/>
      <c r="E82" s="851" t="s">
        <v>74</v>
      </c>
      <c r="F82" s="798" t="s">
        <v>274</v>
      </c>
      <c r="G82" s="1049" t="s">
        <v>669</v>
      </c>
      <c r="H82" s="962" t="s">
        <v>68</v>
      </c>
      <c r="I82" s="983" t="s">
        <v>670</v>
      </c>
      <c r="J82" s="1006" t="s">
        <v>671</v>
      </c>
      <c r="K82" s="960" t="s">
        <v>93</v>
      </c>
      <c r="L82" s="820" t="s">
        <v>159</v>
      </c>
      <c r="M82" s="827" t="str">
        <f t="shared" ref="M82" si="119">IF(L82="Máximo 2 veces por año","Muy Baja", IF(L82="De 3 a 24 veces por año","Baja", IF(L82="De 24 a 500 veces por año","Media", IF(L82="De 500 veces al año y máximo 5000 veces por año","Alta",IF(L82="Más de 5000 veces por año","Muy Alta",";")))))</f>
        <v>Muy Baja</v>
      </c>
      <c r="N82" s="830">
        <f t="shared" ref="N82" si="120">IF(M82="Muy Baja", 20%, IF(M82="Baja",40%, IF(M82="Media",60%, IF(M82="Alta",80%,IF(M82="Muy Alta",100%,"")))))</f>
        <v>0.2</v>
      </c>
      <c r="O82" s="72" t="s">
        <v>53</v>
      </c>
      <c r="P82" s="72" t="s">
        <v>53</v>
      </c>
      <c r="Q82" s="72" t="s">
        <v>53</v>
      </c>
      <c r="R82" s="72" t="s">
        <v>53</v>
      </c>
      <c r="S82" s="72" t="s">
        <v>53</v>
      </c>
      <c r="T82" s="72" t="s">
        <v>53</v>
      </c>
      <c r="U82" s="72" t="s">
        <v>53</v>
      </c>
      <c r="V82" s="72" t="s">
        <v>54</v>
      </c>
      <c r="W82" s="72" t="s">
        <v>54</v>
      </c>
      <c r="X82" s="72" t="s">
        <v>53</v>
      </c>
      <c r="Y82" s="72" t="s">
        <v>53</v>
      </c>
      <c r="Z82" s="72" t="s">
        <v>53</v>
      </c>
      <c r="AA82" s="72" t="s">
        <v>53</v>
      </c>
      <c r="AB82" s="72" t="s">
        <v>53</v>
      </c>
      <c r="AC82" s="72" t="s">
        <v>53</v>
      </c>
      <c r="AD82" s="72" t="s">
        <v>54</v>
      </c>
      <c r="AE82" s="72" t="s">
        <v>53</v>
      </c>
      <c r="AF82" s="72" t="s">
        <v>53</v>
      </c>
      <c r="AG82" s="72" t="s">
        <v>54</v>
      </c>
      <c r="AH82" s="73"/>
      <c r="AI82" s="820" t="s">
        <v>351</v>
      </c>
      <c r="AJ82" s="73"/>
      <c r="AK82" s="835" t="str">
        <f t="shared" ref="AK82" si="121">IF(AI82="Afectación menor a 10 SMLMV","Leve",IF(AI82="Entre 10 y 50 SMLMV","Menor",IF(AI82="Entre 50 y 100 SMLMV","Moderado",IF(AI82="Entre 100 y 500 SMLMV","Mayor",IF(AI82="Mayor a 500 SMLMV","Catastrófico",";")))))</f>
        <v>Leve</v>
      </c>
      <c r="AL82" s="838">
        <f t="shared" ref="AL82" si="122">IF(AK82="Leve", 20%, IF(AK82="Menor",40%, IF(AK82="Moderado",60%, IF(AK82="Mayor",80%,IF(AK82="Catastrófico",100%,"")))))</f>
        <v>0.2</v>
      </c>
      <c r="AM82" s="841" t="str">
        <f>IF(AND(M82&lt;&gt;"",AK82&lt;&gt;""),VLOOKUP(M82&amp;AK82,'No Eliminar'!$P$3:$Q$27,2,FALSE),"")</f>
        <v>Baja</v>
      </c>
      <c r="AN82" s="147" t="s">
        <v>84</v>
      </c>
      <c r="AO82" s="611" t="s">
        <v>1291</v>
      </c>
      <c r="AP82" s="260" t="s">
        <v>673</v>
      </c>
      <c r="AQ82" s="323" t="str">
        <f t="shared" si="105"/>
        <v>Probabilidad</v>
      </c>
      <c r="AR82" s="249" t="s">
        <v>61</v>
      </c>
      <c r="AS82" s="67">
        <f t="shared" si="106"/>
        <v>0.25</v>
      </c>
      <c r="AT82" s="249" t="s">
        <v>56</v>
      </c>
      <c r="AU82" s="67">
        <f>IF(AT82="Automático", 25%, IF(AT82="Manual",15%,IF(AT82="No Aplica", "No Aplica","")))</f>
        <v>0.15</v>
      </c>
      <c r="AV82" s="70">
        <f>AS82+AU82</f>
        <v>0.4</v>
      </c>
      <c r="AW82" s="249" t="s">
        <v>57</v>
      </c>
      <c r="AX82" s="249" t="s">
        <v>58</v>
      </c>
      <c r="AY82" s="249" t="s">
        <v>59</v>
      </c>
      <c r="AZ82" s="70">
        <f>IFERROR(IF(AQ82="Probabilidad",(N82-(+N82*AV82)),IF(AQ82="Impacto",N82,"")),"")</f>
        <v>0.12</v>
      </c>
      <c r="BA82" s="71" t="str">
        <f t="shared" si="110"/>
        <v>Muy Baja</v>
      </c>
      <c r="BB82" s="70">
        <f>IF(AQ82="Impacto",(AL82-(+AL82*AV82)),AL82)</f>
        <v>0.2</v>
      </c>
      <c r="BC82" s="71" t="str">
        <f t="shared" si="112"/>
        <v>Leve</v>
      </c>
      <c r="BD82" s="55" t="str">
        <f>IF(AND(BA82&lt;&gt;"",BC82&lt;&gt;""),VLOOKUP(BA82&amp;BC82,'No Eliminar'!$P$3:$Q$27,2,FALSE),"")</f>
        <v>Baja</v>
      </c>
      <c r="BE82" s="822" t="s">
        <v>106</v>
      </c>
      <c r="BF82" s="627" t="s">
        <v>380</v>
      </c>
      <c r="BG82" s="627" t="s">
        <v>380</v>
      </c>
      <c r="BH82" s="627" t="s">
        <v>380</v>
      </c>
      <c r="BI82" s="627" t="s">
        <v>380</v>
      </c>
      <c r="BJ82" s="627" t="s">
        <v>380</v>
      </c>
      <c r="BK82" s="696"/>
      <c r="BL82" s="968" t="s">
        <v>933</v>
      </c>
    </row>
    <row r="83" spans="2:64" ht="184.5" customHeight="1" thickBot="1" x14ac:dyDescent="0.35">
      <c r="B83" s="787"/>
      <c r="C83" s="894"/>
      <c r="D83" s="897"/>
      <c r="E83" s="796"/>
      <c r="F83" s="799"/>
      <c r="G83" s="1051"/>
      <c r="H83" s="999"/>
      <c r="I83" s="995"/>
      <c r="J83" s="1052"/>
      <c r="K83" s="965"/>
      <c r="L83" s="825"/>
      <c r="M83" s="828"/>
      <c r="N83" s="831"/>
      <c r="O83" s="81" t="s">
        <v>53</v>
      </c>
      <c r="P83" s="81" t="s">
        <v>53</v>
      </c>
      <c r="Q83" s="81" t="s">
        <v>53</v>
      </c>
      <c r="R83" s="81" t="s">
        <v>53</v>
      </c>
      <c r="S83" s="81" t="s">
        <v>53</v>
      </c>
      <c r="T83" s="81" t="s">
        <v>53</v>
      </c>
      <c r="U83" s="81" t="s">
        <v>53</v>
      </c>
      <c r="V83" s="81" t="s">
        <v>54</v>
      </c>
      <c r="W83" s="81" t="s">
        <v>54</v>
      </c>
      <c r="X83" s="81" t="s">
        <v>53</v>
      </c>
      <c r="Y83" s="81" t="s">
        <v>53</v>
      </c>
      <c r="Z83" s="81" t="s">
        <v>53</v>
      </c>
      <c r="AA83" s="81" t="s">
        <v>53</v>
      </c>
      <c r="AB83" s="81" t="s">
        <v>53</v>
      </c>
      <c r="AC83" s="81" t="s">
        <v>53</v>
      </c>
      <c r="AD83" s="81" t="s">
        <v>54</v>
      </c>
      <c r="AE83" s="81" t="s">
        <v>53</v>
      </c>
      <c r="AF83" s="81" t="s">
        <v>53</v>
      </c>
      <c r="AG83" s="81" t="s">
        <v>54</v>
      </c>
      <c r="AH83" s="82"/>
      <c r="AI83" s="825"/>
      <c r="AJ83" s="82"/>
      <c r="AK83" s="837"/>
      <c r="AL83" s="839"/>
      <c r="AM83" s="842"/>
      <c r="AN83" s="145" t="s">
        <v>339</v>
      </c>
      <c r="AO83" s="611" t="s">
        <v>1292</v>
      </c>
      <c r="AP83" s="260" t="s">
        <v>679</v>
      </c>
      <c r="AQ83" s="202" t="str">
        <f t="shared" si="105"/>
        <v>Probabilidad</v>
      </c>
      <c r="AR83" s="90" t="s">
        <v>61</v>
      </c>
      <c r="AS83" s="37">
        <f t="shared" si="106"/>
        <v>0.25</v>
      </c>
      <c r="AT83" s="90" t="s">
        <v>56</v>
      </c>
      <c r="AU83" s="37">
        <f>IF(AT83="Automático", 25%, IF(AT83="Manual",15%,IF(AT83="No Aplica", "No Aplica","")))</f>
        <v>0.15</v>
      </c>
      <c r="AV83" s="40">
        <f>AS83+AU83</f>
        <v>0.4</v>
      </c>
      <c r="AW83" s="90" t="s">
        <v>57</v>
      </c>
      <c r="AX83" s="90" t="s">
        <v>58</v>
      </c>
      <c r="AY83" s="90" t="s">
        <v>59</v>
      </c>
      <c r="AZ83" s="40">
        <f>IFERROR(IF(AND(AQ82="Probabilidad",AQ83="Probabilidad"),(AZ82-(+AZ82*AV83)),IF(AQ83="Probabilidad",(N82-(+N82*AV83)),IF(AQ83="Impacto",AZ82,""))),"")</f>
        <v>7.1999999999999995E-2</v>
      </c>
      <c r="BA83" s="41" t="str">
        <f t="shared" si="110"/>
        <v>Muy Baja</v>
      </c>
      <c r="BB83" s="40">
        <f>IFERROR(IF(AND(AQ82="Impacto",AQ83="Impacto"),(BB82-(+BB82*AV83)),IF(AND(AQ82="Impacto",AQ83="Probabilidad"),(BB82),IF(AND(AQ82="Probabilidad",AQ83="Impacto"),(BB82-(+BB82*AV83)),IF(AND(AQ82="Probabilidad",AQ83="Probabilidad"),(BB82))))),"")</f>
        <v>0.2</v>
      </c>
      <c r="BC83" s="41" t="str">
        <f t="shared" si="112"/>
        <v>Leve</v>
      </c>
      <c r="BD83" s="42" t="str">
        <f>IF(AND(BA83&lt;&gt;"",BC83&lt;&gt;""),VLOOKUP(BA83&amp;BC83,'No Eliminar'!$P$3:$Q$27,2,FALSE),"")</f>
        <v>Baja</v>
      </c>
      <c r="BE83" s="823"/>
      <c r="BF83" s="638" t="s">
        <v>380</v>
      </c>
      <c r="BG83" s="638" t="s">
        <v>380</v>
      </c>
      <c r="BH83" s="638" t="s">
        <v>380</v>
      </c>
      <c r="BI83" s="638" t="s">
        <v>380</v>
      </c>
      <c r="BJ83" s="638" t="s">
        <v>380</v>
      </c>
      <c r="BK83" s="712"/>
      <c r="BL83" s="991"/>
    </row>
    <row r="84" spans="2:64" ht="139.5" customHeight="1" thickBot="1" x14ac:dyDescent="0.35">
      <c r="B84" s="787"/>
      <c r="C84" s="894"/>
      <c r="D84" s="897"/>
      <c r="E84" s="797"/>
      <c r="F84" s="800"/>
      <c r="G84" s="1050"/>
      <c r="H84" s="636" t="s">
        <v>51</v>
      </c>
      <c r="I84" s="593" t="s">
        <v>672</v>
      </c>
      <c r="J84" s="662" t="s">
        <v>935</v>
      </c>
      <c r="K84" s="961"/>
      <c r="L84" s="821"/>
      <c r="M84" s="829"/>
      <c r="N84" s="832"/>
      <c r="O84" s="93"/>
      <c r="P84" s="93"/>
      <c r="Q84" s="93"/>
      <c r="R84" s="93"/>
      <c r="S84" s="93"/>
      <c r="T84" s="93"/>
      <c r="U84" s="93"/>
      <c r="V84" s="93"/>
      <c r="W84" s="93"/>
      <c r="X84" s="93"/>
      <c r="Y84" s="93"/>
      <c r="Z84" s="93"/>
      <c r="AA84" s="93"/>
      <c r="AB84" s="93"/>
      <c r="AC84" s="93"/>
      <c r="AD84" s="93"/>
      <c r="AE84" s="93"/>
      <c r="AF84" s="93"/>
      <c r="AG84" s="93"/>
      <c r="AH84" s="94"/>
      <c r="AI84" s="821"/>
      <c r="AJ84" s="94"/>
      <c r="AK84" s="836"/>
      <c r="AL84" s="840"/>
      <c r="AM84" s="843"/>
      <c r="AN84" s="146" t="s">
        <v>340</v>
      </c>
      <c r="AO84" s="618" t="s">
        <v>1293</v>
      </c>
      <c r="AP84" s="260" t="s">
        <v>674</v>
      </c>
      <c r="AQ84" s="134" t="str">
        <f t="shared" si="105"/>
        <v>Probabilidad</v>
      </c>
      <c r="AR84" s="91" t="s">
        <v>61</v>
      </c>
      <c r="AS84" s="85">
        <f t="shared" si="106"/>
        <v>0.25</v>
      </c>
      <c r="AT84" s="91" t="s">
        <v>56</v>
      </c>
      <c r="AU84" s="85">
        <f>IF(AT84="Automático", 25%, IF(AT84="Manual",15%,IF(AT84="No Aplica", "No Aplica","")))</f>
        <v>0.15</v>
      </c>
      <c r="AV84" s="86">
        <f>AS84+AU84</f>
        <v>0.4</v>
      </c>
      <c r="AW84" s="91" t="s">
        <v>57</v>
      </c>
      <c r="AX84" s="91" t="s">
        <v>58</v>
      </c>
      <c r="AY84" s="91" t="s">
        <v>59</v>
      </c>
      <c r="AZ84" s="86">
        <f>IFERROR(IF(AND(AQ83="Probabilidad",AQ84="Probabilidad"),(AZ83-(+AZ83*AV84)),IF(AND(AQ83="Impacto",AQ84="Probabilidad"),(AZ82-(+AZ82*AV84)),IF(AQ84="Impacto",AZ83,""))),"")</f>
        <v>4.3199999999999995E-2</v>
      </c>
      <c r="BA84" s="87" t="str">
        <f t="shared" si="110"/>
        <v>Muy Baja</v>
      </c>
      <c r="BB84" s="86">
        <f>IFERROR(IF(AND(AQ83="Impacto",AQ84="Impacto"),(BB83-(+BB83*AV84)),IF(AND(AQ83="Impacto",AQ84="Probabilidad"),(BB83),IF(AND(AQ83="Probabilidad",AQ84="Impacto"),(BB83-(+BB83*AV84)),IF(AND(AQ83="Probabilidad",AQ84="Probabilidad"),(BB83))))),"")</f>
        <v>0.2</v>
      </c>
      <c r="BC84" s="87" t="str">
        <f t="shared" si="112"/>
        <v>Leve</v>
      </c>
      <c r="BD84" s="88" t="str">
        <f>IF(AND(BA84&lt;&gt;"",BC84&lt;&gt;""),VLOOKUP(BA84&amp;BC84,'No Eliminar'!$P$3:$Q$27,2,FALSE),"")</f>
        <v>Baja</v>
      </c>
      <c r="BE84" s="824"/>
      <c r="BF84" s="711" t="s">
        <v>380</v>
      </c>
      <c r="BG84" s="711" t="s">
        <v>380</v>
      </c>
      <c r="BH84" s="711" t="s">
        <v>380</v>
      </c>
      <c r="BI84" s="711" t="s">
        <v>380</v>
      </c>
      <c r="BJ84" s="711" t="s">
        <v>380</v>
      </c>
      <c r="BK84" s="713"/>
      <c r="BL84" s="969"/>
    </row>
    <row r="85" spans="2:64" ht="195" customHeight="1" thickBot="1" x14ac:dyDescent="0.35">
      <c r="B85" s="787"/>
      <c r="C85" s="894"/>
      <c r="D85" s="897"/>
      <c r="E85" s="795" t="s">
        <v>50</v>
      </c>
      <c r="F85" s="798" t="s">
        <v>275</v>
      </c>
      <c r="G85" s="1049" t="s">
        <v>680</v>
      </c>
      <c r="H85" s="619" t="s">
        <v>51</v>
      </c>
      <c r="I85" s="661" t="s">
        <v>681</v>
      </c>
      <c r="J85" s="565" t="s">
        <v>682</v>
      </c>
      <c r="K85" s="960" t="s">
        <v>93</v>
      </c>
      <c r="L85" s="820" t="s">
        <v>72</v>
      </c>
      <c r="M85" s="827" t="str">
        <f>IF(L85="Máximo 2 veces por año","Muy Baja", IF(L85="De 3 a 24 veces por año","Baja", IF(L85="De 24 a 500 veces por año","Media", IF(L85="De 500 veces al año y máximo 5000 veces por año","Alta",IF(L85="Más de 5000 veces por año","Muy Alta",";")))))</f>
        <v>Baja</v>
      </c>
      <c r="N85" s="830">
        <f t="shared" ref="N85" si="123">IF(M85="Muy Baja", 20%, IF(M85="Baja",40%, IF(M85="Media",60%, IF(M85="Alta",80%,IF(M85="Muy Alta",100%,"")))))</f>
        <v>0.4</v>
      </c>
      <c r="O85" s="72" t="s">
        <v>53</v>
      </c>
      <c r="P85" s="72" t="s">
        <v>53</v>
      </c>
      <c r="Q85" s="72" t="s">
        <v>53</v>
      </c>
      <c r="R85" s="72" t="s">
        <v>53</v>
      </c>
      <c r="S85" s="72" t="s">
        <v>53</v>
      </c>
      <c r="T85" s="72" t="s">
        <v>53</v>
      </c>
      <c r="U85" s="72" t="s">
        <v>53</v>
      </c>
      <c r="V85" s="72" t="s">
        <v>54</v>
      </c>
      <c r="W85" s="72" t="s">
        <v>54</v>
      </c>
      <c r="X85" s="72" t="s">
        <v>53</v>
      </c>
      <c r="Y85" s="72" t="s">
        <v>53</v>
      </c>
      <c r="Z85" s="72" t="s">
        <v>53</v>
      </c>
      <c r="AA85" s="72" t="s">
        <v>53</v>
      </c>
      <c r="AB85" s="72" t="s">
        <v>53</v>
      </c>
      <c r="AC85" s="72" t="s">
        <v>53</v>
      </c>
      <c r="AD85" s="72" t="s">
        <v>54</v>
      </c>
      <c r="AE85" s="72" t="s">
        <v>53</v>
      </c>
      <c r="AF85" s="72" t="s">
        <v>53</v>
      </c>
      <c r="AG85" s="72" t="s">
        <v>54</v>
      </c>
      <c r="AH85" s="73"/>
      <c r="AI85" s="820" t="s">
        <v>352</v>
      </c>
      <c r="AJ85" s="73"/>
      <c r="AK85" s="835" t="str">
        <f t="shared" ref="AK85" si="124">IF(AI85="Afectación menor a 10 SMLMV","Leve",IF(AI85="Entre 10 y 50 SMLMV","Menor",IF(AI85="Entre 50 y 100 SMLMV","Moderado",IF(AI85="Entre 100 y 500 SMLMV","Mayor",IF(AI85="Mayor a 500 SMLMV","Catastrófico",";")))))</f>
        <v>Menor</v>
      </c>
      <c r="AL85" s="838">
        <f t="shared" ref="AL85" si="125">IF(AK85="Leve", 20%, IF(AK85="Menor",40%, IF(AK85="Moderado",60%, IF(AK85="Mayor",80%,IF(AK85="Catastrófico",100%,"")))))</f>
        <v>0.4</v>
      </c>
      <c r="AM85" s="841" t="str">
        <f>IF(AND(M85&lt;&gt;"",AK85&lt;&gt;""),VLOOKUP(M85&amp;AK85,'No Eliminar'!$P$3:$Q$27,2,FALSE),"")</f>
        <v>Moderada</v>
      </c>
      <c r="AN85" s="145" t="s">
        <v>84</v>
      </c>
      <c r="AO85" s="679" t="s">
        <v>1294</v>
      </c>
      <c r="AP85" s="330" t="s">
        <v>685</v>
      </c>
      <c r="AQ85" s="323" t="str">
        <f t="shared" ref="AQ85:AQ86" si="126">IF(AR85="Preventivo","Probabilidad",IF(AR85="Detectivo","Probabilidad","Impacto"))</f>
        <v>Probabilidad</v>
      </c>
      <c r="AR85" s="249" t="s">
        <v>61</v>
      </c>
      <c r="AS85" s="67">
        <f>IF(AR85="Preventivo", 25%, IF(AR85="Detectivo",15%, IF(AR85="Correctivo",10%,IF(AR85="No se tienen controles para aplicar al impacto","No Aplica",""))))</f>
        <v>0.25</v>
      </c>
      <c r="AT85" s="249" t="s">
        <v>56</v>
      </c>
      <c r="AU85" s="67">
        <f t="shared" ref="AU85:AU86" si="127">IF(AT85="Automático", 25%, IF(AT85="Manual",15%,IF(AT85="No Aplica", "No Aplica","")))</f>
        <v>0.15</v>
      </c>
      <c r="AV85" s="70">
        <f t="shared" ref="AV85:AV86" si="128">AS85+AU85</f>
        <v>0.4</v>
      </c>
      <c r="AW85" s="249" t="s">
        <v>57</v>
      </c>
      <c r="AX85" s="249" t="s">
        <v>65</v>
      </c>
      <c r="AY85" s="249" t="s">
        <v>59</v>
      </c>
      <c r="AZ85" s="70">
        <f>IFERROR(IF(AQ85="Probabilidad",(N85-(+N85*AV85)),IF(AQ85="Impacto",N85,"")),"")</f>
        <v>0.24</v>
      </c>
      <c r="BA85" s="71" t="str">
        <f t="shared" ref="BA85:BA86" si="129">IF(AZ85&lt;=20%, "Muy Baja", IF(AZ85&lt;=40%,"Baja", IF(AZ85&lt;=60%,"Media",IF(AZ85&lt;=80%,"Alta","Muy Alta"))))</f>
        <v>Baja</v>
      </c>
      <c r="BB85" s="70">
        <f>IF(AQ85="Impacto",(AL85-(+AL85*AV85)),AL85)</f>
        <v>0.4</v>
      </c>
      <c r="BC85" s="71" t="str">
        <f t="shared" ref="BC85:BC86" si="130">IF(BB85&lt;=20%, "Leve", IF(BB85&lt;=40%,"Menor", IF(BB85&lt;=60%,"Moderado",IF(BB85&lt;=80%,"Mayor","Catastrófico"))))</f>
        <v>Menor</v>
      </c>
      <c r="BD85" s="55" t="str">
        <f>IF(AND(BA85&lt;&gt;"",BC85&lt;&gt;""),VLOOKUP(BA85&amp;BC85,'No Eliminar'!$P$3:$Q$27,2,FALSE),"")</f>
        <v>Moderada</v>
      </c>
      <c r="BE85" s="822" t="s">
        <v>106</v>
      </c>
      <c r="BF85" s="972" t="s">
        <v>689</v>
      </c>
      <c r="BG85" s="962" t="s">
        <v>690</v>
      </c>
      <c r="BH85" s="962" t="s">
        <v>422</v>
      </c>
      <c r="BI85" s="989">
        <v>44928</v>
      </c>
      <c r="BJ85" s="989">
        <v>45260</v>
      </c>
      <c r="BK85" s="596"/>
      <c r="BL85" s="986" t="s">
        <v>691</v>
      </c>
    </row>
    <row r="86" spans="2:64" ht="156.75" customHeight="1" thickBot="1" x14ac:dyDescent="0.35">
      <c r="B86" s="787"/>
      <c r="C86" s="894"/>
      <c r="D86" s="897"/>
      <c r="E86" s="797"/>
      <c r="F86" s="800"/>
      <c r="G86" s="1050"/>
      <c r="H86" s="621" t="s">
        <v>68</v>
      </c>
      <c r="I86" s="663" t="s">
        <v>684</v>
      </c>
      <c r="J86" s="566" t="s">
        <v>683</v>
      </c>
      <c r="K86" s="961"/>
      <c r="L86" s="821"/>
      <c r="M86" s="829"/>
      <c r="N86" s="832"/>
      <c r="O86" s="115" t="s">
        <v>53</v>
      </c>
      <c r="P86" s="115" t="s">
        <v>53</v>
      </c>
      <c r="Q86" s="115" t="s">
        <v>53</v>
      </c>
      <c r="R86" s="115" t="s">
        <v>53</v>
      </c>
      <c r="S86" s="115" t="s">
        <v>53</v>
      </c>
      <c r="T86" s="115" t="s">
        <v>53</v>
      </c>
      <c r="U86" s="115" t="s">
        <v>53</v>
      </c>
      <c r="V86" s="115" t="s">
        <v>54</v>
      </c>
      <c r="W86" s="115" t="s">
        <v>54</v>
      </c>
      <c r="X86" s="115" t="s">
        <v>53</v>
      </c>
      <c r="Y86" s="115" t="s">
        <v>53</v>
      </c>
      <c r="Z86" s="115" t="s">
        <v>53</v>
      </c>
      <c r="AA86" s="115" t="s">
        <v>53</v>
      </c>
      <c r="AB86" s="115" t="s">
        <v>53</v>
      </c>
      <c r="AC86" s="115" t="s">
        <v>53</v>
      </c>
      <c r="AD86" s="115" t="s">
        <v>54</v>
      </c>
      <c r="AE86" s="115" t="s">
        <v>53</v>
      </c>
      <c r="AF86" s="115" t="s">
        <v>53</v>
      </c>
      <c r="AG86" s="115" t="s">
        <v>54</v>
      </c>
      <c r="AH86" s="116"/>
      <c r="AI86" s="821"/>
      <c r="AJ86" s="116"/>
      <c r="AK86" s="836"/>
      <c r="AL86" s="840"/>
      <c r="AM86" s="843"/>
      <c r="AN86" s="147" t="s">
        <v>339</v>
      </c>
      <c r="AO86" s="684" t="s">
        <v>1295</v>
      </c>
      <c r="AP86" s="260" t="s">
        <v>686</v>
      </c>
      <c r="AQ86" s="134" t="str">
        <f t="shared" si="126"/>
        <v>Probabilidad</v>
      </c>
      <c r="AR86" s="91" t="s">
        <v>61</v>
      </c>
      <c r="AS86" s="85">
        <f t="shared" ref="AS86" si="131">IF(AR86="Preventivo", 25%, IF(AR86="Detectivo",15%, IF(AR86="Correctivo",10%,IF(AR86="No se tienen controles para aplicar al impacto","No Aplica",""))))</f>
        <v>0.25</v>
      </c>
      <c r="AT86" s="91" t="s">
        <v>56</v>
      </c>
      <c r="AU86" s="85">
        <f t="shared" si="127"/>
        <v>0.15</v>
      </c>
      <c r="AV86" s="86">
        <f t="shared" si="128"/>
        <v>0.4</v>
      </c>
      <c r="AW86" s="91" t="s">
        <v>57</v>
      </c>
      <c r="AX86" s="91" t="s">
        <v>58</v>
      </c>
      <c r="AY86" s="91" t="s">
        <v>59</v>
      </c>
      <c r="AZ86" s="86">
        <f>IFERROR(IF(AND(AQ85="Probabilidad",AQ86="Probabilidad"),(AZ85-(+AZ85*AV86)),IF(AQ86="Probabilidad",(N85-(+N85*AV86)),IF(AQ86="Impacto",AZ85,""))),"")</f>
        <v>0.14399999999999999</v>
      </c>
      <c r="BA86" s="87" t="str">
        <f t="shared" si="129"/>
        <v>Muy Baja</v>
      </c>
      <c r="BB86" s="86">
        <f>IFERROR(IF(AND(AQ85="Impacto",AQ86="Impacto"),(BB85-(+BB85*AV86)),IF(AND(AQ85="Impacto",AQ86="Probabilidad"),(BB85),IF(AND(AQ85="Probabilidad",AQ86="Impacto"),(BB85-(+BB85*AV86)),IF(AND(AQ85="Probabilidad",AQ86="Probabilidad"),(BB85))))),"")</f>
        <v>0.4</v>
      </c>
      <c r="BC86" s="87" t="str">
        <f t="shared" si="130"/>
        <v>Menor</v>
      </c>
      <c r="BD86" s="88" t="str">
        <f>IF(AND(BA86&lt;&gt;"",BC86&lt;&gt;""),VLOOKUP(BA86&amp;BC86,'No Eliminar'!$P$3:$Q$27,2,FALSE),"")</f>
        <v>Baja</v>
      </c>
      <c r="BE86" s="824"/>
      <c r="BF86" s="973"/>
      <c r="BG86" s="964"/>
      <c r="BH86" s="964"/>
      <c r="BI86" s="990"/>
      <c r="BJ86" s="990"/>
      <c r="BK86" s="562"/>
      <c r="BL86" s="988"/>
    </row>
    <row r="87" spans="2:64" ht="138.75" customHeight="1" thickBot="1" x14ac:dyDescent="0.35">
      <c r="B87" s="787"/>
      <c r="C87" s="894"/>
      <c r="D87" s="897"/>
      <c r="E87" s="795" t="s">
        <v>338</v>
      </c>
      <c r="F87" s="798" t="s">
        <v>277</v>
      </c>
      <c r="G87" s="1049" t="s">
        <v>936</v>
      </c>
      <c r="H87" s="962" t="s">
        <v>68</v>
      </c>
      <c r="I87" s="1054" t="s">
        <v>692</v>
      </c>
      <c r="J87" s="1006" t="s">
        <v>693</v>
      </c>
      <c r="K87" s="960" t="s">
        <v>347</v>
      </c>
      <c r="L87" s="820" t="s">
        <v>70</v>
      </c>
      <c r="M87" s="827" t="str">
        <f t="shared" si="9"/>
        <v>Alta</v>
      </c>
      <c r="N87" s="830">
        <f t="shared" si="10"/>
        <v>0.8</v>
      </c>
      <c r="O87" s="72" t="s">
        <v>53</v>
      </c>
      <c r="P87" s="72" t="s">
        <v>53</v>
      </c>
      <c r="Q87" s="72" t="s">
        <v>53</v>
      </c>
      <c r="R87" s="72" t="s">
        <v>53</v>
      </c>
      <c r="S87" s="72" t="s">
        <v>53</v>
      </c>
      <c r="T87" s="72" t="s">
        <v>53</v>
      </c>
      <c r="U87" s="72" t="s">
        <v>53</v>
      </c>
      <c r="V87" s="72" t="s">
        <v>54</v>
      </c>
      <c r="W87" s="72" t="s">
        <v>54</v>
      </c>
      <c r="X87" s="72" t="s">
        <v>53</v>
      </c>
      <c r="Y87" s="72" t="s">
        <v>53</v>
      </c>
      <c r="Z87" s="72" t="s">
        <v>53</v>
      </c>
      <c r="AA87" s="72" t="s">
        <v>53</v>
      </c>
      <c r="AB87" s="72" t="s">
        <v>53</v>
      </c>
      <c r="AC87" s="72" t="s">
        <v>53</v>
      </c>
      <c r="AD87" s="72" t="s">
        <v>54</v>
      </c>
      <c r="AE87" s="72" t="s">
        <v>53</v>
      </c>
      <c r="AF87" s="72" t="s">
        <v>53</v>
      </c>
      <c r="AG87" s="72" t="s">
        <v>54</v>
      </c>
      <c r="AH87" s="73"/>
      <c r="AI87" s="820" t="s">
        <v>354</v>
      </c>
      <c r="AJ87" s="73"/>
      <c r="AK87" s="835" t="str">
        <f t="shared" si="11"/>
        <v>Mayor</v>
      </c>
      <c r="AL87" s="838">
        <f t="shared" si="19"/>
        <v>0.8</v>
      </c>
      <c r="AM87" s="841" t="str">
        <f>IF(AND(M87&lt;&gt;"",AK87&lt;&gt;""),VLOOKUP(M87&amp;AK87,'No Eliminar'!$P$3:$Q$27,2,FALSE),"")</f>
        <v>Alta</v>
      </c>
      <c r="AN87" s="145" t="s">
        <v>84</v>
      </c>
      <c r="AO87" s="208" t="s">
        <v>1297</v>
      </c>
      <c r="AP87" s="260" t="s">
        <v>695</v>
      </c>
      <c r="AQ87" s="75" t="str">
        <f t="shared" si="1"/>
        <v>Probabilidad</v>
      </c>
      <c r="AR87" s="89" t="s">
        <v>62</v>
      </c>
      <c r="AS87" s="76">
        <f t="shared" si="12"/>
        <v>0.15</v>
      </c>
      <c r="AT87" s="89" t="s">
        <v>56</v>
      </c>
      <c r="AU87" s="76">
        <f t="shared" si="6"/>
        <v>0.15</v>
      </c>
      <c r="AV87" s="77">
        <f t="shared" si="8"/>
        <v>0.3</v>
      </c>
      <c r="AW87" s="89" t="s">
        <v>57</v>
      </c>
      <c r="AX87" s="89" t="s">
        <v>58</v>
      </c>
      <c r="AY87" s="89" t="s">
        <v>59</v>
      </c>
      <c r="AZ87" s="77">
        <f>IFERROR(IF(AQ87="Probabilidad",(N87-(+N87*AV87)),IF(AQ87="Impacto",N87,"")),"")</f>
        <v>0.56000000000000005</v>
      </c>
      <c r="BA87" s="78" t="str">
        <f t="shared" si="7"/>
        <v>Media</v>
      </c>
      <c r="BB87" s="77">
        <f>IF(AQ87="Impacto",(AL87-(+AL87*AV87)),AL87)</f>
        <v>0.8</v>
      </c>
      <c r="BC87" s="78" t="str">
        <f t="shared" si="2"/>
        <v>Mayor</v>
      </c>
      <c r="BD87" s="79" t="str">
        <f>IF(AND(BA87&lt;&gt;"",BC87&lt;&gt;""),VLOOKUP(BA87&amp;BC87,'No Eliminar'!$P$3:$Q$27,2,FALSE),"")</f>
        <v>Alta</v>
      </c>
      <c r="BE87" s="822" t="s">
        <v>60</v>
      </c>
      <c r="BF87" s="972" t="s">
        <v>699</v>
      </c>
      <c r="BG87" s="962" t="s">
        <v>700</v>
      </c>
      <c r="BH87" s="962" t="s">
        <v>582</v>
      </c>
      <c r="BI87" s="970">
        <v>44928</v>
      </c>
      <c r="BJ87" s="970">
        <v>45260</v>
      </c>
      <c r="BK87" s="983"/>
      <c r="BL87" s="968" t="s">
        <v>937</v>
      </c>
    </row>
    <row r="88" spans="2:64" ht="126" customHeight="1" thickTop="1" thickBot="1" x14ac:dyDescent="0.35">
      <c r="B88" s="787"/>
      <c r="C88" s="894"/>
      <c r="D88" s="897"/>
      <c r="E88" s="796"/>
      <c r="F88" s="799"/>
      <c r="G88" s="1051"/>
      <c r="H88" s="963"/>
      <c r="I88" s="1055"/>
      <c r="J88" s="1007"/>
      <c r="K88" s="965"/>
      <c r="L88" s="825"/>
      <c r="M88" s="828"/>
      <c r="N88" s="831"/>
      <c r="O88" s="53" t="s">
        <v>53</v>
      </c>
      <c r="P88" s="53" t="s">
        <v>53</v>
      </c>
      <c r="Q88" s="53" t="s">
        <v>53</v>
      </c>
      <c r="R88" s="53" t="s">
        <v>53</v>
      </c>
      <c r="S88" s="53" t="s">
        <v>53</v>
      </c>
      <c r="T88" s="53" t="s">
        <v>53</v>
      </c>
      <c r="U88" s="53" t="s">
        <v>53</v>
      </c>
      <c r="V88" s="53" t="s">
        <v>54</v>
      </c>
      <c r="W88" s="53" t="s">
        <v>54</v>
      </c>
      <c r="X88" s="53" t="s">
        <v>53</v>
      </c>
      <c r="Y88" s="53" t="s">
        <v>53</v>
      </c>
      <c r="Z88" s="53" t="s">
        <v>53</v>
      </c>
      <c r="AA88" s="53" t="s">
        <v>53</v>
      </c>
      <c r="AB88" s="53" t="s">
        <v>53</v>
      </c>
      <c r="AC88" s="53" t="s">
        <v>53</v>
      </c>
      <c r="AD88" s="53" t="s">
        <v>54</v>
      </c>
      <c r="AE88" s="53" t="s">
        <v>53</v>
      </c>
      <c r="AF88" s="53" t="s">
        <v>53</v>
      </c>
      <c r="AG88" s="53" t="s">
        <v>54</v>
      </c>
      <c r="AH88" s="30"/>
      <c r="AI88" s="825"/>
      <c r="AJ88" s="30"/>
      <c r="AK88" s="837"/>
      <c r="AL88" s="839"/>
      <c r="AM88" s="842"/>
      <c r="AN88" s="145" t="s">
        <v>339</v>
      </c>
      <c r="AO88" s="271" t="s">
        <v>1298</v>
      </c>
      <c r="AP88" s="260" t="s">
        <v>695</v>
      </c>
      <c r="AQ88" s="38" t="str">
        <f t="shared" si="1"/>
        <v>Impacto</v>
      </c>
      <c r="AR88" s="90" t="s">
        <v>55</v>
      </c>
      <c r="AS88" s="37">
        <f t="shared" si="12"/>
        <v>0.1</v>
      </c>
      <c r="AT88" s="249" t="s">
        <v>56</v>
      </c>
      <c r="AU88" s="37">
        <f t="shared" si="6"/>
        <v>0.15</v>
      </c>
      <c r="AV88" s="40">
        <f>AS88+AU88</f>
        <v>0.25</v>
      </c>
      <c r="AW88" s="90" t="s">
        <v>57</v>
      </c>
      <c r="AX88" s="90" t="s">
        <v>58</v>
      </c>
      <c r="AY88" s="90" t="s">
        <v>59</v>
      </c>
      <c r="AZ88" s="40">
        <f>IFERROR(IF(AND(AQ87="Probabilidad",AQ88="Probabilidad"),(AZ87-(+AZ87*AV88)),IF(AQ88="Probabilidad",(N87-(+N87*AV88)),IF(AQ88="Impacto",AZ87,""))),"")</f>
        <v>0.56000000000000005</v>
      </c>
      <c r="BA88" s="41" t="str">
        <f t="shared" si="7"/>
        <v>Media</v>
      </c>
      <c r="BB88" s="40">
        <f>IFERROR(IF(AND(AQ87="Impacto",AQ88="Impacto"),(BB87-(+BB87*AV88)),IF(AND(AQ87="Impacto",AQ88="Probabilidad"),(BB87),IF(AND(AQ87="Probabilidad",AQ88="Impacto"),(BB87-(+BB87*AV88)),IF(AND(AQ87="Probabilidad",AQ88="Probabilidad"),(BB87))))),"")</f>
        <v>0.60000000000000009</v>
      </c>
      <c r="BC88" s="41" t="str">
        <f t="shared" si="2"/>
        <v>Moderado</v>
      </c>
      <c r="BD88" s="42" t="str">
        <f>IF(AND(BA88&lt;&gt;"",BC88&lt;&gt;""),VLOOKUP(BA88&amp;BC88,'No Eliminar'!$P$3:$Q$27,2,FALSE),"")</f>
        <v>Moderada</v>
      </c>
      <c r="BE88" s="823"/>
      <c r="BF88" s="1053"/>
      <c r="BG88" s="999"/>
      <c r="BH88" s="999"/>
      <c r="BI88" s="994"/>
      <c r="BJ88" s="994"/>
      <c r="BK88" s="995"/>
      <c r="BL88" s="991"/>
    </row>
    <row r="89" spans="2:64" ht="144" customHeight="1" thickTop="1" thickBot="1" x14ac:dyDescent="0.35">
      <c r="B89" s="787"/>
      <c r="C89" s="894"/>
      <c r="D89" s="897"/>
      <c r="E89" s="817"/>
      <c r="F89" s="800"/>
      <c r="G89" s="1050"/>
      <c r="H89" s="964"/>
      <c r="I89" s="1056"/>
      <c r="J89" s="1008"/>
      <c r="K89" s="961"/>
      <c r="L89" s="821"/>
      <c r="M89" s="829"/>
      <c r="N89" s="832"/>
      <c r="O89" s="53" t="s">
        <v>53</v>
      </c>
      <c r="P89" s="53" t="s">
        <v>53</v>
      </c>
      <c r="Q89" s="53" t="s">
        <v>53</v>
      </c>
      <c r="R89" s="53" t="s">
        <v>53</v>
      </c>
      <c r="S89" s="53" t="s">
        <v>53</v>
      </c>
      <c r="T89" s="53" t="s">
        <v>53</v>
      </c>
      <c r="U89" s="53" t="s">
        <v>53</v>
      </c>
      <c r="V89" s="53" t="s">
        <v>54</v>
      </c>
      <c r="W89" s="53" t="s">
        <v>54</v>
      </c>
      <c r="X89" s="53" t="s">
        <v>53</v>
      </c>
      <c r="Y89" s="53" t="s">
        <v>53</v>
      </c>
      <c r="Z89" s="53" t="s">
        <v>53</v>
      </c>
      <c r="AA89" s="53" t="s">
        <v>53</v>
      </c>
      <c r="AB89" s="53" t="s">
        <v>53</v>
      </c>
      <c r="AC89" s="53" t="s">
        <v>53</v>
      </c>
      <c r="AD89" s="53" t="s">
        <v>54</v>
      </c>
      <c r="AE89" s="53" t="s">
        <v>53</v>
      </c>
      <c r="AF89" s="53" t="s">
        <v>53</v>
      </c>
      <c r="AG89" s="53" t="s">
        <v>54</v>
      </c>
      <c r="AH89" s="30"/>
      <c r="AI89" s="821"/>
      <c r="AJ89" s="30"/>
      <c r="AK89" s="836"/>
      <c r="AL89" s="840"/>
      <c r="AM89" s="843"/>
      <c r="AN89" s="145" t="s">
        <v>340</v>
      </c>
      <c r="AO89" s="271" t="s">
        <v>1299</v>
      </c>
      <c r="AP89" s="260" t="s">
        <v>694</v>
      </c>
      <c r="AQ89" s="38" t="str">
        <f t="shared" si="1"/>
        <v>Probabilidad</v>
      </c>
      <c r="AR89" s="90" t="s">
        <v>62</v>
      </c>
      <c r="AS89" s="37">
        <f t="shared" si="12"/>
        <v>0.15</v>
      </c>
      <c r="AT89" s="249" t="s">
        <v>56</v>
      </c>
      <c r="AU89" s="37">
        <f t="shared" si="6"/>
        <v>0.15</v>
      </c>
      <c r="AV89" s="40">
        <f>AS89+AU89</f>
        <v>0.3</v>
      </c>
      <c r="AW89" s="90" t="s">
        <v>57</v>
      </c>
      <c r="AX89" s="90" t="s">
        <v>58</v>
      </c>
      <c r="AY89" s="90" t="s">
        <v>59</v>
      </c>
      <c r="AZ89" s="97">
        <f>IFERROR(IF(AND(AQ88="Probabilidad",AQ89="Probabilidad"),(AZ88-(+AZ88*AV89)),IF(AND(AQ88="Impacto",AQ89="Probabilidad"),(AZ87-(+AZ87*AV89)),IF(AQ89="Impacto",AZ88,""))),"")</f>
        <v>0.39200000000000002</v>
      </c>
      <c r="BA89" s="41" t="str">
        <f t="shared" si="7"/>
        <v>Baja</v>
      </c>
      <c r="BB89" s="97">
        <f>IFERROR(IF(AND(AQ88="Impacto",AQ89="Impacto"),(BB88-(+BB88*AV89)),IF(AND(AQ88="Impacto",AQ89="Probabilidad"),(BB88),IF(AND(AQ88="Probabilidad",AQ89="Impacto"),(BB88-(+BB88*AV89)),IF(AND(AQ88="Probabilidad",AQ89="Probabilidad"),(BB88))))),"")</f>
        <v>0.60000000000000009</v>
      </c>
      <c r="BC89" s="41" t="str">
        <f t="shared" si="2"/>
        <v>Moderado</v>
      </c>
      <c r="BD89" s="42" t="str">
        <f>IF(AND(BA89&lt;&gt;"",BC89&lt;&gt;""),VLOOKUP(BA89&amp;BC89,'No Eliminar'!$P$3:$Q$27,2,FALSE),"")</f>
        <v>Moderada</v>
      </c>
      <c r="BE89" s="824"/>
      <c r="BF89" s="685" t="s">
        <v>701</v>
      </c>
      <c r="BG89" s="642" t="s">
        <v>1300</v>
      </c>
      <c r="BH89" s="642" t="s">
        <v>387</v>
      </c>
      <c r="BI89" s="714">
        <v>44928</v>
      </c>
      <c r="BJ89" s="714">
        <v>45291</v>
      </c>
      <c r="BK89" s="593"/>
      <c r="BL89" s="969"/>
    </row>
    <row r="90" spans="2:64" ht="123.75" customHeight="1" thickBot="1" x14ac:dyDescent="0.35">
      <c r="B90" s="787"/>
      <c r="C90" s="894"/>
      <c r="D90" s="897"/>
      <c r="E90" s="851" t="s">
        <v>338</v>
      </c>
      <c r="F90" s="798" t="s">
        <v>278</v>
      </c>
      <c r="G90" s="1049" t="s">
        <v>941</v>
      </c>
      <c r="H90" s="962" t="s">
        <v>157</v>
      </c>
      <c r="I90" s="983" t="s">
        <v>702</v>
      </c>
      <c r="J90" s="1006" t="s">
        <v>703</v>
      </c>
      <c r="K90" s="960" t="s">
        <v>347</v>
      </c>
      <c r="L90" s="820" t="s">
        <v>64</v>
      </c>
      <c r="M90" s="827" t="str">
        <f t="shared" si="9"/>
        <v>Media</v>
      </c>
      <c r="N90" s="830">
        <f t="shared" si="10"/>
        <v>0.6</v>
      </c>
      <c r="O90" s="72" t="s">
        <v>53</v>
      </c>
      <c r="P90" s="72" t="s">
        <v>53</v>
      </c>
      <c r="Q90" s="72" t="s">
        <v>53</v>
      </c>
      <c r="R90" s="72" t="s">
        <v>53</v>
      </c>
      <c r="S90" s="72" t="s">
        <v>53</v>
      </c>
      <c r="T90" s="72" t="s">
        <v>53</v>
      </c>
      <c r="U90" s="72" t="s">
        <v>53</v>
      </c>
      <c r="V90" s="72" t="s">
        <v>54</v>
      </c>
      <c r="W90" s="72" t="s">
        <v>54</v>
      </c>
      <c r="X90" s="72" t="s">
        <v>53</v>
      </c>
      <c r="Y90" s="72" t="s">
        <v>53</v>
      </c>
      <c r="Z90" s="72" t="s">
        <v>53</v>
      </c>
      <c r="AA90" s="72" t="s">
        <v>53</v>
      </c>
      <c r="AB90" s="72" t="s">
        <v>53</v>
      </c>
      <c r="AC90" s="72" t="s">
        <v>53</v>
      </c>
      <c r="AD90" s="72" t="s">
        <v>54</v>
      </c>
      <c r="AE90" s="72" t="s">
        <v>53</v>
      </c>
      <c r="AF90" s="72" t="s">
        <v>53</v>
      </c>
      <c r="AG90" s="72" t="s">
        <v>54</v>
      </c>
      <c r="AH90" s="73"/>
      <c r="AI90" s="820" t="s">
        <v>354</v>
      </c>
      <c r="AJ90" s="73"/>
      <c r="AK90" s="835" t="str">
        <f t="shared" si="11"/>
        <v>Mayor</v>
      </c>
      <c r="AL90" s="838">
        <f t="shared" si="19"/>
        <v>0.8</v>
      </c>
      <c r="AM90" s="841" t="str">
        <f>IF(AND(M90&lt;&gt;"",AK90&lt;&gt;""),VLOOKUP(M90&amp;AK90,'No Eliminar'!$P$3:$Q$27,2,FALSE),"")</f>
        <v>Alta</v>
      </c>
      <c r="AN90" s="146" t="s">
        <v>84</v>
      </c>
      <c r="AO90" s="272" t="s">
        <v>1301</v>
      </c>
      <c r="AP90" s="260" t="s">
        <v>704</v>
      </c>
      <c r="AQ90" s="75" t="str">
        <f t="shared" si="1"/>
        <v>Impacto</v>
      </c>
      <c r="AR90" s="89" t="s">
        <v>55</v>
      </c>
      <c r="AS90" s="76">
        <f t="shared" si="12"/>
        <v>0.1</v>
      </c>
      <c r="AT90" s="89" t="s">
        <v>56</v>
      </c>
      <c r="AU90" s="76">
        <f t="shared" si="6"/>
        <v>0.15</v>
      </c>
      <c r="AV90" s="77">
        <f t="shared" si="8"/>
        <v>0.25</v>
      </c>
      <c r="AW90" s="89" t="s">
        <v>57</v>
      </c>
      <c r="AX90" s="89" t="s">
        <v>58</v>
      </c>
      <c r="AY90" s="89" t="s">
        <v>59</v>
      </c>
      <c r="AZ90" s="77">
        <f>IFERROR(IF(AQ90="Probabilidad",(N90-(+N90*AV90)),IF(AQ90="Impacto",N90,"")),"")</f>
        <v>0.6</v>
      </c>
      <c r="BA90" s="78" t="str">
        <f t="shared" si="7"/>
        <v>Media</v>
      </c>
      <c r="BB90" s="77">
        <f>IF(AQ90="Impacto",(AL90-(+AL90*AV90)),AL90)</f>
        <v>0.60000000000000009</v>
      </c>
      <c r="BC90" s="78" t="str">
        <f t="shared" si="2"/>
        <v>Moderado</v>
      </c>
      <c r="BD90" s="79" t="str">
        <f>IF(AND(BA90&lt;&gt;"",BC90&lt;&gt;""),VLOOKUP(BA90&amp;BC90,'No Eliminar'!$P$3:$Q$27,2,FALSE),"")</f>
        <v>Moderada</v>
      </c>
      <c r="BE90" s="822" t="s">
        <v>60</v>
      </c>
      <c r="BF90" s="972" t="s">
        <v>942</v>
      </c>
      <c r="BG90" s="962" t="s">
        <v>1308</v>
      </c>
      <c r="BH90" s="962" t="s">
        <v>387</v>
      </c>
      <c r="BI90" s="993">
        <v>44928</v>
      </c>
      <c r="BJ90" s="993">
        <v>45291</v>
      </c>
      <c r="BK90" s="983"/>
      <c r="BL90" s="986" t="s">
        <v>944</v>
      </c>
    </row>
    <row r="91" spans="2:64" ht="105.75" customHeight="1" thickBot="1" x14ac:dyDescent="0.35">
      <c r="B91" s="787"/>
      <c r="C91" s="894"/>
      <c r="D91" s="897"/>
      <c r="E91" s="796"/>
      <c r="F91" s="799"/>
      <c r="G91" s="1051"/>
      <c r="H91" s="963"/>
      <c r="I91" s="984"/>
      <c r="J91" s="1007"/>
      <c r="K91" s="965"/>
      <c r="L91" s="825"/>
      <c r="M91" s="828"/>
      <c r="N91" s="831"/>
      <c r="O91" s="53" t="s">
        <v>53</v>
      </c>
      <c r="P91" s="53" t="s">
        <v>53</v>
      </c>
      <c r="Q91" s="53" t="s">
        <v>53</v>
      </c>
      <c r="R91" s="53" t="s">
        <v>53</v>
      </c>
      <c r="S91" s="53" t="s">
        <v>53</v>
      </c>
      <c r="T91" s="53" t="s">
        <v>53</v>
      </c>
      <c r="U91" s="53" t="s">
        <v>53</v>
      </c>
      <c r="V91" s="53" t="s">
        <v>54</v>
      </c>
      <c r="W91" s="53" t="s">
        <v>54</v>
      </c>
      <c r="X91" s="53" t="s">
        <v>53</v>
      </c>
      <c r="Y91" s="53" t="s">
        <v>53</v>
      </c>
      <c r="Z91" s="53" t="s">
        <v>53</v>
      </c>
      <c r="AA91" s="53" t="s">
        <v>53</v>
      </c>
      <c r="AB91" s="53" t="s">
        <v>53</v>
      </c>
      <c r="AC91" s="53" t="s">
        <v>53</v>
      </c>
      <c r="AD91" s="53" t="s">
        <v>54</v>
      </c>
      <c r="AE91" s="53" t="s">
        <v>53</v>
      </c>
      <c r="AF91" s="53" t="s">
        <v>53</v>
      </c>
      <c r="AG91" s="53" t="s">
        <v>54</v>
      </c>
      <c r="AH91" s="30"/>
      <c r="AI91" s="825"/>
      <c r="AJ91" s="30"/>
      <c r="AK91" s="837"/>
      <c r="AL91" s="839"/>
      <c r="AM91" s="842"/>
      <c r="AN91" s="146" t="s">
        <v>339</v>
      </c>
      <c r="AO91" s="274" t="s">
        <v>1302</v>
      </c>
      <c r="AP91" s="260" t="s">
        <v>704</v>
      </c>
      <c r="AQ91" s="38" t="str">
        <f t="shared" si="1"/>
        <v>Impacto</v>
      </c>
      <c r="AR91" s="249" t="s">
        <v>55</v>
      </c>
      <c r="AS91" s="37">
        <f t="shared" si="12"/>
        <v>0.1</v>
      </c>
      <c r="AT91" s="249" t="s">
        <v>56</v>
      </c>
      <c r="AU91" s="37">
        <f t="shared" si="6"/>
        <v>0.15</v>
      </c>
      <c r="AV91" s="40">
        <f>AS91+AU91</f>
        <v>0.25</v>
      </c>
      <c r="AW91" s="90" t="s">
        <v>57</v>
      </c>
      <c r="AX91" s="90" t="s">
        <v>58</v>
      </c>
      <c r="AY91" s="90" t="s">
        <v>59</v>
      </c>
      <c r="AZ91" s="40">
        <f>IFERROR(IF(AND(AQ90="Probabilidad",AQ91="Probabilidad"),(AZ90-(+AZ90*AV91)),IF(AQ91="Probabilidad",(N90-(+N90*AV91)),IF(AQ91="Impacto",AZ90,""))),"")</f>
        <v>0.6</v>
      </c>
      <c r="BA91" s="41" t="str">
        <f t="shared" si="7"/>
        <v>Media</v>
      </c>
      <c r="BB91" s="40">
        <f>IFERROR(IF(AND(AQ90="Impacto",AQ91="Impacto"),(BB90-(+BB90*AV91)),IF(AND(AQ90="Impacto",AQ91="Probabilidad"),(BB90),IF(AND(AQ90="Probabilidad",AQ91="Impacto"),(BB90-(+BB90*AV91)),IF(AND(AQ90="Probabilidad",AQ91="Probabilidad"),(BB90))))),"")</f>
        <v>0.45000000000000007</v>
      </c>
      <c r="BC91" s="41" t="str">
        <f t="shared" si="2"/>
        <v>Moderado</v>
      </c>
      <c r="BD91" s="42" t="str">
        <f>IF(AND(BA91&lt;&gt;"",BC91&lt;&gt;""),VLOOKUP(BA91&amp;BC91,'No Eliminar'!$P$3:$Q$27,2,FALSE),"")</f>
        <v>Moderada</v>
      </c>
      <c r="BE91" s="823"/>
      <c r="BF91" s="1053"/>
      <c r="BG91" s="999"/>
      <c r="BH91" s="999"/>
      <c r="BI91" s="994"/>
      <c r="BJ91" s="994"/>
      <c r="BK91" s="995"/>
      <c r="BL91" s="987"/>
    </row>
    <row r="92" spans="2:64" ht="119.25" customHeight="1" thickBot="1" x14ac:dyDescent="0.35">
      <c r="B92" s="787"/>
      <c r="C92" s="894"/>
      <c r="D92" s="897"/>
      <c r="E92" s="796"/>
      <c r="F92" s="799"/>
      <c r="G92" s="1051"/>
      <c r="H92" s="963"/>
      <c r="I92" s="984"/>
      <c r="J92" s="1007"/>
      <c r="K92" s="965"/>
      <c r="L92" s="825"/>
      <c r="M92" s="828"/>
      <c r="N92" s="831"/>
      <c r="O92" s="53" t="s">
        <v>53</v>
      </c>
      <c r="P92" s="53" t="s">
        <v>53</v>
      </c>
      <c r="Q92" s="53" t="s">
        <v>53</v>
      </c>
      <c r="R92" s="53" t="s">
        <v>53</v>
      </c>
      <c r="S92" s="53" t="s">
        <v>53</v>
      </c>
      <c r="T92" s="53" t="s">
        <v>53</v>
      </c>
      <c r="U92" s="53" t="s">
        <v>53</v>
      </c>
      <c r="V92" s="53" t="s">
        <v>54</v>
      </c>
      <c r="W92" s="53" t="s">
        <v>54</v>
      </c>
      <c r="X92" s="53" t="s">
        <v>53</v>
      </c>
      <c r="Y92" s="53" t="s">
        <v>53</v>
      </c>
      <c r="Z92" s="53" t="s">
        <v>53</v>
      </c>
      <c r="AA92" s="53" t="s">
        <v>53</v>
      </c>
      <c r="AB92" s="53" t="s">
        <v>53</v>
      </c>
      <c r="AC92" s="53" t="s">
        <v>53</v>
      </c>
      <c r="AD92" s="53" t="s">
        <v>54</v>
      </c>
      <c r="AE92" s="53" t="s">
        <v>53</v>
      </c>
      <c r="AF92" s="53" t="s">
        <v>53</v>
      </c>
      <c r="AG92" s="53" t="s">
        <v>54</v>
      </c>
      <c r="AH92" s="30"/>
      <c r="AI92" s="825"/>
      <c r="AJ92" s="30"/>
      <c r="AK92" s="837"/>
      <c r="AL92" s="839"/>
      <c r="AM92" s="842"/>
      <c r="AN92" s="147" t="s">
        <v>340</v>
      </c>
      <c r="AO92" s="273" t="s">
        <v>1303</v>
      </c>
      <c r="AP92" s="260" t="s">
        <v>704</v>
      </c>
      <c r="AQ92" s="38" t="str">
        <f t="shared" si="1"/>
        <v>Impacto</v>
      </c>
      <c r="AR92" s="249" t="s">
        <v>55</v>
      </c>
      <c r="AS92" s="37">
        <f t="shared" si="12"/>
        <v>0.1</v>
      </c>
      <c r="AT92" s="249" t="s">
        <v>56</v>
      </c>
      <c r="AU92" s="37">
        <f t="shared" si="6"/>
        <v>0.15</v>
      </c>
      <c r="AV92" s="40">
        <f>AS92+AU92</f>
        <v>0.25</v>
      </c>
      <c r="AW92" s="90" t="s">
        <v>57</v>
      </c>
      <c r="AX92" s="90" t="s">
        <v>58</v>
      </c>
      <c r="AY92" s="90" t="s">
        <v>59</v>
      </c>
      <c r="AZ92" s="97">
        <f>IFERROR(IF(AND(AQ91="Probabilidad",AQ92="Probabilidad"),(AZ91-(+AZ91*AV92)),IF(AND(AQ91="Impacto",AQ92="Probabilidad"),(AZ90-(+AZ90*AV92)),IF(AQ92="Impacto",AZ91,""))),"")</f>
        <v>0.6</v>
      </c>
      <c r="BA92" s="41" t="str">
        <f t="shared" si="7"/>
        <v>Media</v>
      </c>
      <c r="BB92" s="40">
        <f>IFERROR(IF(AND(AQ91="Impacto",AQ92="Impacto"),(BB91-(+BB91*AV92)),IF(AND(AQ91="Impacto",AQ92="Probabilidad"),(BB91),IF(AND(AQ91="Probabilidad",AQ92="Impacto"),(BB91-(+BB91*AV92)),IF(AND(AQ91="Probabilidad",AQ92="Probabilidad"),(BB91))))),"")</f>
        <v>0.33750000000000002</v>
      </c>
      <c r="BC92" s="41" t="str">
        <f t="shared" si="2"/>
        <v>Menor</v>
      </c>
      <c r="BD92" s="42" t="str">
        <f>IF(AND(BA92&lt;&gt;"",BC92&lt;&gt;""),VLOOKUP(BA92&amp;BC92,'No Eliminar'!$P$3:$Q$27,2,FALSE),"")</f>
        <v>Moderada</v>
      </c>
      <c r="BE92" s="823"/>
      <c r="BF92" s="632" t="s">
        <v>945</v>
      </c>
      <c r="BG92" s="633" t="s">
        <v>1309</v>
      </c>
      <c r="BH92" s="633" t="s">
        <v>387</v>
      </c>
      <c r="BI92" s="634">
        <v>44928</v>
      </c>
      <c r="BJ92" s="634">
        <v>45291</v>
      </c>
      <c r="BK92" s="563"/>
      <c r="BL92" s="987"/>
    </row>
    <row r="93" spans="2:64" ht="108" customHeight="1" thickBot="1" x14ac:dyDescent="0.35">
      <c r="B93" s="787"/>
      <c r="C93" s="894"/>
      <c r="D93" s="897"/>
      <c r="E93" s="796"/>
      <c r="F93" s="799"/>
      <c r="G93" s="1051"/>
      <c r="H93" s="963"/>
      <c r="I93" s="984"/>
      <c r="J93" s="1007"/>
      <c r="K93" s="965"/>
      <c r="L93" s="825"/>
      <c r="M93" s="828"/>
      <c r="N93" s="831"/>
      <c r="O93" s="53" t="s">
        <v>53</v>
      </c>
      <c r="P93" s="53" t="s">
        <v>53</v>
      </c>
      <c r="Q93" s="53" t="s">
        <v>53</v>
      </c>
      <c r="R93" s="53" t="s">
        <v>53</v>
      </c>
      <c r="S93" s="53" t="s">
        <v>53</v>
      </c>
      <c r="T93" s="53" t="s">
        <v>53</v>
      </c>
      <c r="U93" s="53" t="s">
        <v>53</v>
      </c>
      <c r="V93" s="53" t="s">
        <v>54</v>
      </c>
      <c r="W93" s="53" t="s">
        <v>54</v>
      </c>
      <c r="X93" s="53" t="s">
        <v>53</v>
      </c>
      <c r="Y93" s="53" t="s">
        <v>53</v>
      </c>
      <c r="Z93" s="53" t="s">
        <v>53</v>
      </c>
      <c r="AA93" s="53" t="s">
        <v>53</v>
      </c>
      <c r="AB93" s="53" t="s">
        <v>53</v>
      </c>
      <c r="AC93" s="53" t="s">
        <v>53</v>
      </c>
      <c r="AD93" s="53" t="s">
        <v>54</v>
      </c>
      <c r="AE93" s="53" t="s">
        <v>53</v>
      </c>
      <c r="AF93" s="53" t="s">
        <v>53</v>
      </c>
      <c r="AG93" s="53" t="s">
        <v>54</v>
      </c>
      <c r="AH93" s="30"/>
      <c r="AI93" s="825"/>
      <c r="AJ93" s="30"/>
      <c r="AK93" s="837"/>
      <c r="AL93" s="839"/>
      <c r="AM93" s="842"/>
      <c r="AN93" s="147" t="s">
        <v>341</v>
      </c>
      <c r="AO93" s="274" t="s">
        <v>1304</v>
      </c>
      <c r="AP93" s="260" t="s">
        <v>704</v>
      </c>
      <c r="AQ93" s="38" t="str">
        <f t="shared" si="1"/>
        <v>Impacto</v>
      </c>
      <c r="AR93" s="249" t="s">
        <v>55</v>
      </c>
      <c r="AS93" s="37">
        <f t="shared" si="12"/>
        <v>0.1</v>
      </c>
      <c r="AT93" s="249" t="s">
        <v>56</v>
      </c>
      <c r="AU93" s="37">
        <f t="shared" si="6"/>
        <v>0.15</v>
      </c>
      <c r="AV93" s="40">
        <f>AS93+AU93</f>
        <v>0.25</v>
      </c>
      <c r="AW93" s="90" t="s">
        <v>57</v>
      </c>
      <c r="AX93" s="90" t="s">
        <v>58</v>
      </c>
      <c r="AY93" s="90" t="s">
        <v>59</v>
      </c>
      <c r="AZ93" s="40">
        <f>IFERROR(IF(AND(AQ92="Probabilidad",AQ93="Probabilidad"),(AZ92-(+AZ92*AV93)),IF(AND(AQ92="Impacto",AQ93="Probabilidad"),(AZ91-(+AZ91*AV93)),IF(AQ93="Impacto",AZ92,""))),"")</f>
        <v>0.6</v>
      </c>
      <c r="BA93" s="41" t="str">
        <f t="shared" si="7"/>
        <v>Media</v>
      </c>
      <c r="BB93" s="40">
        <f>IFERROR(IF(AND(AQ92="Impacto",AQ93="Impacto"),(BB92-(+BB92*AV93)),IF(AND(AQ92="Impacto",AQ93="Probabilidad"),(BB92),IF(AND(AQ92="Probabilidad",AQ93="Impacto"),(BB92-(+BB92*AV93)),IF(AND(AQ92="Probabilidad",AQ93="Probabilidad"),(BB92))))),"")</f>
        <v>0.25312500000000004</v>
      </c>
      <c r="BC93" s="41" t="str">
        <f t="shared" si="2"/>
        <v>Menor</v>
      </c>
      <c r="BD93" s="42" t="str">
        <f>IF(AND(BA93&lt;&gt;"",BC93&lt;&gt;""),VLOOKUP(BA93&amp;BC93,'No Eliminar'!$P$3:$Q$27,2,FALSE),"")</f>
        <v>Moderada</v>
      </c>
      <c r="BE93" s="823"/>
      <c r="BF93" s="632" t="s">
        <v>712</v>
      </c>
      <c r="BG93" s="633" t="s">
        <v>1309</v>
      </c>
      <c r="BH93" s="633" t="s">
        <v>387</v>
      </c>
      <c r="BI93" s="634">
        <v>44928</v>
      </c>
      <c r="BJ93" s="634">
        <v>45289</v>
      </c>
      <c r="BK93" s="563"/>
      <c r="BL93" s="987"/>
    </row>
    <row r="94" spans="2:64" ht="117.75" customHeight="1" thickBot="1" x14ac:dyDescent="0.35">
      <c r="B94" s="787"/>
      <c r="C94" s="894"/>
      <c r="D94" s="897"/>
      <c r="E94" s="796"/>
      <c r="F94" s="799"/>
      <c r="G94" s="1051"/>
      <c r="H94" s="963"/>
      <c r="I94" s="984"/>
      <c r="J94" s="1007"/>
      <c r="K94" s="965"/>
      <c r="L94" s="825"/>
      <c r="M94" s="828"/>
      <c r="N94" s="831"/>
      <c r="O94" s="53" t="s">
        <v>53</v>
      </c>
      <c r="P94" s="53" t="s">
        <v>53</v>
      </c>
      <c r="Q94" s="53" t="s">
        <v>53</v>
      </c>
      <c r="R94" s="53" t="s">
        <v>53</v>
      </c>
      <c r="S94" s="53" t="s">
        <v>53</v>
      </c>
      <c r="T94" s="53" t="s">
        <v>53</v>
      </c>
      <c r="U94" s="53" t="s">
        <v>53</v>
      </c>
      <c r="V94" s="53" t="s">
        <v>54</v>
      </c>
      <c r="W94" s="53" t="s">
        <v>54</v>
      </c>
      <c r="X94" s="53" t="s">
        <v>53</v>
      </c>
      <c r="Y94" s="53" t="s">
        <v>53</v>
      </c>
      <c r="Z94" s="53" t="s">
        <v>53</v>
      </c>
      <c r="AA94" s="53" t="s">
        <v>53</v>
      </c>
      <c r="AB94" s="53" t="s">
        <v>53</v>
      </c>
      <c r="AC94" s="53" t="s">
        <v>53</v>
      </c>
      <c r="AD94" s="53" t="s">
        <v>54</v>
      </c>
      <c r="AE94" s="53" t="s">
        <v>53</v>
      </c>
      <c r="AF94" s="53" t="s">
        <v>53</v>
      </c>
      <c r="AG94" s="53" t="s">
        <v>54</v>
      </c>
      <c r="AH94" s="30"/>
      <c r="AI94" s="825"/>
      <c r="AJ94" s="30"/>
      <c r="AK94" s="837"/>
      <c r="AL94" s="839"/>
      <c r="AM94" s="842"/>
      <c r="AN94" s="148" t="s">
        <v>342</v>
      </c>
      <c r="AO94" s="275" t="s">
        <v>1305</v>
      </c>
      <c r="AP94" s="260" t="s">
        <v>705</v>
      </c>
      <c r="AQ94" s="38" t="str">
        <f t="shared" si="1"/>
        <v>Impacto</v>
      </c>
      <c r="AR94" s="249" t="s">
        <v>55</v>
      </c>
      <c r="AS94" s="37">
        <f t="shared" si="12"/>
        <v>0.1</v>
      </c>
      <c r="AT94" s="249" t="s">
        <v>56</v>
      </c>
      <c r="AU94" s="37">
        <f t="shared" si="6"/>
        <v>0.15</v>
      </c>
      <c r="AV94" s="40">
        <f>AS94+AU94</f>
        <v>0.25</v>
      </c>
      <c r="AW94" s="90" t="s">
        <v>57</v>
      </c>
      <c r="AX94" s="90" t="s">
        <v>58</v>
      </c>
      <c r="AY94" s="90" t="s">
        <v>59</v>
      </c>
      <c r="AZ94" s="40">
        <f>IFERROR(IF(AND(AQ93="Probabilidad",AQ94="Probabilidad"),(AZ93-(+AZ93*AV94)),IF(AND(AQ93="Impacto",AQ94="Probabilidad"),(AZ92-(+AZ92*AV94)),IF(AQ94="Impacto",AZ93,""))),"")</f>
        <v>0.6</v>
      </c>
      <c r="BA94" s="41" t="str">
        <f t="shared" si="7"/>
        <v>Media</v>
      </c>
      <c r="BB94" s="40">
        <f>IFERROR(IF(AND(AQ93="Impacto",AQ94="Impacto"),(BB93-(+BB93*AV94)),IF(AND(AQ93="Impacto",AQ94="Probabilidad"),(BB93),IF(AND(AQ93="Probabilidad",AQ94="Impacto"),(BB93-(+BB93*AV94)),IF(AND(AQ93="Probabilidad",AQ94="Probabilidad"),(BB93))))),"")</f>
        <v>0.18984375000000003</v>
      </c>
      <c r="BC94" s="41" t="str">
        <f t="shared" si="2"/>
        <v>Leve</v>
      </c>
      <c r="BD94" s="42" t="str">
        <f>IF(AND(BA94&lt;&gt;"",BC94&lt;&gt;""),VLOOKUP(BA94&amp;BC94,'No Eliminar'!$P$3:$Q$27,2,FALSE),"")</f>
        <v>Moderada</v>
      </c>
      <c r="BE94" s="823"/>
      <c r="BF94" s="996" t="s">
        <v>713</v>
      </c>
      <c r="BG94" s="997" t="s">
        <v>1309</v>
      </c>
      <c r="BH94" s="997" t="s">
        <v>422</v>
      </c>
      <c r="BI94" s="993">
        <v>44928</v>
      </c>
      <c r="BJ94" s="993">
        <v>45289</v>
      </c>
      <c r="BK94" s="998"/>
      <c r="BL94" s="987"/>
    </row>
    <row r="95" spans="2:64" ht="115.5" customHeight="1" thickBot="1" x14ac:dyDescent="0.35">
      <c r="B95" s="787"/>
      <c r="C95" s="894"/>
      <c r="D95" s="897"/>
      <c r="E95" s="817"/>
      <c r="F95" s="800"/>
      <c r="G95" s="1050"/>
      <c r="H95" s="964"/>
      <c r="I95" s="985"/>
      <c r="J95" s="1008"/>
      <c r="K95" s="961"/>
      <c r="L95" s="821"/>
      <c r="M95" s="829"/>
      <c r="N95" s="832"/>
      <c r="O95" s="81" t="s">
        <v>53</v>
      </c>
      <c r="P95" s="81" t="s">
        <v>53</v>
      </c>
      <c r="Q95" s="81" t="s">
        <v>53</v>
      </c>
      <c r="R95" s="81" t="s">
        <v>53</v>
      </c>
      <c r="S95" s="81" t="s">
        <v>53</v>
      </c>
      <c r="T95" s="81" t="s">
        <v>53</v>
      </c>
      <c r="U95" s="81" t="s">
        <v>53</v>
      </c>
      <c r="V95" s="81" t="s">
        <v>54</v>
      </c>
      <c r="W95" s="81" t="s">
        <v>54</v>
      </c>
      <c r="X95" s="81" t="s">
        <v>53</v>
      </c>
      <c r="Y95" s="81" t="s">
        <v>53</v>
      </c>
      <c r="Z95" s="81" t="s">
        <v>53</v>
      </c>
      <c r="AA95" s="81" t="s">
        <v>53</v>
      </c>
      <c r="AB95" s="81" t="s">
        <v>53</v>
      </c>
      <c r="AC95" s="81" t="s">
        <v>53</v>
      </c>
      <c r="AD95" s="81" t="s">
        <v>54</v>
      </c>
      <c r="AE95" s="81" t="s">
        <v>53</v>
      </c>
      <c r="AF95" s="81" t="s">
        <v>53</v>
      </c>
      <c r="AG95" s="81" t="s">
        <v>54</v>
      </c>
      <c r="AH95" s="82"/>
      <c r="AI95" s="821"/>
      <c r="AJ95" s="82"/>
      <c r="AK95" s="836"/>
      <c r="AL95" s="840"/>
      <c r="AM95" s="843"/>
      <c r="AN95" s="148" t="s">
        <v>343</v>
      </c>
      <c r="AO95" s="207" t="s">
        <v>1306</v>
      </c>
      <c r="AP95" s="260" t="s">
        <v>704</v>
      </c>
      <c r="AQ95" s="84" t="str">
        <f t="shared" si="1"/>
        <v>Impacto</v>
      </c>
      <c r="AR95" s="102" t="s">
        <v>55</v>
      </c>
      <c r="AS95" s="85">
        <f t="shared" si="12"/>
        <v>0.1</v>
      </c>
      <c r="AT95" s="102" t="s">
        <v>56</v>
      </c>
      <c r="AU95" s="85">
        <f t="shared" si="6"/>
        <v>0.15</v>
      </c>
      <c r="AV95" s="86">
        <f t="shared" si="8"/>
        <v>0.25</v>
      </c>
      <c r="AW95" s="91" t="s">
        <v>57</v>
      </c>
      <c r="AX95" s="91" t="s">
        <v>58</v>
      </c>
      <c r="AY95" s="91" t="s">
        <v>59</v>
      </c>
      <c r="AZ95" s="86">
        <f>IFERROR(IF(AND(AQ94="Probabilidad",AQ95="Probabilidad"),(AZ94-(+AZ94*AV95)),IF(AND(AQ94="Impacto",AQ95="Probabilidad"),(AZ93-(+AZ93*AV95)),IF(AQ95="Impacto",AZ94,""))),"")</f>
        <v>0.6</v>
      </c>
      <c r="BA95" s="87" t="str">
        <f t="shared" si="7"/>
        <v>Media</v>
      </c>
      <c r="BB95" s="86">
        <f>IFERROR(IF(AND(AQ94="Impacto",AQ95="Impacto"),(BB94-(+BB94*AV95)),IF(AND(AQ94="Impacto",AQ95="Probabilidad"),(BB94),IF(AND(AQ94="Probabilidad",AQ95="Impacto"),(BB94-(+BB94*AV95)),IF(AND(AQ94="Probabilidad",AQ95="Probabilidad"),(BB94))))),"")</f>
        <v>0.14238281250000001</v>
      </c>
      <c r="BC95" s="87" t="str">
        <f t="shared" si="2"/>
        <v>Leve</v>
      </c>
      <c r="BD95" s="88" t="str">
        <f>IF(AND(BA95&lt;&gt;"",BC95&lt;&gt;""),VLOOKUP(BA95&amp;BC95,'No Eliminar'!$P$3:$Q$27,2,FALSE),"")</f>
        <v>Moderada</v>
      </c>
      <c r="BE95" s="824"/>
      <c r="BF95" s="973"/>
      <c r="BG95" s="964"/>
      <c r="BH95" s="964"/>
      <c r="BI95" s="971"/>
      <c r="BJ95" s="971"/>
      <c r="BK95" s="985"/>
      <c r="BL95" s="988"/>
    </row>
    <row r="96" spans="2:64" ht="117" customHeight="1" thickBot="1" x14ac:dyDescent="0.35">
      <c r="B96" s="787"/>
      <c r="C96" s="894"/>
      <c r="D96" s="897"/>
      <c r="E96" s="851" t="s">
        <v>50</v>
      </c>
      <c r="F96" s="798" t="s">
        <v>279</v>
      </c>
      <c r="G96" s="974" t="s">
        <v>947</v>
      </c>
      <c r="H96" s="962" t="s">
        <v>68</v>
      </c>
      <c r="I96" s="983" t="s">
        <v>714</v>
      </c>
      <c r="J96" s="1006" t="s">
        <v>948</v>
      </c>
      <c r="K96" s="960" t="s">
        <v>347</v>
      </c>
      <c r="L96" s="820" t="s">
        <v>64</v>
      </c>
      <c r="M96" s="827" t="str">
        <f t="shared" si="9"/>
        <v>Media</v>
      </c>
      <c r="N96" s="830">
        <f t="shared" si="10"/>
        <v>0.6</v>
      </c>
      <c r="O96" s="72" t="s">
        <v>53</v>
      </c>
      <c r="P96" s="72" t="s">
        <v>53</v>
      </c>
      <c r="Q96" s="72" t="s">
        <v>53</v>
      </c>
      <c r="R96" s="72" t="s">
        <v>53</v>
      </c>
      <c r="S96" s="72" t="s">
        <v>53</v>
      </c>
      <c r="T96" s="72" t="s">
        <v>53</v>
      </c>
      <c r="U96" s="72" t="s">
        <v>53</v>
      </c>
      <c r="V96" s="72" t="s">
        <v>54</v>
      </c>
      <c r="W96" s="72" t="s">
        <v>54</v>
      </c>
      <c r="X96" s="72" t="s">
        <v>53</v>
      </c>
      <c r="Y96" s="72" t="s">
        <v>53</v>
      </c>
      <c r="Z96" s="72" t="s">
        <v>53</v>
      </c>
      <c r="AA96" s="72" t="s">
        <v>53</v>
      </c>
      <c r="AB96" s="72" t="s">
        <v>53</v>
      </c>
      <c r="AC96" s="72" t="s">
        <v>53</v>
      </c>
      <c r="AD96" s="72" t="s">
        <v>54</v>
      </c>
      <c r="AE96" s="72" t="s">
        <v>53</v>
      </c>
      <c r="AF96" s="72" t="s">
        <v>53</v>
      </c>
      <c r="AG96" s="72" t="s">
        <v>54</v>
      </c>
      <c r="AH96" s="73"/>
      <c r="AI96" s="820" t="s">
        <v>353</v>
      </c>
      <c r="AJ96" s="73"/>
      <c r="AK96" s="835" t="str">
        <f t="shared" si="11"/>
        <v>Moderado</v>
      </c>
      <c r="AL96" s="838">
        <f t="shared" si="19"/>
        <v>0.6</v>
      </c>
      <c r="AM96" s="841" t="str">
        <f>IF(AND(M96&lt;&gt;"",AK96&lt;&gt;""),VLOOKUP(M96&amp;AK96,'No Eliminar'!$P$3:$Q$27,2,FALSE),"")</f>
        <v>Moderada</v>
      </c>
      <c r="AN96" s="146" t="s">
        <v>84</v>
      </c>
      <c r="AO96" s="271" t="s">
        <v>1312</v>
      </c>
      <c r="AP96" s="260" t="s">
        <v>716</v>
      </c>
      <c r="AQ96" s="75" t="str">
        <f t="shared" si="1"/>
        <v>Probabilidad</v>
      </c>
      <c r="AR96" s="89" t="s">
        <v>62</v>
      </c>
      <c r="AS96" s="76">
        <f t="shared" si="12"/>
        <v>0.15</v>
      </c>
      <c r="AT96" s="89" t="s">
        <v>56</v>
      </c>
      <c r="AU96" s="76">
        <f t="shared" si="6"/>
        <v>0.15</v>
      </c>
      <c r="AV96" s="77">
        <f t="shared" si="8"/>
        <v>0.3</v>
      </c>
      <c r="AW96" s="89" t="s">
        <v>57</v>
      </c>
      <c r="AX96" s="89" t="s">
        <v>58</v>
      </c>
      <c r="AY96" s="89" t="s">
        <v>59</v>
      </c>
      <c r="AZ96" s="77">
        <f>IFERROR(IF(AQ96="Probabilidad",(N96-(+N96*AV96)),IF(AQ96="Impacto",N96,"")),"")</f>
        <v>0.42</v>
      </c>
      <c r="BA96" s="78" t="str">
        <f t="shared" si="7"/>
        <v>Media</v>
      </c>
      <c r="BB96" s="77">
        <f>IF(AQ96="Impacto",(AL96-(+AL96*AV96)),AL96)</f>
        <v>0.6</v>
      </c>
      <c r="BC96" s="78" t="str">
        <f t="shared" si="2"/>
        <v>Moderado</v>
      </c>
      <c r="BD96" s="79" t="str">
        <f>IF(AND(BA96&lt;&gt;"",BC96&lt;&gt;""),VLOOKUP(BA96&amp;BC96,'No Eliminar'!$P$3:$Q$27,2,FALSE),"")</f>
        <v>Moderada</v>
      </c>
      <c r="BE96" s="822" t="s">
        <v>60</v>
      </c>
      <c r="BF96" s="972" t="s">
        <v>720</v>
      </c>
      <c r="BG96" s="962" t="s">
        <v>1310</v>
      </c>
      <c r="BH96" s="962" t="s">
        <v>1316</v>
      </c>
      <c r="BI96" s="980">
        <v>45201</v>
      </c>
      <c r="BJ96" s="980">
        <v>45289</v>
      </c>
      <c r="BK96" s="983"/>
      <c r="BL96" s="968" t="s">
        <v>723</v>
      </c>
    </row>
    <row r="97" spans="2:64" ht="161.25" customHeight="1" thickTop="1" thickBot="1" x14ac:dyDescent="0.35">
      <c r="B97" s="787"/>
      <c r="C97" s="894"/>
      <c r="D97" s="897"/>
      <c r="E97" s="796"/>
      <c r="F97" s="799"/>
      <c r="G97" s="1000"/>
      <c r="H97" s="963"/>
      <c r="I97" s="984"/>
      <c r="J97" s="1007"/>
      <c r="K97" s="965"/>
      <c r="L97" s="825"/>
      <c r="M97" s="828"/>
      <c r="N97" s="831"/>
      <c r="O97" s="53" t="s">
        <v>53</v>
      </c>
      <c r="P97" s="53" t="s">
        <v>53</v>
      </c>
      <c r="Q97" s="53" t="s">
        <v>53</v>
      </c>
      <c r="R97" s="53" t="s">
        <v>53</v>
      </c>
      <c r="S97" s="53" t="s">
        <v>53</v>
      </c>
      <c r="T97" s="53" t="s">
        <v>53</v>
      </c>
      <c r="U97" s="53" t="s">
        <v>53</v>
      </c>
      <c r="V97" s="53" t="s">
        <v>54</v>
      </c>
      <c r="W97" s="53" t="s">
        <v>54</v>
      </c>
      <c r="X97" s="53" t="s">
        <v>53</v>
      </c>
      <c r="Y97" s="53" t="s">
        <v>53</v>
      </c>
      <c r="Z97" s="53" t="s">
        <v>53</v>
      </c>
      <c r="AA97" s="53" t="s">
        <v>53</v>
      </c>
      <c r="AB97" s="53" t="s">
        <v>53</v>
      </c>
      <c r="AC97" s="53" t="s">
        <v>53</v>
      </c>
      <c r="AD97" s="53" t="s">
        <v>54</v>
      </c>
      <c r="AE97" s="53" t="s">
        <v>53</v>
      </c>
      <c r="AF97" s="53" t="s">
        <v>53</v>
      </c>
      <c r="AG97" s="53" t="s">
        <v>54</v>
      </c>
      <c r="AH97" s="30"/>
      <c r="AI97" s="825"/>
      <c r="AJ97" s="30"/>
      <c r="AK97" s="837"/>
      <c r="AL97" s="839"/>
      <c r="AM97" s="842"/>
      <c r="AN97" s="147" t="s">
        <v>339</v>
      </c>
      <c r="AO97" s="275" t="s">
        <v>1313</v>
      </c>
      <c r="AP97" s="260" t="s">
        <v>1418</v>
      </c>
      <c r="AQ97" s="38" t="str">
        <f t="shared" si="1"/>
        <v>Probabilidad</v>
      </c>
      <c r="AR97" s="90" t="s">
        <v>62</v>
      </c>
      <c r="AS97" s="37">
        <f t="shared" si="12"/>
        <v>0.15</v>
      </c>
      <c r="AT97" s="249" t="s">
        <v>56</v>
      </c>
      <c r="AU97" s="37">
        <f t="shared" si="6"/>
        <v>0.15</v>
      </c>
      <c r="AV97" s="40">
        <f t="shared" si="8"/>
        <v>0.3</v>
      </c>
      <c r="AW97" s="249" t="s">
        <v>57</v>
      </c>
      <c r="AX97" s="249" t="s">
        <v>65</v>
      </c>
      <c r="AY97" s="249" t="s">
        <v>59</v>
      </c>
      <c r="AZ97" s="40">
        <f>IFERROR(IF(AND(AQ96="Probabilidad",AQ97="Probabilidad"),(AZ96-(+AZ96*AV97)),IF(AQ97="Probabilidad",(N96-(+N96*AV97)),IF(AQ97="Impacto",AZ96,""))),"")</f>
        <v>0.29399999999999998</v>
      </c>
      <c r="BA97" s="41" t="str">
        <f t="shared" si="7"/>
        <v>Baja</v>
      </c>
      <c r="BB97" s="40">
        <f>IFERROR(IF(AND(AQ96="Impacto",AQ97="Impacto"),(BB96-(+BB96*AV97)),IF(AND(AQ96="Impacto",AQ97="Probabilidad"),(BB96),IF(AND(AQ96="Probabilidad",AQ97="Impacto"),(BB96-(+BB96*AV97)),IF(AND(AQ96="Probabilidad",AQ97="Probabilidad"),(BB96))))),"")</f>
        <v>0.6</v>
      </c>
      <c r="BC97" s="41" t="str">
        <f t="shared" si="2"/>
        <v>Moderado</v>
      </c>
      <c r="BD97" s="42" t="str">
        <f>IF(AND(BA97&lt;&gt;"",BC97&lt;&gt;""),VLOOKUP(BA97&amp;BC97,'No Eliminar'!$P$3:$Q$27,2,FALSE),"")</f>
        <v>Moderada</v>
      </c>
      <c r="BE97" s="823"/>
      <c r="BF97" s="1053"/>
      <c r="BG97" s="999"/>
      <c r="BH97" s="999"/>
      <c r="BI97" s="992"/>
      <c r="BJ97" s="992"/>
      <c r="BK97" s="995"/>
      <c r="BL97" s="991"/>
    </row>
    <row r="98" spans="2:64" ht="103.5" customHeight="1" thickBot="1" x14ac:dyDescent="0.35">
      <c r="B98" s="787"/>
      <c r="C98" s="894"/>
      <c r="D98" s="897"/>
      <c r="E98" s="796"/>
      <c r="F98" s="799"/>
      <c r="G98" s="1000"/>
      <c r="H98" s="963"/>
      <c r="I98" s="984"/>
      <c r="J98" s="1007"/>
      <c r="K98" s="965"/>
      <c r="L98" s="825"/>
      <c r="M98" s="828"/>
      <c r="N98" s="831"/>
      <c r="O98" s="53" t="s">
        <v>53</v>
      </c>
      <c r="P98" s="53" t="s">
        <v>53</v>
      </c>
      <c r="Q98" s="53" t="s">
        <v>53</v>
      </c>
      <c r="R98" s="53" t="s">
        <v>53</v>
      </c>
      <c r="S98" s="53" t="s">
        <v>53</v>
      </c>
      <c r="T98" s="53" t="s">
        <v>53</v>
      </c>
      <c r="U98" s="53" t="s">
        <v>53</v>
      </c>
      <c r="V98" s="53" t="s">
        <v>54</v>
      </c>
      <c r="W98" s="53" t="s">
        <v>54</v>
      </c>
      <c r="X98" s="53" t="s">
        <v>53</v>
      </c>
      <c r="Y98" s="53" t="s">
        <v>53</v>
      </c>
      <c r="Z98" s="53" t="s">
        <v>53</v>
      </c>
      <c r="AA98" s="53" t="s">
        <v>53</v>
      </c>
      <c r="AB98" s="53" t="s">
        <v>53</v>
      </c>
      <c r="AC98" s="53" t="s">
        <v>53</v>
      </c>
      <c r="AD98" s="53" t="s">
        <v>54</v>
      </c>
      <c r="AE98" s="53" t="s">
        <v>53</v>
      </c>
      <c r="AF98" s="53" t="s">
        <v>53</v>
      </c>
      <c r="AG98" s="53" t="s">
        <v>54</v>
      </c>
      <c r="AH98" s="30"/>
      <c r="AI98" s="825"/>
      <c r="AJ98" s="30"/>
      <c r="AK98" s="837"/>
      <c r="AL98" s="839"/>
      <c r="AM98" s="842"/>
      <c r="AN98" s="148" t="s">
        <v>340</v>
      </c>
      <c r="AO98" s="676" t="s">
        <v>1314</v>
      </c>
      <c r="AP98" s="260" t="s">
        <v>950</v>
      </c>
      <c r="AQ98" s="38" t="str">
        <f t="shared" si="1"/>
        <v>Probabilidad</v>
      </c>
      <c r="AR98" s="90" t="s">
        <v>62</v>
      </c>
      <c r="AS98" s="37">
        <f t="shared" si="12"/>
        <v>0.15</v>
      </c>
      <c r="AT98" s="249" t="s">
        <v>56</v>
      </c>
      <c r="AU98" s="37">
        <f t="shared" si="6"/>
        <v>0.15</v>
      </c>
      <c r="AV98" s="40">
        <f t="shared" si="8"/>
        <v>0.3</v>
      </c>
      <c r="AW98" s="249" t="s">
        <v>57</v>
      </c>
      <c r="AX98" s="249" t="s">
        <v>58</v>
      </c>
      <c r="AY98" s="249" t="s">
        <v>59</v>
      </c>
      <c r="AZ98" s="97">
        <f>IFERROR(IF(AND(AQ97="Probabilidad",AQ98="Probabilidad"),(AZ97-(+AZ97*AV98)),IF(AND(AQ97="Impacto",AQ98="Probabilidad"),(AZ96-(+AZ96*AV98)),IF(AQ98="Impacto",AZ97,""))),"")</f>
        <v>0.20579999999999998</v>
      </c>
      <c r="BA98" s="41" t="str">
        <f t="shared" si="7"/>
        <v>Baja</v>
      </c>
      <c r="BB98" s="40">
        <f>IFERROR(IF(AND(AQ97="Impacto",AQ98="Impacto"),(BB97-(+BB97*AV98)),IF(AND(AQ97="Impacto",AQ98="Probabilidad"),(BB97),IF(AND(AQ97="Probabilidad",AQ98="Impacto"),(BB97-(+BB97*AV98)),IF(AND(AQ97="Probabilidad",AQ98="Probabilidad"),(BB97))))),"")</f>
        <v>0.6</v>
      </c>
      <c r="BC98" s="41" t="str">
        <f t="shared" si="2"/>
        <v>Moderado</v>
      </c>
      <c r="BD98" s="42" t="str">
        <f>IF(AND(BA98&lt;&gt;"",BC98&lt;&gt;""),VLOOKUP(BA98&amp;BC98,'No Eliminar'!$P$3:$Q$27,2,FALSE),"")</f>
        <v>Moderada</v>
      </c>
      <c r="BE98" s="823"/>
      <c r="BF98" s="996" t="s">
        <v>722</v>
      </c>
      <c r="BG98" s="997" t="s">
        <v>1310</v>
      </c>
      <c r="BH98" s="997" t="s">
        <v>382</v>
      </c>
      <c r="BI98" s="1057">
        <v>44958</v>
      </c>
      <c r="BJ98" s="1057">
        <v>45289</v>
      </c>
      <c r="BK98" s="998"/>
      <c r="BL98" s="991"/>
    </row>
    <row r="99" spans="2:64" ht="140.25" customHeight="1" thickBot="1" x14ac:dyDescent="0.35">
      <c r="B99" s="787"/>
      <c r="C99" s="894"/>
      <c r="D99" s="897"/>
      <c r="E99" s="817"/>
      <c r="F99" s="800"/>
      <c r="G99" s="975"/>
      <c r="H99" s="964"/>
      <c r="I99" s="985"/>
      <c r="J99" s="1008"/>
      <c r="K99" s="961"/>
      <c r="L99" s="821"/>
      <c r="M99" s="829"/>
      <c r="N99" s="832"/>
      <c r="O99" s="81" t="s">
        <v>53</v>
      </c>
      <c r="P99" s="81" t="s">
        <v>53</v>
      </c>
      <c r="Q99" s="81" t="s">
        <v>53</v>
      </c>
      <c r="R99" s="81" t="s">
        <v>53</v>
      </c>
      <c r="S99" s="81" t="s">
        <v>53</v>
      </c>
      <c r="T99" s="81" t="s">
        <v>53</v>
      </c>
      <c r="U99" s="81" t="s">
        <v>53</v>
      </c>
      <c r="V99" s="81" t="s">
        <v>54</v>
      </c>
      <c r="W99" s="81" t="s">
        <v>54</v>
      </c>
      <c r="X99" s="81" t="s">
        <v>53</v>
      </c>
      <c r="Y99" s="81" t="s">
        <v>53</v>
      </c>
      <c r="Z99" s="81" t="s">
        <v>53</v>
      </c>
      <c r="AA99" s="81" t="s">
        <v>53</v>
      </c>
      <c r="AB99" s="81" t="s">
        <v>53</v>
      </c>
      <c r="AC99" s="81" t="s">
        <v>53</v>
      </c>
      <c r="AD99" s="81" t="s">
        <v>54</v>
      </c>
      <c r="AE99" s="81" t="s">
        <v>53</v>
      </c>
      <c r="AF99" s="81" t="s">
        <v>53</v>
      </c>
      <c r="AG99" s="81" t="s">
        <v>54</v>
      </c>
      <c r="AH99" s="82"/>
      <c r="AI99" s="821"/>
      <c r="AJ99" s="82"/>
      <c r="AK99" s="836"/>
      <c r="AL99" s="840"/>
      <c r="AM99" s="843"/>
      <c r="AN99" s="148" t="s">
        <v>341</v>
      </c>
      <c r="AO99" s="209" t="s">
        <v>1315</v>
      </c>
      <c r="AP99" s="260" t="s">
        <v>716</v>
      </c>
      <c r="AQ99" s="84" t="str">
        <f t="shared" ref="AQ99:AQ149" si="132">IF(AR99="Preventivo","Probabilidad",IF(AR99="Detectivo","Probabilidad","Impacto"))</f>
        <v>Probabilidad</v>
      </c>
      <c r="AR99" s="91" t="s">
        <v>62</v>
      </c>
      <c r="AS99" s="85">
        <f t="shared" si="12"/>
        <v>0.15</v>
      </c>
      <c r="AT99" s="102" t="s">
        <v>56</v>
      </c>
      <c r="AU99" s="85">
        <f t="shared" si="6"/>
        <v>0.15</v>
      </c>
      <c r="AV99" s="86">
        <f t="shared" si="8"/>
        <v>0.3</v>
      </c>
      <c r="AW99" s="102" t="s">
        <v>57</v>
      </c>
      <c r="AX99" s="102" t="s">
        <v>58</v>
      </c>
      <c r="AY99" s="102" t="s">
        <v>59</v>
      </c>
      <c r="AZ99" s="86">
        <f>IFERROR(IF(AND(AQ98="Probabilidad",AQ99="Probabilidad"),(AZ98-(+AZ98*AV99)),IF(AND(AQ98="Impacto",AQ99="Probabilidad"),(AZ97-(+AZ97*AV99)),IF(AQ99="Impacto",AZ98,""))),"")</f>
        <v>0.14405999999999999</v>
      </c>
      <c r="BA99" s="87" t="str">
        <f t="shared" si="7"/>
        <v>Muy Baja</v>
      </c>
      <c r="BB99" s="86">
        <f>IFERROR(IF(AND(AQ98="Impacto",AQ99="Impacto"),(BB98-(+BB98*AV99)),IF(AND(AQ98="Impacto",AQ99="Probabilidad"),(BB98),IF(AND(AQ98="Probabilidad",AQ99="Impacto"),(BB98-(+BB98*AV99)),IF(AND(AQ98="Probabilidad",AQ99="Probabilidad"),(BB98))))),"")</f>
        <v>0.6</v>
      </c>
      <c r="BC99" s="87" t="str">
        <f t="shared" si="2"/>
        <v>Moderado</v>
      </c>
      <c r="BD99" s="88" t="str">
        <f>IF(AND(BA99&lt;&gt;"",BC99&lt;&gt;""),VLOOKUP(BA99&amp;BC99,'No Eliminar'!$P$3:$Q$27,2,FALSE),"")</f>
        <v>Moderada</v>
      </c>
      <c r="BE99" s="824"/>
      <c r="BF99" s="973"/>
      <c r="BG99" s="964"/>
      <c r="BH99" s="964"/>
      <c r="BI99" s="982"/>
      <c r="BJ99" s="982"/>
      <c r="BK99" s="985"/>
      <c r="BL99" s="969"/>
    </row>
    <row r="100" spans="2:64" ht="133.5" customHeight="1" thickBot="1" x14ac:dyDescent="0.35">
      <c r="B100" s="787"/>
      <c r="C100" s="894"/>
      <c r="D100" s="897"/>
      <c r="E100" s="851" t="s">
        <v>50</v>
      </c>
      <c r="F100" s="798" t="s">
        <v>280</v>
      </c>
      <c r="G100" s="966" t="s">
        <v>952</v>
      </c>
      <c r="H100" s="962" t="s">
        <v>51</v>
      </c>
      <c r="I100" s="962" t="s">
        <v>724</v>
      </c>
      <c r="J100" s="962" t="s">
        <v>725</v>
      </c>
      <c r="K100" s="960" t="s">
        <v>347</v>
      </c>
      <c r="L100" s="820" t="s">
        <v>64</v>
      </c>
      <c r="M100" s="945" t="str">
        <f t="shared" si="9"/>
        <v>Media</v>
      </c>
      <c r="N100" s="830">
        <f t="shared" si="10"/>
        <v>0.6</v>
      </c>
      <c r="O100" s="72" t="s">
        <v>53</v>
      </c>
      <c r="P100" s="72" t="s">
        <v>53</v>
      </c>
      <c r="Q100" s="72" t="s">
        <v>53</v>
      </c>
      <c r="R100" s="72" t="s">
        <v>53</v>
      </c>
      <c r="S100" s="72" t="s">
        <v>53</v>
      </c>
      <c r="T100" s="72" t="s">
        <v>53</v>
      </c>
      <c r="U100" s="72" t="s">
        <v>53</v>
      </c>
      <c r="V100" s="72" t="s">
        <v>54</v>
      </c>
      <c r="W100" s="72" t="s">
        <v>54</v>
      </c>
      <c r="X100" s="72" t="s">
        <v>53</v>
      </c>
      <c r="Y100" s="72" t="s">
        <v>53</v>
      </c>
      <c r="Z100" s="72" t="s">
        <v>53</v>
      </c>
      <c r="AA100" s="72" t="s">
        <v>53</v>
      </c>
      <c r="AB100" s="72" t="s">
        <v>53</v>
      </c>
      <c r="AC100" s="72" t="s">
        <v>53</v>
      </c>
      <c r="AD100" s="72" t="s">
        <v>54</v>
      </c>
      <c r="AE100" s="72" t="s">
        <v>53</v>
      </c>
      <c r="AF100" s="72" t="s">
        <v>53</v>
      </c>
      <c r="AG100" s="72" t="s">
        <v>54</v>
      </c>
      <c r="AH100" s="73"/>
      <c r="AI100" s="820" t="s">
        <v>351</v>
      </c>
      <c r="AJ100" s="73"/>
      <c r="AK100" s="835" t="str">
        <f t="shared" si="11"/>
        <v>Leve</v>
      </c>
      <c r="AL100" s="838">
        <f t="shared" si="19"/>
        <v>0.2</v>
      </c>
      <c r="AM100" s="841" t="str">
        <f>IF(AND(M100&lt;&gt;"",AK100&lt;&gt;""),VLOOKUP(M100&amp;AK100,'No Eliminar'!$P$3:$Q$27,2,FALSE),"")</f>
        <v>Moderada</v>
      </c>
      <c r="AN100" s="147" t="s">
        <v>84</v>
      </c>
      <c r="AO100" s="438" t="s">
        <v>1317</v>
      </c>
      <c r="AP100" s="260" t="s">
        <v>1318</v>
      </c>
      <c r="AQ100" s="75" t="str">
        <f t="shared" si="132"/>
        <v>Impacto</v>
      </c>
      <c r="AR100" s="89" t="s">
        <v>55</v>
      </c>
      <c r="AS100" s="76">
        <f t="shared" ref="AS100:AS150" si="133">IF(AR100="Preventivo", 25%, IF(AR100="Detectivo",15%, IF(AR100="Correctivo",10%,IF(AR100="No se tienen controles para aplicar al impacto","No Aplica",""))))</f>
        <v>0.1</v>
      </c>
      <c r="AT100" s="89" t="s">
        <v>56</v>
      </c>
      <c r="AU100" s="76">
        <f t="shared" ref="AU100:AU150" si="134">IF(AT100="Automático", 25%, IF(AT100="Manual",15%,IF(AT100="No Aplica", "No Aplica","")))</f>
        <v>0.15</v>
      </c>
      <c r="AV100" s="77">
        <f t="shared" ref="AV100:AV150" si="135">AS100+AU100</f>
        <v>0.25</v>
      </c>
      <c r="AW100" s="89" t="s">
        <v>57</v>
      </c>
      <c r="AX100" s="89" t="s">
        <v>58</v>
      </c>
      <c r="AY100" s="89" t="s">
        <v>59</v>
      </c>
      <c r="AZ100" s="77">
        <f>IFERROR(IF(AQ100="Probabilidad",(N100-(+N100*AV100)),IF(AQ100="Impacto",N100,"")),"")</f>
        <v>0.6</v>
      </c>
      <c r="BA100" s="78" t="str">
        <f t="shared" ref="BA100:BA150" si="136">IF(AZ100&lt;=20%, "Muy Baja", IF(AZ100&lt;=40%,"Baja", IF(AZ100&lt;=60%,"Media",IF(AZ100&lt;=80%,"Alta","Muy Alta"))))</f>
        <v>Media</v>
      </c>
      <c r="BB100" s="77">
        <f>IF(AQ100="Impacto",(AL100-(+AL100*AV100)),AL100)</f>
        <v>0.15000000000000002</v>
      </c>
      <c r="BC100" s="78" t="str">
        <f t="shared" ref="BC100:BC150" si="137">IF(BB100&lt;=20%, "Leve", IF(BB100&lt;=40%,"Menor", IF(BB100&lt;=60%,"Moderado",IF(BB100&lt;=80%,"Mayor","Catastrófico"))))</f>
        <v>Leve</v>
      </c>
      <c r="BD100" s="79" t="str">
        <f>IF(AND(BA100&lt;&gt;"",BC100&lt;&gt;""),VLOOKUP(BA100&amp;BC100,'No Eliminar'!$P$3:$Q$27,2,FALSE),"")</f>
        <v>Moderada</v>
      </c>
      <c r="BE100" s="822" t="s">
        <v>106</v>
      </c>
      <c r="BF100" s="962" t="s">
        <v>380</v>
      </c>
      <c r="BG100" s="962" t="s">
        <v>380</v>
      </c>
      <c r="BH100" s="962" t="s">
        <v>380</v>
      </c>
      <c r="BI100" s="962" t="s">
        <v>380</v>
      </c>
      <c r="BJ100" s="962" t="s">
        <v>380</v>
      </c>
      <c r="BK100" s="561"/>
      <c r="BL100" s="986" t="s">
        <v>736</v>
      </c>
    </row>
    <row r="101" spans="2:64" ht="117.75" thickBot="1" x14ac:dyDescent="0.35">
      <c r="B101" s="787"/>
      <c r="C101" s="894"/>
      <c r="D101" s="897"/>
      <c r="E101" s="796"/>
      <c r="F101" s="799"/>
      <c r="G101" s="1011"/>
      <c r="H101" s="963"/>
      <c r="I101" s="963"/>
      <c r="J101" s="963"/>
      <c r="K101" s="965"/>
      <c r="L101" s="825"/>
      <c r="M101" s="946"/>
      <c r="N101" s="831"/>
      <c r="O101" s="53" t="s">
        <v>53</v>
      </c>
      <c r="P101" s="53" t="s">
        <v>53</v>
      </c>
      <c r="Q101" s="53" t="s">
        <v>53</v>
      </c>
      <c r="R101" s="53" t="s">
        <v>53</v>
      </c>
      <c r="S101" s="53" t="s">
        <v>53</v>
      </c>
      <c r="T101" s="53" t="s">
        <v>53</v>
      </c>
      <c r="U101" s="53" t="s">
        <v>53</v>
      </c>
      <c r="V101" s="53" t="s">
        <v>54</v>
      </c>
      <c r="W101" s="53" t="s">
        <v>54</v>
      </c>
      <c r="X101" s="53" t="s">
        <v>53</v>
      </c>
      <c r="Y101" s="53" t="s">
        <v>53</v>
      </c>
      <c r="Z101" s="53" t="s">
        <v>53</v>
      </c>
      <c r="AA101" s="53" t="s">
        <v>53</v>
      </c>
      <c r="AB101" s="53" t="s">
        <v>53</v>
      </c>
      <c r="AC101" s="53" t="s">
        <v>53</v>
      </c>
      <c r="AD101" s="53" t="s">
        <v>54</v>
      </c>
      <c r="AE101" s="53" t="s">
        <v>53</v>
      </c>
      <c r="AF101" s="53" t="s">
        <v>53</v>
      </c>
      <c r="AG101" s="53" t="s">
        <v>54</v>
      </c>
      <c r="AH101" s="30"/>
      <c r="AI101" s="825"/>
      <c r="AJ101" s="30"/>
      <c r="AK101" s="837"/>
      <c r="AL101" s="839"/>
      <c r="AM101" s="842"/>
      <c r="AN101" s="147" t="s">
        <v>339</v>
      </c>
      <c r="AO101" s="271" t="s">
        <v>1320</v>
      </c>
      <c r="AP101" s="260" t="s">
        <v>1318</v>
      </c>
      <c r="AQ101" s="38" t="str">
        <f t="shared" si="132"/>
        <v>Probabilidad</v>
      </c>
      <c r="AR101" s="90" t="s">
        <v>62</v>
      </c>
      <c r="AS101" s="37">
        <f t="shared" si="133"/>
        <v>0.15</v>
      </c>
      <c r="AT101" s="249" t="s">
        <v>56</v>
      </c>
      <c r="AU101" s="37">
        <f t="shared" si="134"/>
        <v>0.15</v>
      </c>
      <c r="AV101" s="40">
        <f t="shared" si="135"/>
        <v>0.3</v>
      </c>
      <c r="AW101" s="249" t="s">
        <v>57</v>
      </c>
      <c r="AX101" s="249" t="s">
        <v>58</v>
      </c>
      <c r="AY101" s="249" t="s">
        <v>59</v>
      </c>
      <c r="AZ101" s="40">
        <f>IFERROR(IF(AND(AQ100="Probabilidad",AQ101="Probabilidad"),(AZ100-(+AZ100*AV101)),IF(AQ101="Probabilidad",(N100-(+N100*AV101)),IF(AQ101="Impacto",AZ100,""))),"")</f>
        <v>0.42</v>
      </c>
      <c r="BA101" s="41" t="str">
        <f t="shared" si="136"/>
        <v>Media</v>
      </c>
      <c r="BB101" s="40">
        <f>IFERROR(IF(AND(AQ100="Impacto",AQ101="Impacto"),(BB100-(+BB100*AV101)),IF(AND(AQ100="Impacto",AQ101="Probabilidad"),(BB100),IF(AND(AQ100="Probabilidad",AQ101="Impacto"),(BB100-(+BB100*AV101)),IF(AND(AQ100="Probabilidad",AQ101="Probabilidad"),(BB100))))),"")</f>
        <v>0.15000000000000002</v>
      </c>
      <c r="BC101" s="41" t="str">
        <f t="shared" si="137"/>
        <v>Leve</v>
      </c>
      <c r="BD101" s="42" t="str">
        <f>IF(AND(BA101&lt;&gt;"",BC101&lt;&gt;""),VLOOKUP(BA101&amp;BC101,'No Eliminar'!$P$3:$Q$27,2,FALSE),"")</f>
        <v>Moderada</v>
      </c>
      <c r="BE101" s="823"/>
      <c r="BF101" s="963"/>
      <c r="BG101" s="963"/>
      <c r="BH101" s="963"/>
      <c r="BI101" s="963"/>
      <c r="BJ101" s="963"/>
      <c r="BK101" s="564"/>
      <c r="BL101" s="987"/>
    </row>
    <row r="102" spans="2:64" ht="147.75" thickBot="1" x14ac:dyDescent="0.35">
      <c r="B102" s="787"/>
      <c r="C102" s="894"/>
      <c r="D102" s="897"/>
      <c r="E102" s="817"/>
      <c r="F102" s="800"/>
      <c r="G102" s="967"/>
      <c r="H102" s="964"/>
      <c r="I102" s="964"/>
      <c r="J102" s="964"/>
      <c r="K102" s="961"/>
      <c r="L102" s="821"/>
      <c r="M102" s="947"/>
      <c r="N102" s="832"/>
      <c r="O102" s="93" t="s">
        <v>53</v>
      </c>
      <c r="P102" s="93" t="s">
        <v>53</v>
      </c>
      <c r="Q102" s="93" t="s">
        <v>53</v>
      </c>
      <c r="R102" s="93" t="s">
        <v>53</v>
      </c>
      <c r="S102" s="93" t="s">
        <v>53</v>
      </c>
      <c r="T102" s="93" t="s">
        <v>53</v>
      </c>
      <c r="U102" s="93" t="s">
        <v>53</v>
      </c>
      <c r="V102" s="93" t="s">
        <v>54</v>
      </c>
      <c r="W102" s="93" t="s">
        <v>54</v>
      </c>
      <c r="X102" s="93" t="s">
        <v>53</v>
      </c>
      <c r="Y102" s="93" t="s">
        <v>53</v>
      </c>
      <c r="Z102" s="93" t="s">
        <v>53</v>
      </c>
      <c r="AA102" s="93" t="s">
        <v>53</v>
      </c>
      <c r="AB102" s="93" t="s">
        <v>53</v>
      </c>
      <c r="AC102" s="93" t="s">
        <v>53</v>
      </c>
      <c r="AD102" s="93" t="s">
        <v>54</v>
      </c>
      <c r="AE102" s="93" t="s">
        <v>53</v>
      </c>
      <c r="AF102" s="93" t="s">
        <v>53</v>
      </c>
      <c r="AG102" s="93" t="s">
        <v>54</v>
      </c>
      <c r="AH102" s="94"/>
      <c r="AI102" s="821"/>
      <c r="AJ102" s="94"/>
      <c r="AK102" s="836"/>
      <c r="AL102" s="840"/>
      <c r="AM102" s="843"/>
      <c r="AN102" s="146" t="s">
        <v>340</v>
      </c>
      <c r="AO102" s="440" t="s">
        <v>1321</v>
      </c>
      <c r="AP102" s="260" t="s">
        <v>1319</v>
      </c>
      <c r="AQ102" s="95" t="str">
        <f t="shared" si="132"/>
        <v>Probabilidad</v>
      </c>
      <c r="AR102" s="96" t="s">
        <v>61</v>
      </c>
      <c r="AS102" s="43">
        <f t="shared" si="133"/>
        <v>0.25</v>
      </c>
      <c r="AT102" s="306" t="s">
        <v>56</v>
      </c>
      <c r="AU102" s="43">
        <f t="shared" si="134"/>
        <v>0.15</v>
      </c>
      <c r="AV102" s="97">
        <f t="shared" si="135"/>
        <v>0.4</v>
      </c>
      <c r="AW102" s="306" t="s">
        <v>57</v>
      </c>
      <c r="AX102" s="306" t="s">
        <v>58</v>
      </c>
      <c r="AY102" s="306" t="s">
        <v>59</v>
      </c>
      <c r="AZ102" s="97">
        <f>IFERROR(IF(AND(AQ101="Probabilidad",AQ102="Probabilidad"),(AZ101-(+AZ101*AV102)),IF(AND(AQ101="Impacto",AQ102="Probabilidad"),(AZ100-(+AZ100*AV102)),IF(AQ102="Impacto",AZ101,""))),"")</f>
        <v>0.252</v>
      </c>
      <c r="BA102" s="98" t="str">
        <f>IF(AZ102&lt;=20%, "Muy Baja", IF(AZ102&lt;=40%,"Baja", IF(AZ102&lt;=60%,"Media",IF(AZ102&lt;=80%,"Alta","Muy Alta"))))</f>
        <v>Baja</v>
      </c>
      <c r="BB102" s="97">
        <f>IFERROR(IF(AND(AQ101="Impacto",AQ102="Impacto"),(BB101-(+BB101*AV102)),IF(AND(AQ101="Impacto",AQ102="Probabilidad"),(BB101),IF(AND(AQ101="Probabilidad",AQ102="Impacto"),(BB101-(+BB101*AV102)),IF(AND(AQ101="Probabilidad",AQ102="Probabilidad"),(BB101))))),"")</f>
        <v>0.15000000000000002</v>
      </c>
      <c r="BC102" s="98" t="str">
        <f t="shared" si="137"/>
        <v>Leve</v>
      </c>
      <c r="BD102" s="54" t="str">
        <f>IF(AND(BA102&lt;&gt;"",BC102&lt;&gt;""),VLOOKUP(BA102&amp;BC102,'No Eliminar'!$P$3:$Q$27,2,FALSE),"")</f>
        <v>Baja</v>
      </c>
      <c r="BE102" s="824"/>
      <c r="BF102" s="964"/>
      <c r="BG102" s="964"/>
      <c r="BH102" s="964"/>
      <c r="BI102" s="964"/>
      <c r="BJ102" s="964"/>
      <c r="BK102" s="691"/>
      <c r="BL102" s="988"/>
    </row>
    <row r="103" spans="2:64" ht="160.5" customHeight="1" thickBot="1" x14ac:dyDescent="0.35">
      <c r="B103" s="788"/>
      <c r="C103" s="895"/>
      <c r="D103" s="898"/>
      <c r="E103" s="347" t="s">
        <v>338</v>
      </c>
      <c r="F103" s="414" t="s">
        <v>282</v>
      </c>
      <c r="G103" s="495" t="s">
        <v>953</v>
      </c>
      <c r="H103" s="177" t="s">
        <v>68</v>
      </c>
      <c r="I103" s="664" t="s">
        <v>746</v>
      </c>
      <c r="J103" s="665" t="s">
        <v>747</v>
      </c>
      <c r="K103" s="504" t="s">
        <v>347</v>
      </c>
      <c r="L103" s="157" t="s">
        <v>72</v>
      </c>
      <c r="M103" s="158" t="str">
        <f t="shared" ref="M103" si="138">IF(L103="Máximo 2 veces por año","Muy Baja", IF(L103="De 3 a 24 veces por año","Baja", IF(L103="De 24 a 500 veces por año","Media", IF(L103="De 500 veces al año y máximo 5000 veces por año","Alta",IF(L103="Más de 5000 veces por año","Muy Alta",";")))))</f>
        <v>Baja</v>
      </c>
      <c r="N103" s="159">
        <f t="shared" ref="N103" si="139">IF(M103="Muy Baja", 20%, IF(M103="Baja",40%, IF(M103="Media",60%, IF(M103="Alta",80%,IF(M103="Muy Alta",100%,"")))))</f>
        <v>0.4</v>
      </c>
      <c r="O103" s="157" t="s">
        <v>53</v>
      </c>
      <c r="P103" s="157" t="s">
        <v>53</v>
      </c>
      <c r="Q103" s="157" t="s">
        <v>53</v>
      </c>
      <c r="R103" s="157" t="s">
        <v>53</v>
      </c>
      <c r="S103" s="157" t="s">
        <v>53</v>
      </c>
      <c r="T103" s="157" t="s">
        <v>53</v>
      </c>
      <c r="U103" s="157" t="s">
        <v>53</v>
      </c>
      <c r="V103" s="157" t="s">
        <v>54</v>
      </c>
      <c r="W103" s="157" t="s">
        <v>54</v>
      </c>
      <c r="X103" s="157" t="s">
        <v>53</v>
      </c>
      <c r="Y103" s="157" t="s">
        <v>53</v>
      </c>
      <c r="Z103" s="157" t="s">
        <v>53</v>
      </c>
      <c r="AA103" s="157" t="s">
        <v>53</v>
      </c>
      <c r="AB103" s="157" t="s">
        <v>53</v>
      </c>
      <c r="AC103" s="157" t="s">
        <v>53</v>
      </c>
      <c r="AD103" s="157" t="s">
        <v>54</v>
      </c>
      <c r="AE103" s="157" t="s">
        <v>53</v>
      </c>
      <c r="AF103" s="157" t="s">
        <v>53</v>
      </c>
      <c r="AG103" s="157" t="s">
        <v>54</v>
      </c>
      <c r="AH103" s="160"/>
      <c r="AI103" s="157" t="s">
        <v>352</v>
      </c>
      <c r="AJ103" s="160"/>
      <c r="AK103" s="161" t="str">
        <f t="shared" ref="AK103" si="140">IF(AI103="Afectación menor a 10 SMLMV","Leve",IF(AI103="Entre 10 y 50 SMLMV","Menor",IF(AI103="Entre 50 y 100 SMLMV","Moderado",IF(AI103="Entre 100 y 500 SMLMV","Mayor",IF(AI103="Mayor a 500 SMLMV","Catastrófico",";")))))</f>
        <v>Menor</v>
      </c>
      <c r="AL103" s="162">
        <f t="shared" ref="AL103" si="141">IF(AK103="Leve", 20%, IF(AK103="Menor",40%, IF(AK103="Moderado",60%, IF(AK103="Mayor",80%,IF(AK103="Catastrófico",100%,"")))))</f>
        <v>0.4</v>
      </c>
      <c r="AM103" s="518" t="str">
        <f>IF(AND(M103&lt;&gt;"",AK103&lt;&gt;""),VLOOKUP(M103&amp;AK103,'No Eliminar'!$P$3:$Q$27,2,FALSE),"")</f>
        <v>Moderada</v>
      </c>
      <c r="AN103" s="147" t="s">
        <v>84</v>
      </c>
      <c r="AO103" s="607" t="s">
        <v>1406</v>
      </c>
      <c r="AP103" s="282" t="s">
        <v>744</v>
      </c>
      <c r="AQ103" s="163" t="str">
        <f t="shared" ref="AQ103" si="142">IF(AR103="Preventivo","Probabilidad",IF(AR103="Detectivo","Probabilidad","Impacto"))</f>
        <v>Probabilidad</v>
      </c>
      <c r="AR103" s="164" t="s">
        <v>61</v>
      </c>
      <c r="AS103" s="162">
        <f t="shared" ref="AS103" si="143">IF(AR103="Preventivo", 25%, IF(AR103="Detectivo",15%, IF(AR103="Correctivo",10%,IF(AR103="No se tienen controles para aplicar al impacto","No Aplica",""))))</f>
        <v>0.25</v>
      </c>
      <c r="AT103" s="164" t="s">
        <v>56</v>
      </c>
      <c r="AU103" s="162">
        <f t="shared" ref="AU103" si="144">IF(AT103="Automático", 25%, IF(AT103="Manual",15%,IF(AT103="No Aplica", "No Aplica","")))</f>
        <v>0.15</v>
      </c>
      <c r="AV103" s="165">
        <f t="shared" ref="AV103" si="145">AS103+AU103</f>
        <v>0.4</v>
      </c>
      <c r="AW103" s="164" t="s">
        <v>73</v>
      </c>
      <c r="AX103" s="164" t="s">
        <v>65</v>
      </c>
      <c r="AY103" s="164" t="s">
        <v>59</v>
      </c>
      <c r="AZ103" s="165">
        <f t="shared" ref="AZ103" si="146">IFERROR(IF(AQ103="Probabilidad",(N103-(+N103*AV103)),IF(AQ103="Impacto",N103,"")),"")</f>
        <v>0.24</v>
      </c>
      <c r="BA103" s="166" t="str">
        <f t="shared" ref="BA103" si="147">IF(AZ103&lt;=20%, "Muy Baja", IF(AZ103&lt;=40%,"Baja", IF(AZ103&lt;=60%,"Media",IF(AZ103&lt;=80%,"Alta","Muy Alta"))))</f>
        <v>Baja</v>
      </c>
      <c r="BB103" s="165">
        <f t="shared" ref="BB103" si="148">IF(AQ103="Impacto",(AL103-(+AL103*AV103)),AL103)</f>
        <v>0.4</v>
      </c>
      <c r="BC103" s="166" t="str">
        <f t="shared" ref="BC103" si="149">IF(BB103&lt;=20%, "Leve", IF(BB103&lt;=40%,"Menor", IF(BB103&lt;=60%,"Moderado",IF(BB103&lt;=80%,"Mayor","Catastrófico"))))</f>
        <v>Menor</v>
      </c>
      <c r="BD103" s="167" t="str">
        <f>IF(AND(BA103&lt;&gt;"",BC103&lt;&gt;""),VLOOKUP(BA103&amp;BC103,'No Eliminar'!$P$3:$Q$27,2,FALSE),"")</f>
        <v>Moderada</v>
      </c>
      <c r="BE103" s="164" t="s">
        <v>60</v>
      </c>
      <c r="BF103" s="644" t="s">
        <v>749</v>
      </c>
      <c r="BG103" s="177" t="s">
        <v>1311</v>
      </c>
      <c r="BH103" s="177" t="s">
        <v>422</v>
      </c>
      <c r="BI103" s="645">
        <v>44928</v>
      </c>
      <c r="BJ103" s="645">
        <v>45260</v>
      </c>
      <c r="BK103" s="702"/>
      <c r="BL103" s="559" t="s">
        <v>750</v>
      </c>
    </row>
    <row r="104" spans="2:64" ht="185.25" customHeight="1" thickBot="1" x14ac:dyDescent="0.35">
      <c r="B104" s="786" t="s">
        <v>187</v>
      </c>
      <c r="C104" s="893" t="str">
        <f>VLOOKUP(B104,'No Eliminar'!B$3:D$18,2,FALSE)</f>
        <v>Definir políticas, programas y lineamientos institucionales para la aplicación del tratamiento penitenciario a nivel operativo con fines de resocialización de los internos condenados.</v>
      </c>
      <c r="D104" s="896" t="str">
        <f>VLOOKUP(B104,'No Eliminar'!B$3:E$18,4,FALSE)</f>
        <v>Establecer de acuerdo con las políticas institucionales y la normatividad vigente los planes para el desarrollo de los proyectos y programas de atención básica de la población sindicada privada de la libertad y el tratamiento penitenciario de la población condenada privada de la libertad</v>
      </c>
      <c r="E104" s="406" t="s">
        <v>74</v>
      </c>
      <c r="F104" s="414" t="s">
        <v>283</v>
      </c>
      <c r="G104" s="487" t="s">
        <v>966</v>
      </c>
      <c r="H104" s="177" t="s">
        <v>68</v>
      </c>
      <c r="I104" s="666" t="s">
        <v>786</v>
      </c>
      <c r="J104" s="666" t="s">
        <v>967</v>
      </c>
      <c r="K104" s="504" t="s">
        <v>93</v>
      </c>
      <c r="L104" s="157" t="s">
        <v>70</v>
      </c>
      <c r="M104" s="158" t="str">
        <f t="shared" ref="M104:M154" si="150">IF(L104="Máximo 2 veces por año","Muy Baja", IF(L104="De 3 a 24 veces por año","Baja", IF(L104="De 24 a 500 veces por año","Media", IF(L104="De 500 veces al año y máximo 5000 veces por año","Alta",IF(L104="Más de 5000 veces por año","Muy Alta",";")))))</f>
        <v>Alta</v>
      </c>
      <c r="N104" s="159">
        <f t="shared" ref="N104:N154" si="151">IF(M104="Muy Baja", 20%, IF(M104="Baja",40%, IF(M104="Media",60%, IF(M104="Alta",80%,IF(M104="Muy Alta",100%,"")))))</f>
        <v>0.8</v>
      </c>
      <c r="O104" s="157" t="s">
        <v>53</v>
      </c>
      <c r="P104" s="157" t="s">
        <v>53</v>
      </c>
      <c r="Q104" s="157" t="s">
        <v>53</v>
      </c>
      <c r="R104" s="157" t="s">
        <v>53</v>
      </c>
      <c r="S104" s="157" t="s">
        <v>53</v>
      </c>
      <c r="T104" s="157" t="s">
        <v>53</v>
      </c>
      <c r="U104" s="157" t="s">
        <v>53</v>
      </c>
      <c r="V104" s="157" t="s">
        <v>54</v>
      </c>
      <c r="W104" s="157" t="s">
        <v>54</v>
      </c>
      <c r="X104" s="157" t="s">
        <v>53</v>
      </c>
      <c r="Y104" s="157" t="s">
        <v>53</v>
      </c>
      <c r="Z104" s="157" t="s">
        <v>53</v>
      </c>
      <c r="AA104" s="157" t="s">
        <v>53</v>
      </c>
      <c r="AB104" s="157" t="s">
        <v>53</v>
      </c>
      <c r="AC104" s="157" t="s">
        <v>53</v>
      </c>
      <c r="AD104" s="157" t="s">
        <v>54</v>
      </c>
      <c r="AE104" s="157" t="s">
        <v>53</v>
      </c>
      <c r="AF104" s="157" t="s">
        <v>53</v>
      </c>
      <c r="AG104" s="157" t="s">
        <v>54</v>
      </c>
      <c r="AH104" s="160"/>
      <c r="AI104" s="157" t="s">
        <v>353</v>
      </c>
      <c r="AJ104" s="160"/>
      <c r="AK104" s="161" t="str">
        <f t="shared" ref="AK104:AK152" si="152">IF(AI104="Afectación menor a 10 SMLMV","Leve",IF(AI104="Entre 10 y 50 SMLMV","Menor",IF(AI104="Entre 50 y 100 SMLMV","Moderado",IF(AI104="Entre 100 y 500 SMLMV","Mayor",IF(AI104="Mayor a 500 SMLMV","Catastrófico",";")))))</f>
        <v>Moderado</v>
      </c>
      <c r="AL104" s="162">
        <f t="shared" ref="AL104:AL154" si="153">IF(AK104="Leve", 20%, IF(AK104="Menor",40%, IF(AK104="Moderado",60%, IF(AK104="Mayor",80%,IF(AK104="Catastrófico",100%,"")))))</f>
        <v>0.6</v>
      </c>
      <c r="AM104" s="184" t="str">
        <f>IF(AND(M104&lt;&gt;"",AK104&lt;&gt;""),VLOOKUP(M104&amp;AK104,'No Eliminar'!$P$3:$Q$27,2,FALSE),"")</f>
        <v>Alta</v>
      </c>
      <c r="AN104" s="147" t="s">
        <v>84</v>
      </c>
      <c r="AO104" s="607" t="s">
        <v>1489</v>
      </c>
      <c r="AP104" s="572" t="s">
        <v>787</v>
      </c>
      <c r="AQ104" s="163" t="str">
        <f t="shared" si="132"/>
        <v>Probabilidad</v>
      </c>
      <c r="AR104" s="164" t="s">
        <v>61</v>
      </c>
      <c r="AS104" s="162">
        <f t="shared" si="133"/>
        <v>0.25</v>
      </c>
      <c r="AT104" s="164" t="s">
        <v>69</v>
      </c>
      <c r="AU104" s="162">
        <f t="shared" si="134"/>
        <v>0.25</v>
      </c>
      <c r="AV104" s="165">
        <f t="shared" si="135"/>
        <v>0.5</v>
      </c>
      <c r="AW104" s="164" t="s">
        <v>57</v>
      </c>
      <c r="AX104" s="164" t="s">
        <v>58</v>
      </c>
      <c r="AY104" s="164" t="s">
        <v>59</v>
      </c>
      <c r="AZ104" s="165">
        <f t="shared" ref="AZ104:AZ150" si="154">IFERROR(IF(AQ104="Probabilidad",(N104-(+N104*AV104)),IF(AQ104="Impacto",N104,"")),"")</f>
        <v>0.4</v>
      </c>
      <c r="BA104" s="166" t="str">
        <f t="shared" si="136"/>
        <v>Baja</v>
      </c>
      <c r="BB104" s="165">
        <f t="shared" ref="BB104:BB150" si="155">IF(AQ104="Impacto",(AL104-(+AL104*AV104)),AL104)</f>
        <v>0.6</v>
      </c>
      <c r="BC104" s="166" t="str">
        <f t="shared" si="137"/>
        <v>Moderado</v>
      </c>
      <c r="BD104" s="167" t="str">
        <f>IF(AND(BA104&lt;&gt;"",BC104&lt;&gt;""),VLOOKUP(BA104&amp;BC104,'No Eliminar'!$P$3:$Q$27,2,FALSE),"")</f>
        <v>Moderada</v>
      </c>
      <c r="BE104" s="164" t="s">
        <v>60</v>
      </c>
      <c r="BF104" s="644" t="s">
        <v>1407</v>
      </c>
      <c r="BG104" s="177" t="s">
        <v>806</v>
      </c>
      <c r="BH104" s="711" t="s">
        <v>789</v>
      </c>
      <c r="BI104" s="625">
        <v>44958</v>
      </c>
      <c r="BJ104" s="625">
        <v>45289</v>
      </c>
      <c r="BK104" s="702"/>
      <c r="BL104" s="559" t="s">
        <v>792</v>
      </c>
    </row>
    <row r="105" spans="2:64" ht="199.5" customHeight="1" thickBot="1" x14ac:dyDescent="0.35">
      <c r="B105" s="787"/>
      <c r="C105" s="894"/>
      <c r="D105" s="897"/>
      <c r="E105" s="366" t="s">
        <v>74</v>
      </c>
      <c r="F105" s="364" t="s">
        <v>284</v>
      </c>
      <c r="G105" s="485" t="s">
        <v>970</v>
      </c>
      <c r="H105" s="587" t="s">
        <v>68</v>
      </c>
      <c r="I105" s="587" t="s">
        <v>793</v>
      </c>
      <c r="J105" s="587" t="s">
        <v>794</v>
      </c>
      <c r="K105" s="589" t="s">
        <v>93</v>
      </c>
      <c r="L105" s="219" t="s">
        <v>70</v>
      </c>
      <c r="M105" s="220" t="str">
        <f t="shared" si="150"/>
        <v>Alta</v>
      </c>
      <c r="N105" s="221">
        <f t="shared" si="151"/>
        <v>0.8</v>
      </c>
      <c r="O105" s="72" t="s">
        <v>53</v>
      </c>
      <c r="P105" s="72" t="s">
        <v>53</v>
      </c>
      <c r="Q105" s="72" t="s">
        <v>53</v>
      </c>
      <c r="R105" s="72" t="s">
        <v>53</v>
      </c>
      <c r="S105" s="72" t="s">
        <v>53</v>
      </c>
      <c r="T105" s="72" t="s">
        <v>53</v>
      </c>
      <c r="U105" s="72" t="s">
        <v>53</v>
      </c>
      <c r="V105" s="72" t="s">
        <v>54</v>
      </c>
      <c r="W105" s="72" t="s">
        <v>54</v>
      </c>
      <c r="X105" s="72" t="s">
        <v>53</v>
      </c>
      <c r="Y105" s="72" t="s">
        <v>53</v>
      </c>
      <c r="Z105" s="72" t="s">
        <v>53</v>
      </c>
      <c r="AA105" s="72" t="s">
        <v>53</v>
      </c>
      <c r="AB105" s="72" t="s">
        <v>53</v>
      </c>
      <c r="AC105" s="72" t="s">
        <v>53</v>
      </c>
      <c r="AD105" s="72" t="s">
        <v>54</v>
      </c>
      <c r="AE105" s="72" t="s">
        <v>53</v>
      </c>
      <c r="AF105" s="72" t="s">
        <v>53</v>
      </c>
      <c r="AG105" s="72" t="s">
        <v>54</v>
      </c>
      <c r="AH105" s="73"/>
      <c r="AI105" s="219" t="s">
        <v>353</v>
      </c>
      <c r="AJ105" s="73"/>
      <c r="AK105" s="222" t="str">
        <f t="shared" si="152"/>
        <v>Moderado</v>
      </c>
      <c r="AL105" s="223">
        <f t="shared" si="153"/>
        <v>0.6</v>
      </c>
      <c r="AM105" s="224" t="str">
        <f>IF(AND(M105&lt;&gt;"",AK105&lt;&gt;""),VLOOKUP(M105&amp;AK105,'No Eliminar'!$P$3:$Q$27,2,FALSE),"")</f>
        <v>Alta</v>
      </c>
      <c r="AN105" s="145" t="s">
        <v>84</v>
      </c>
      <c r="AO105" s="208" t="s">
        <v>1490</v>
      </c>
      <c r="AP105" s="572" t="s">
        <v>787</v>
      </c>
      <c r="AQ105" s="75" t="str">
        <f t="shared" si="132"/>
        <v>Probabilidad</v>
      </c>
      <c r="AR105" s="89" t="s">
        <v>61</v>
      </c>
      <c r="AS105" s="76">
        <f t="shared" si="133"/>
        <v>0.25</v>
      </c>
      <c r="AT105" s="89" t="s">
        <v>56</v>
      </c>
      <c r="AU105" s="76">
        <f t="shared" si="134"/>
        <v>0.15</v>
      </c>
      <c r="AV105" s="77">
        <f>AS105+AU105</f>
        <v>0.4</v>
      </c>
      <c r="AW105" s="164" t="s">
        <v>57</v>
      </c>
      <c r="AX105" s="164" t="s">
        <v>58</v>
      </c>
      <c r="AY105" s="164" t="s">
        <v>59</v>
      </c>
      <c r="AZ105" s="77">
        <f t="shared" si="154"/>
        <v>0.48</v>
      </c>
      <c r="BA105" s="78" t="str">
        <f t="shared" si="136"/>
        <v>Media</v>
      </c>
      <c r="BB105" s="77">
        <f t="shared" si="155"/>
        <v>0.6</v>
      </c>
      <c r="BC105" s="78" t="str">
        <f t="shared" si="137"/>
        <v>Moderado</v>
      </c>
      <c r="BD105" s="79" t="str">
        <f>IF(AND(BA105&lt;&gt;"",BC105&lt;&gt;""),VLOOKUP(BA105&amp;BC105,'No Eliminar'!$P$3:$Q$27,2,FALSE),"")</f>
        <v>Moderada</v>
      </c>
      <c r="BE105" s="228" t="s">
        <v>60</v>
      </c>
      <c r="BF105" s="644" t="s">
        <v>1408</v>
      </c>
      <c r="BG105" s="177" t="s">
        <v>806</v>
      </c>
      <c r="BH105" s="619" t="s">
        <v>1409</v>
      </c>
      <c r="BI105" s="697">
        <v>44958</v>
      </c>
      <c r="BJ105" s="697">
        <v>45289</v>
      </c>
      <c r="BK105" s="561"/>
      <c r="BL105" s="710" t="s">
        <v>801</v>
      </c>
    </row>
    <row r="106" spans="2:64" ht="260.25" customHeight="1" thickTop="1" thickBot="1" x14ac:dyDescent="0.35">
      <c r="B106" s="787"/>
      <c r="C106" s="894"/>
      <c r="D106" s="897"/>
      <c r="E106" s="366" t="s">
        <v>74</v>
      </c>
      <c r="F106" s="364" t="s">
        <v>285</v>
      </c>
      <c r="G106" s="485" t="s">
        <v>973</v>
      </c>
      <c r="H106" s="587" t="s">
        <v>68</v>
      </c>
      <c r="I106" s="587" t="s">
        <v>802</v>
      </c>
      <c r="J106" s="587" t="s">
        <v>803</v>
      </c>
      <c r="K106" s="589" t="s">
        <v>93</v>
      </c>
      <c r="L106" s="219" t="s">
        <v>70</v>
      </c>
      <c r="M106" s="220" t="str">
        <f t="shared" ref="M106" si="156">IF(L106="Máximo 2 veces por año","Muy Baja", IF(L106="De 3 a 24 veces por año","Baja", IF(L106="De 24 a 500 veces por año","Media", IF(L106="De 500 veces al año y máximo 5000 veces por año","Alta",IF(L106="Más de 5000 veces por año","Muy Alta",";")))))</f>
        <v>Alta</v>
      </c>
      <c r="N106" s="221">
        <f t="shared" ref="N106" si="157">IF(M106="Muy Baja", 20%, IF(M106="Baja",40%, IF(M106="Media",60%, IF(M106="Alta",80%,IF(M106="Muy Alta",100%,"")))))</f>
        <v>0.8</v>
      </c>
      <c r="O106" s="72" t="s">
        <v>53</v>
      </c>
      <c r="P106" s="72" t="s">
        <v>53</v>
      </c>
      <c r="Q106" s="72" t="s">
        <v>53</v>
      </c>
      <c r="R106" s="72" t="s">
        <v>53</v>
      </c>
      <c r="S106" s="72" t="s">
        <v>53</v>
      </c>
      <c r="T106" s="72" t="s">
        <v>53</v>
      </c>
      <c r="U106" s="72" t="s">
        <v>53</v>
      </c>
      <c r="V106" s="72" t="s">
        <v>54</v>
      </c>
      <c r="W106" s="72" t="s">
        <v>54</v>
      </c>
      <c r="X106" s="72" t="s">
        <v>53</v>
      </c>
      <c r="Y106" s="72" t="s">
        <v>53</v>
      </c>
      <c r="Z106" s="72" t="s">
        <v>53</v>
      </c>
      <c r="AA106" s="72" t="s">
        <v>53</v>
      </c>
      <c r="AB106" s="72" t="s">
        <v>53</v>
      </c>
      <c r="AC106" s="72" t="s">
        <v>53</v>
      </c>
      <c r="AD106" s="72" t="s">
        <v>54</v>
      </c>
      <c r="AE106" s="72" t="s">
        <v>53</v>
      </c>
      <c r="AF106" s="72" t="s">
        <v>53</v>
      </c>
      <c r="AG106" s="72" t="s">
        <v>54</v>
      </c>
      <c r="AH106" s="73"/>
      <c r="AI106" s="219" t="s">
        <v>353</v>
      </c>
      <c r="AJ106" s="73"/>
      <c r="AK106" s="222" t="str">
        <f t="shared" ref="AK106" si="158">IF(AI106="Afectación menor a 10 SMLMV","Leve",IF(AI106="Entre 10 y 50 SMLMV","Menor",IF(AI106="Entre 50 y 100 SMLMV","Moderado",IF(AI106="Entre 100 y 500 SMLMV","Mayor",IF(AI106="Mayor a 500 SMLMV","Catastrófico",";")))))</f>
        <v>Moderado</v>
      </c>
      <c r="AL106" s="223">
        <f t="shared" ref="AL106" si="159">IF(AK106="Leve", 20%, IF(AK106="Menor",40%, IF(AK106="Moderado",60%, IF(AK106="Mayor",80%,IF(AK106="Catastrófico",100%,"")))))</f>
        <v>0.6</v>
      </c>
      <c r="AM106" s="224" t="str">
        <f>IF(AND(M106&lt;&gt;"",AK106&lt;&gt;""),VLOOKUP(M106&amp;AK106,'No Eliminar'!$P$3:$Q$27,2,FALSE),"")</f>
        <v>Alta</v>
      </c>
      <c r="AN106" s="145" t="s">
        <v>84</v>
      </c>
      <c r="AO106" s="208" t="s">
        <v>1492</v>
      </c>
      <c r="AP106" s="572" t="s">
        <v>787</v>
      </c>
      <c r="AQ106" s="75" t="str">
        <f t="shared" ref="AQ106" si="160">IF(AR106="Preventivo","Probabilidad",IF(AR106="Detectivo","Probabilidad","Impacto"))</f>
        <v>Probabilidad</v>
      </c>
      <c r="AR106" s="89" t="s">
        <v>61</v>
      </c>
      <c r="AS106" s="76">
        <f t="shared" ref="AS106" si="161">IF(AR106="Preventivo", 25%, IF(AR106="Detectivo",15%, IF(AR106="Correctivo",10%,IF(AR106="No se tienen controles para aplicar al impacto","No Aplica",""))))</f>
        <v>0.25</v>
      </c>
      <c r="AT106" s="89" t="s">
        <v>56</v>
      </c>
      <c r="AU106" s="76">
        <f t="shared" ref="AU106" si="162">IF(AT106="Automático", 25%, IF(AT106="Manual",15%,IF(AT106="No Aplica", "No Aplica","")))</f>
        <v>0.15</v>
      </c>
      <c r="AV106" s="77">
        <f t="shared" ref="AV106" si="163">AS106+AU106</f>
        <v>0.4</v>
      </c>
      <c r="AW106" s="89" t="s">
        <v>57</v>
      </c>
      <c r="AX106" s="89" t="s">
        <v>58</v>
      </c>
      <c r="AY106" s="89" t="s">
        <v>59</v>
      </c>
      <c r="AZ106" s="77">
        <f t="shared" ref="AZ106" si="164">IFERROR(IF(AQ106="Probabilidad",(N106-(+N106*AV106)),IF(AQ106="Impacto",N106,"")),"")</f>
        <v>0.48</v>
      </c>
      <c r="BA106" s="78" t="str">
        <f t="shared" ref="BA106" si="165">IF(AZ106&lt;=20%, "Muy Baja", IF(AZ106&lt;=40%,"Baja", IF(AZ106&lt;=60%,"Media",IF(AZ106&lt;=80%,"Alta","Muy Alta"))))</f>
        <v>Media</v>
      </c>
      <c r="BB106" s="77">
        <f t="shared" ref="BB106" si="166">IF(AQ106="Impacto",(AL106-(+AL106*AV106)),AL106)</f>
        <v>0.6</v>
      </c>
      <c r="BC106" s="78" t="str">
        <f t="shared" ref="BC106" si="167">IF(BB106&lt;=20%, "Leve", IF(BB106&lt;=40%,"Menor", IF(BB106&lt;=60%,"Moderado",IF(BB106&lt;=80%,"Mayor","Catastrófico"))))</f>
        <v>Moderado</v>
      </c>
      <c r="BD106" s="79" t="str">
        <f>IF(AND(BA106&lt;&gt;"",BC106&lt;&gt;""),VLOOKUP(BA106&amp;BC106,'No Eliminar'!$P$3:$Q$27,2,FALSE),"")</f>
        <v>Moderada</v>
      </c>
      <c r="BE106" s="228" t="s">
        <v>60</v>
      </c>
      <c r="BF106" s="657" t="s">
        <v>1411</v>
      </c>
      <c r="BG106" s="587" t="s">
        <v>806</v>
      </c>
      <c r="BH106" s="587" t="s">
        <v>1410</v>
      </c>
      <c r="BI106" s="630">
        <v>44928</v>
      </c>
      <c r="BJ106" s="630">
        <v>44957</v>
      </c>
      <c r="BK106" s="561"/>
      <c r="BL106" s="710" t="s">
        <v>807</v>
      </c>
    </row>
    <row r="107" spans="2:64" ht="215.25" customHeight="1" thickTop="1" thickBot="1" x14ac:dyDescent="0.35">
      <c r="B107" s="787"/>
      <c r="C107" s="894"/>
      <c r="D107" s="897"/>
      <c r="E107" s="413" t="s">
        <v>74</v>
      </c>
      <c r="F107" s="414" t="s">
        <v>286</v>
      </c>
      <c r="G107" s="487" t="s">
        <v>808</v>
      </c>
      <c r="H107" s="177" t="s">
        <v>68</v>
      </c>
      <c r="I107" s="177" t="s">
        <v>975</v>
      </c>
      <c r="J107" s="177" t="s">
        <v>976</v>
      </c>
      <c r="K107" s="504" t="s">
        <v>93</v>
      </c>
      <c r="L107" s="157" t="s">
        <v>72</v>
      </c>
      <c r="M107" s="158" t="str">
        <f t="shared" si="150"/>
        <v>Baja</v>
      </c>
      <c r="N107" s="159">
        <f t="shared" si="151"/>
        <v>0.4</v>
      </c>
      <c r="O107" s="157" t="s">
        <v>53</v>
      </c>
      <c r="P107" s="157" t="s">
        <v>53</v>
      </c>
      <c r="Q107" s="157" t="s">
        <v>53</v>
      </c>
      <c r="R107" s="157" t="s">
        <v>53</v>
      </c>
      <c r="S107" s="157" t="s">
        <v>53</v>
      </c>
      <c r="T107" s="157" t="s">
        <v>53</v>
      </c>
      <c r="U107" s="157" t="s">
        <v>53</v>
      </c>
      <c r="V107" s="157" t="s">
        <v>54</v>
      </c>
      <c r="W107" s="157" t="s">
        <v>54</v>
      </c>
      <c r="X107" s="157" t="s">
        <v>53</v>
      </c>
      <c r="Y107" s="157" t="s">
        <v>53</v>
      </c>
      <c r="Z107" s="157" t="s">
        <v>53</v>
      </c>
      <c r="AA107" s="157" t="s">
        <v>53</v>
      </c>
      <c r="AB107" s="157" t="s">
        <v>53</v>
      </c>
      <c r="AC107" s="157" t="s">
        <v>53</v>
      </c>
      <c r="AD107" s="157" t="s">
        <v>54</v>
      </c>
      <c r="AE107" s="157" t="s">
        <v>53</v>
      </c>
      <c r="AF107" s="157" t="s">
        <v>53</v>
      </c>
      <c r="AG107" s="157" t="s">
        <v>54</v>
      </c>
      <c r="AH107" s="160"/>
      <c r="AI107" s="157" t="s">
        <v>351</v>
      </c>
      <c r="AJ107" s="160"/>
      <c r="AK107" s="161" t="str">
        <f t="shared" si="152"/>
        <v>Leve</v>
      </c>
      <c r="AL107" s="162">
        <f t="shared" si="153"/>
        <v>0.2</v>
      </c>
      <c r="AM107" s="184" t="str">
        <f>IF(AND(M107&lt;&gt;"",AK107&lt;&gt;""),VLOOKUP(M107&amp;AK107,'No Eliminar'!$P$3:$Q$27,2,FALSE),"")</f>
        <v>Baja</v>
      </c>
      <c r="AN107" s="147" t="s">
        <v>84</v>
      </c>
      <c r="AO107" s="685" t="s">
        <v>1566</v>
      </c>
      <c r="AP107" s="571" t="s">
        <v>978</v>
      </c>
      <c r="AQ107" s="163" t="str">
        <f t="shared" si="132"/>
        <v>Probabilidad</v>
      </c>
      <c r="AR107" s="164" t="s">
        <v>61</v>
      </c>
      <c r="AS107" s="162">
        <f t="shared" si="133"/>
        <v>0.25</v>
      </c>
      <c r="AT107" s="164" t="s">
        <v>56</v>
      </c>
      <c r="AU107" s="162">
        <f t="shared" si="134"/>
        <v>0.15</v>
      </c>
      <c r="AV107" s="165">
        <f t="shared" si="135"/>
        <v>0.4</v>
      </c>
      <c r="AW107" s="164" t="s">
        <v>73</v>
      </c>
      <c r="AX107" s="164" t="s">
        <v>65</v>
      </c>
      <c r="AY107" s="164" t="s">
        <v>59</v>
      </c>
      <c r="AZ107" s="165">
        <f>IFERROR(IF(AQ107="Probabilidad",(N107-(+N107*AV107)),IF(AQ107="Impacto",N107,"")),"")</f>
        <v>0.24</v>
      </c>
      <c r="BA107" s="166" t="str">
        <f t="shared" si="136"/>
        <v>Baja</v>
      </c>
      <c r="BB107" s="165">
        <f>IF(AQ107="Impacto",(AL107-(+AL107*AV107)),AL107)</f>
        <v>0.2</v>
      </c>
      <c r="BC107" s="166" t="str">
        <f t="shared" si="137"/>
        <v>Leve</v>
      </c>
      <c r="BD107" s="167" t="str">
        <f>IF(AND(BA107&lt;&gt;"",BC107&lt;&gt;""),VLOOKUP(BA107&amp;BC107,'No Eliminar'!$P$3:$Q$27,2,FALSE),"")</f>
        <v>Baja</v>
      </c>
      <c r="BE107" s="164" t="s">
        <v>106</v>
      </c>
      <c r="BF107" s="511" t="s">
        <v>380</v>
      </c>
      <c r="BG107" s="511" t="s">
        <v>380</v>
      </c>
      <c r="BH107" s="511" t="s">
        <v>380</v>
      </c>
      <c r="BI107" s="511" t="s">
        <v>380</v>
      </c>
      <c r="BJ107" s="511" t="s">
        <v>380</v>
      </c>
      <c r="BK107" s="702"/>
      <c r="BL107" s="715" t="s">
        <v>809</v>
      </c>
    </row>
    <row r="108" spans="2:64" ht="184.5" customHeight="1" thickBot="1" x14ac:dyDescent="0.35">
      <c r="B108" s="787"/>
      <c r="C108" s="894"/>
      <c r="D108" s="897"/>
      <c r="E108" s="413" t="s">
        <v>74</v>
      </c>
      <c r="F108" s="414" t="s">
        <v>287</v>
      </c>
      <c r="G108" s="496" t="s">
        <v>979</v>
      </c>
      <c r="H108" s="177" t="s">
        <v>51</v>
      </c>
      <c r="I108" s="665" t="s">
        <v>980</v>
      </c>
      <c r="J108" s="665" t="s">
        <v>981</v>
      </c>
      <c r="K108" s="504" t="s">
        <v>93</v>
      </c>
      <c r="L108" s="157" t="s">
        <v>159</v>
      </c>
      <c r="M108" s="158" t="str">
        <f t="shared" si="150"/>
        <v>Muy Baja</v>
      </c>
      <c r="N108" s="159">
        <f t="shared" si="151"/>
        <v>0.2</v>
      </c>
      <c r="O108" s="157" t="s">
        <v>53</v>
      </c>
      <c r="P108" s="157" t="s">
        <v>53</v>
      </c>
      <c r="Q108" s="157" t="s">
        <v>53</v>
      </c>
      <c r="R108" s="157" t="s">
        <v>53</v>
      </c>
      <c r="S108" s="157" t="s">
        <v>53</v>
      </c>
      <c r="T108" s="157" t="s">
        <v>53</v>
      </c>
      <c r="U108" s="157" t="s">
        <v>53</v>
      </c>
      <c r="V108" s="157" t="s">
        <v>54</v>
      </c>
      <c r="W108" s="157" t="s">
        <v>54</v>
      </c>
      <c r="X108" s="157" t="s">
        <v>53</v>
      </c>
      <c r="Y108" s="157" t="s">
        <v>53</v>
      </c>
      <c r="Z108" s="157" t="s">
        <v>53</v>
      </c>
      <c r="AA108" s="157" t="s">
        <v>53</v>
      </c>
      <c r="AB108" s="157" t="s">
        <v>53</v>
      </c>
      <c r="AC108" s="157" t="s">
        <v>53</v>
      </c>
      <c r="AD108" s="157" t="s">
        <v>54</v>
      </c>
      <c r="AE108" s="157" t="s">
        <v>53</v>
      </c>
      <c r="AF108" s="157" t="s">
        <v>53</v>
      </c>
      <c r="AG108" s="157" t="s">
        <v>54</v>
      </c>
      <c r="AH108" s="160"/>
      <c r="AI108" s="157" t="s">
        <v>351</v>
      </c>
      <c r="AJ108" s="160"/>
      <c r="AK108" s="161" t="str">
        <f t="shared" si="152"/>
        <v>Leve</v>
      </c>
      <c r="AL108" s="162">
        <f t="shared" si="153"/>
        <v>0.2</v>
      </c>
      <c r="AM108" s="184" t="str">
        <f>IF(AND(M108&lt;&gt;"",AK108&lt;&gt;""),VLOOKUP(M108&amp;AK108,'No Eliminar'!$P$3:$Q$27,2,FALSE),"")</f>
        <v>Baja</v>
      </c>
      <c r="AN108" s="147" t="s">
        <v>84</v>
      </c>
      <c r="AO108" s="607" t="s">
        <v>1567</v>
      </c>
      <c r="AP108" s="572" t="s">
        <v>1482</v>
      </c>
      <c r="AQ108" s="163" t="str">
        <f t="shared" si="132"/>
        <v>Probabilidad</v>
      </c>
      <c r="AR108" s="164" t="s">
        <v>61</v>
      </c>
      <c r="AS108" s="162">
        <f t="shared" si="133"/>
        <v>0.25</v>
      </c>
      <c r="AT108" s="164" t="s">
        <v>56</v>
      </c>
      <c r="AU108" s="162">
        <f t="shared" si="134"/>
        <v>0.15</v>
      </c>
      <c r="AV108" s="165">
        <f t="shared" si="135"/>
        <v>0.4</v>
      </c>
      <c r="AW108" s="164" t="s">
        <v>57</v>
      </c>
      <c r="AX108" s="164" t="s">
        <v>58</v>
      </c>
      <c r="AY108" s="164" t="s">
        <v>59</v>
      </c>
      <c r="AZ108" s="165">
        <f t="shared" si="154"/>
        <v>0.12</v>
      </c>
      <c r="BA108" s="166" t="str">
        <f t="shared" si="136"/>
        <v>Muy Baja</v>
      </c>
      <c r="BB108" s="165">
        <f t="shared" si="155"/>
        <v>0.2</v>
      </c>
      <c r="BC108" s="166" t="str">
        <f t="shared" si="137"/>
        <v>Leve</v>
      </c>
      <c r="BD108" s="167" t="str">
        <f>IF(AND(BA108&lt;&gt;"",BC108&lt;&gt;""),VLOOKUP(BA108&amp;BC108,'No Eliminar'!$P$3:$Q$27,2,FALSE),"")</f>
        <v>Baja</v>
      </c>
      <c r="BE108" s="164" t="s">
        <v>106</v>
      </c>
      <c r="BF108" s="511" t="s">
        <v>380</v>
      </c>
      <c r="BG108" s="511" t="s">
        <v>380</v>
      </c>
      <c r="BH108" s="511" t="s">
        <v>380</v>
      </c>
      <c r="BI108" s="511" t="s">
        <v>380</v>
      </c>
      <c r="BJ108" s="511" t="s">
        <v>380</v>
      </c>
      <c r="BK108" s="702"/>
      <c r="BL108" s="559" t="s">
        <v>982</v>
      </c>
    </row>
    <row r="109" spans="2:64" ht="207" customHeight="1" thickBot="1" x14ac:dyDescent="0.35">
      <c r="B109" s="787"/>
      <c r="C109" s="894"/>
      <c r="D109" s="897"/>
      <c r="E109" s="413" t="s">
        <v>74</v>
      </c>
      <c r="F109" s="365" t="s">
        <v>289</v>
      </c>
      <c r="G109" s="497" t="s">
        <v>1484</v>
      </c>
      <c r="H109" s="626" t="s">
        <v>51</v>
      </c>
      <c r="I109" s="667" t="s">
        <v>1485</v>
      </c>
      <c r="J109" s="667" t="s">
        <v>818</v>
      </c>
      <c r="K109" s="506" t="s">
        <v>93</v>
      </c>
      <c r="L109" s="64" t="s">
        <v>159</v>
      </c>
      <c r="M109" s="250" t="str">
        <f t="shared" si="150"/>
        <v>Muy Baja</v>
      </c>
      <c r="N109" s="251">
        <f t="shared" si="151"/>
        <v>0.2</v>
      </c>
      <c r="O109" s="64" t="s">
        <v>53</v>
      </c>
      <c r="P109" s="64" t="s">
        <v>53</v>
      </c>
      <c r="Q109" s="64" t="s">
        <v>53</v>
      </c>
      <c r="R109" s="64" t="s">
        <v>53</v>
      </c>
      <c r="S109" s="64" t="s">
        <v>53</v>
      </c>
      <c r="T109" s="64" t="s">
        <v>53</v>
      </c>
      <c r="U109" s="64" t="s">
        <v>53</v>
      </c>
      <c r="V109" s="64" t="s">
        <v>54</v>
      </c>
      <c r="W109" s="64" t="s">
        <v>54</v>
      </c>
      <c r="X109" s="64" t="s">
        <v>53</v>
      </c>
      <c r="Y109" s="64" t="s">
        <v>53</v>
      </c>
      <c r="Z109" s="64" t="s">
        <v>53</v>
      </c>
      <c r="AA109" s="64" t="s">
        <v>53</v>
      </c>
      <c r="AB109" s="64" t="s">
        <v>53</v>
      </c>
      <c r="AC109" s="64" t="s">
        <v>53</v>
      </c>
      <c r="AD109" s="64" t="s">
        <v>54</v>
      </c>
      <c r="AE109" s="64" t="s">
        <v>53</v>
      </c>
      <c r="AF109" s="64" t="s">
        <v>53</v>
      </c>
      <c r="AG109" s="64" t="s">
        <v>54</v>
      </c>
      <c r="AH109" s="65"/>
      <c r="AI109" s="64" t="s">
        <v>351</v>
      </c>
      <c r="AJ109" s="65"/>
      <c r="AK109" s="66" t="str">
        <f t="shared" si="152"/>
        <v>Leve</v>
      </c>
      <c r="AL109" s="67">
        <f t="shared" si="153"/>
        <v>0.2</v>
      </c>
      <c r="AM109" s="437" t="str">
        <f>IF(AND(M109&lt;&gt;"",AK109&lt;&gt;""),VLOOKUP(M109&amp;AK109,'No Eliminar'!$P$3:$Q$27,2,FALSE),"")</f>
        <v>Baja</v>
      </c>
      <c r="AN109" s="148" t="s">
        <v>84</v>
      </c>
      <c r="AO109" s="607" t="s">
        <v>1571</v>
      </c>
      <c r="AP109" s="572" t="s">
        <v>1488</v>
      </c>
      <c r="AQ109" s="163" t="str">
        <f t="shared" si="132"/>
        <v>Impacto</v>
      </c>
      <c r="AR109" s="164" t="s">
        <v>55</v>
      </c>
      <c r="AS109" s="162">
        <f t="shared" si="133"/>
        <v>0.1</v>
      </c>
      <c r="AT109" s="164" t="s">
        <v>56</v>
      </c>
      <c r="AU109" s="162">
        <f t="shared" si="134"/>
        <v>0.15</v>
      </c>
      <c r="AV109" s="165">
        <f t="shared" si="135"/>
        <v>0.25</v>
      </c>
      <c r="AW109" s="164" t="s">
        <v>73</v>
      </c>
      <c r="AX109" s="164" t="s">
        <v>65</v>
      </c>
      <c r="AY109" s="164" t="s">
        <v>59</v>
      </c>
      <c r="AZ109" s="165">
        <f>IFERROR(IF(AQ109="Probabilidad",(N109-(+N109*AV109)),IF(AQ109="Impacto",N109,"")),"")</f>
        <v>0.2</v>
      </c>
      <c r="BA109" s="166" t="str">
        <f t="shared" si="136"/>
        <v>Muy Baja</v>
      </c>
      <c r="BB109" s="165">
        <f>IF(AQ109="Impacto",(AL109-(+AL109*AV109)),AL109)</f>
        <v>0.15000000000000002</v>
      </c>
      <c r="BC109" s="166" t="str">
        <f t="shared" si="137"/>
        <v>Leve</v>
      </c>
      <c r="BD109" s="167" t="str">
        <f>IF(AND(BA109&lt;&gt;"",BC109&lt;&gt;""),VLOOKUP(BA109&amp;BC109,'[3]No Eliminar'!$P$3:$Q$27,2,FALSE),"")</f>
        <v>Baja</v>
      </c>
      <c r="BE109" s="164" t="s">
        <v>106</v>
      </c>
      <c r="BF109" s="511" t="s">
        <v>380</v>
      </c>
      <c r="BG109" s="511" t="s">
        <v>380</v>
      </c>
      <c r="BH109" s="511" t="s">
        <v>380</v>
      </c>
      <c r="BI109" s="511" t="s">
        <v>380</v>
      </c>
      <c r="BJ109" s="511" t="s">
        <v>380</v>
      </c>
      <c r="BK109" s="702"/>
      <c r="BL109" s="559" t="s">
        <v>1067</v>
      </c>
    </row>
    <row r="110" spans="2:64" ht="189.75" customHeight="1" thickBot="1" x14ac:dyDescent="0.35">
      <c r="B110" s="787"/>
      <c r="C110" s="894"/>
      <c r="D110" s="897"/>
      <c r="E110" s="413" t="s">
        <v>74</v>
      </c>
      <c r="F110" s="414" t="s">
        <v>291</v>
      </c>
      <c r="G110" s="487" t="s">
        <v>1486</v>
      </c>
      <c r="H110" s="177" t="s">
        <v>51</v>
      </c>
      <c r="I110" s="665" t="s">
        <v>1487</v>
      </c>
      <c r="J110" s="665" t="s">
        <v>821</v>
      </c>
      <c r="K110" s="504" t="s">
        <v>93</v>
      </c>
      <c r="L110" s="157" t="s">
        <v>72</v>
      </c>
      <c r="M110" s="158" t="str">
        <f t="shared" si="150"/>
        <v>Baja</v>
      </c>
      <c r="N110" s="159">
        <f t="shared" si="151"/>
        <v>0.4</v>
      </c>
      <c r="O110" s="157" t="s">
        <v>53</v>
      </c>
      <c r="P110" s="157" t="s">
        <v>53</v>
      </c>
      <c r="Q110" s="157" t="s">
        <v>53</v>
      </c>
      <c r="R110" s="157" t="s">
        <v>53</v>
      </c>
      <c r="S110" s="157" t="s">
        <v>53</v>
      </c>
      <c r="T110" s="157" t="s">
        <v>53</v>
      </c>
      <c r="U110" s="157" t="s">
        <v>53</v>
      </c>
      <c r="V110" s="157" t="s">
        <v>54</v>
      </c>
      <c r="W110" s="157" t="s">
        <v>54</v>
      </c>
      <c r="X110" s="157" t="s">
        <v>53</v>
      </c>
      <c r="Y110" s="157" t="s">
        <v>53</v>
      </c>
      <c r="Z110" s="157" t="s">
        <v>53</v>
      </c>
      <c r="AA110" s="157" t="s">
        <v>53</v>
      </c>
      <c r="AB110" s="157" t="s">
        <v>53</v>
      </c>
      <c r="AC110" s="157" t="s">
        <v>53</v>
      </c>
      <c r="AD110" s="157" t="s">
        <v>54</v>
      </c>
      <c r="AE110" s="157" t="s">
        <v>53</v>
      </c>
      <c r="AF110" s="157" t="s">
        <v>53</v>
      </c>
      <c r="AG110" s="157" t="s">
        <v>54</v>
      </c>
      <c r="AH110" s="160"/>
      <c r="AI110" s="157" t="s">
        <v>351</v>
      </c>
      <c r="AJ110" s="160"/>
      <c r="AK110" s="161" t="str">
        <f t="shared" si="152"/>
        <v>Leve</v>
      </c>
      <c r="AL110" s="162">
        <f t="shared" si="153"/>
        <v>0.2</v>
      </c>
      <c r="AM110" s="184" t="str">
        <f>IF(AND(M110&lt;&gt;"",AK110&lt;&gt;""),VLOOKUP(M110&amp;AK110,'No Eliminar'!$P$3:$Q$27,2,FALSE),"")</f>
        <v>Baja</v>
      </c>
      <c r="AN110" s="147" t="s">
        <v>84</v>
      </c>
      <c r="AO110" s="607" t="s">
        <v>1572</v>
      </c>
      <c r="AP110" s="572" t="s">
        <v>1483</v>
      </c>
      <c r="AQ110" s="163" t="str">
        <f t="shared" si="132"/>
        <v>Probabilidad</v>
      </c>
      <c r="AR110" s="164" t="s">
        <v>61</v>
      </c>
      <c r="AS110" s="162">
        <v>0.25</v>
      </c>
      <c r="AT110" s="164" t="s">
        <v>56</v>
      </c>
      <c r="AU110" s="162">
        <v>0.15</v>
      </c>
      <c r="AV110" s="165">
        <v>0.4</v>
      </c>
      <c r="AW110" s="164" t="s">
        <v>73</v>
      </c>
      <c r="AX110" s="164" t="s">
        <v>58</v>
      </c>
      <c r="AY110" s="164" t="s">
        <v>59</v>
      </c>
      <c r="AZ110" s="165">
        <v>0.24</v>
      </c>
      <c r="BA110" s="166" t="s">
        <v>90</v>
      </c>
      <c r="BB110" s="165">
        <v>0.2</v>
      </c>
      <c r="BC110" s="166" t="s">
        <v>1069</v>
      </c>
      <c r="BD110" s="167" t="s">
        <v>90</v>
      </c>
      <c r="BE110" s="164" t="s">
        <v>106</v>
      </c>
      <c r="BF110" s="511" t="s">
        <v>380</v>
      </c>
      <c r="BG110" s="511" t="s">
        <v>380</v>
      </c>
      <c r="BH110" s="511" t="s">
        <v>380</v>
      </c>
      <c r="BI110" s="511" t="s">
        <v>380</v>
      </c>
      <c r="BJ110" s="511" t="s">
        <v>380</v>
      </c>
      <c r="BK110" s="702"/>
      <c r="BL110" s="559" t="s">
        <v>1491</v>
      </c>
    </row>
    <row r="111" spans="2:64" ht="200.25" customHeight="1" thickBot="1" x14ac:dyDescent="0.35">
      <c r="B111" s="787"/>
      <c r="C111" s="894"/>
      <c r="D111" s="897"/>
      <c r="E111" s="413" t="s">
        <v>74</v>
      </c>
      <c r="F111" s="364" t="s">
        <v>292</v>
      </c>
      <c r="G111" s="488" t="s">
        <v>984</v>
      </c>
      <c r="H111" s="636" t="s">
        <v>51</v>
      </c>
      <c r="I111" s="668" t="s">
        <v>985</v>
      </c>
      <c r="J111" s="668" t="s">
        <v>822</v>
      </c>
      <c r="K111" s="591" t="s">
        <v>93</v>
      </c>
      <c r="L111" s="301" t="s">
        <v>72</v>
      </c>
      <c r="M111" s="328" t="str">
        <f t="shared" si="150"/>
        <v>Baja</v>
      </c>
      <c r="N111" s="329">
        <f t="shared" si="151"/>
        <v>0.4</v>
      </c>
      <c r="O111" s="301" t="s">
        <v>53</v>
      </c>
      <c r="P111" s="301" t="s">
        <v>53</v>
      </c>
      <c r="Q111" s="301" t="s">
        <v>53</v>
      </c>
      <c r="R111" s="301" t="s">
        <v>53</v>
      </c>
      <c r="S111" s="301" t="s">
        <v>53</v>
      </c>
      <c r="T111" s="301" t="s">
        <v>53</v>
      </c>
      <c r="U111" s="301" t="s">
        <v>53</v>
      </c>
      <c r="V111" s="301" t="s">
        <v>54</v>
      </c>
      <c r="W111" s="301" t="s">
        <v>54</v>
      </c>
      <c r="X111" s="301" t="s">
        <v>53</v>
      </c>
      <c r="Y111" s="301" t="s">
        <v>53</v>
      </c>
      <c r="Z111" s="301" t="s">
        <v>53</v>
      </c>
      <c r="AA111" s="301" t="s">
        <v>53</v>
      </c>
      <c r="AB111" s="301" t="s">
        <v>53</v>
      </c>
      <c r="AC111" s="301" t="s">
        <v>53</v>
      </c>
      <c r="AD111" s="301" t="s">
        <v>54</v>
      </c>
      <c r="AE111" s="301" t="s">
        <v>53</v>
      </c>
      <c r="AF111" s="301" t="s">
        <v>53</v>
      </c>
      <c r="AG111" s="301" t="s">
        <v>54</v>
      </c>
      <c r="AH111" s="197"/>
      <c r="AI111" s="301" t="s">
        <v>351</v>
      </c>
      <c r="AJ111" s="197"/>
      <c r="AK111" s="57" t="str">
        <f t="shared" si="152"/>
        <v>Leve</v>
      </c>
      <c r="AL111" s="56">
        <f t="shared" si="153"/>
        <v>0.2</v>
      </c>
      <c r="AM111" s="423" t="str">
        <f>IF(AND(M111&lt;&gt;"",AK111&lt;&gt;""),VLOOKUP(M111&amp;AK111,'No Eliminar'!$P$3:$Q$27,2,FALSE),"")</f>
        <v>Baja</v>
      </c>
      <c r="AN111" s="340" t="s">
        <v>84</v>
      </c>
      <c r="AO111" s="607" t="s">
        <v>1572</v>
      </c>
      <c r="AP111" s="573" t="s">
        <v>1483</v>
      </c>
      <c r="AQ111" s="252" t="s">
        <v>95</v>
      </c>
      <c r="AR111" s="306" t="s">
        <v>61</v>
      </c>
      <c r="AS111" s="56">
        <v>0.25</v>
      </c>
      <c r="AT111" s="306" t="s">
        <v>56</v>
      </c>
      <c r="AU111" s="56">
        <v>0.15</v>
      </c>
      <c r="AV111" s="317">
        <v>0.4</v>
      </c>
      <c r="AW111" s="306" t="s">
        <v>57</v>
      </c>
      <c r="AX111" s="306" t="s">
        <v>58</v>
      </c>
      <c r="AY111" s="306" t="s">
        <v>59</v>
      </c>
      <c r="AZ111" s="317">
        <v>0.24</v>
      </c>
      <c r="BA111" s="316" t="s">
        <v>90</v>
      </c>
      <c r="BB111" s="317">
        <v>0.2</v>
      </c>
      <c r="BC111" s="316" t="s">
        <v>1069</v>
      </c>
      <c r="BD111" s="307" t="s">
        <v>90</v>
      </c>
      <c r="BE111" s="306" t="s">
        <v>106</v>
      </c>
      <c r="BF111" s="511" t="s">
        <v>380</v>
      </c>
      <c r="BG111" s="511" t="s">
        <v>380</v>
      </c>
      <c r="BH111" s="511" t="s">
        <v>380</v>
      </c>
      <c r="BI111" s="511" t="s">
        <v>380</v>
      </c>
      <c r="BJ111" s="511" t="s">
        <v>380</v>
      </c>
      <c r="BK111" s="702"/>
      <c r="BL111" s="559" t="s">
        <v>1072</v>
      </c>
    </row>
    <row r="112" spans="2:64" ht="254.25" customHeight="1" thickBot="1" x14ac:dyDescent="0.35">
      <c r="B112" s="787"/>
      <c r="C112" s="894"/>
      <c r="D112" s="897"/>
      <c r="E112" s="851" t="s">
        <v>50</v>
      </c>
      <c r="F112" s="798" t="s">
        <v>294</v>
      </c>
      <c r="G112" s="966" t="s">
        <v>826</v>
      </c>
      <c r="H112" s="962" t="s">
        <v>68</v>
      </c>
      <c r="I112" s="619" t="s">
        <v>823</v>
      </c>
      <c r="J112" s="962" t="s">
        <v>824</v>
      </c>
      <c r="K112" s="960" t="s">
        <v>347</v>
      </c>
      <c r="L112" s="820" t="s">
        <v>70</v>
      </c>
      <c r="M112" s="827" t="str">
        <f>IF(L112="Máximo 2 veces por año","Muy Baja", IF(L112="De 3 a 24 veces por año","Baja", IF(L112="De 24 a 500 veces por año","Media", IF(L112="De 500 veces al año y máximo 5000 veces por año","Alta",IF(L112="Más de 5000 veces por año","Muy Alta",";")))))</f>
        <v>Alta</v>
      </c>
      <c r="N112" s="830">
        <f t="shared" si="151"/>
        <v>0.8</v>
      </c>
      <c r="O112" s="72" t="s">
        <v>53</v>
      </c>
      <c r="P112" s="72" t="s">
        <v>53</v>
      </c>
      <c r="Q112" s="72" t="s">
        <v>53</v>
      </c>
      <c r="R112" s="72" t="s">
        <v>53</v>
      </c>
      <c r="S112" s="72" t="s">
        <v>53</v>
      </c>
      <c r="T112" s="72" t="s">
        <v>53</v>
      </c>
      <c r="U112" s="72" t="s">
        <v>53</v>
      </c>
      <c r="V112" s="72" t="s">
        <v>54</v>
      </c>
      <c r="W112" s="72" t="s">
        <v>54</v>
      </c>
      <c r="X112" s="72" t="s">
        <v>53</v>
      </c>
      <c r="Y112" s="72" t="s">
        <v>53</v>
      </c>
      <c r="Z112" s="72" t="s">
        <v>53</v>
      </c>
      <c r="AA112" s="72" t="s">
        <v>53</v>
      </c>
      <c r="AB112" s="72" t="s">
        <v>53</v>
      </c>
      <c r="AC112" s="72" t="s">
        <v>53</v>
      </c>
      <c r="AD112" s="72" t="s">
        <v>54</v>
      </c>
      <c r="AE112" s="72" t="s">
        <v>53</v>
      </c>
      <c r="AF112" s="72" t="s">
        <v>53</v>
      </c>
      <c r="AG112" s="72" t="s">
        <v>54</v>
      </c>
      <c r="AH112" s="73"/>
      <c r="AI112" s="820" t="s">
        <v>181</v>
      </c>
      <c r="AJ112" s="73"/>
      <c r="AK112" s="835" t="str">
        <f>IF(AI112="Afectación menor a 10 SMLMV","Leve",IF(AI112="Entre 10 y 50 SMLMV","Menor",IF(AI112="Entre 50 y 100 SMLMV","Moderado",IF(AI112="Entre 100 y 500 SMLMV","Mayor",IF(AI112="Mayor a 500 SMLMV","Catastrófico",";")))))</f>
        <v>Catastrófico</v>
      </c>
      <c r="AL112" s="838">
        <f t="shared" si="153"/>
        <v>1</v>
      </c>
      <c r="AM112" s="841" t="str">
        <f>IF(AND(M112&lt;&gt;"",AK112&lt;&gt;""),VLOOKUP(M112&amp;AK112,'No Eliminar'!$P$3:$Q$27,2,FALSE),"")</f>
        <v>Extrema</v>
      </c>
      <c r="AN112" s="145" t="s">
        <v>84</v>
      </c>
      <c r="AO112" s="208" t="s">
        <v>1493</v>
      </c>
      <c r="AP112" s="572" t="s">
        <v>1494</v>
      </c>
      <c r="AQ112" s="75" t="str">
        <f t="shared" si="132"/>
        <v>Probabilidad</v>
      </c>
      <c r="AR112" s="89" t="s">
        <v>61</v>
      </c>
      <c r="AS112" s="76">
        <f t="shared" si="133"/>
        <v>0.25</v>
      </c>
      <c r="AT112" s="89" t="s">
        <v>56</v>
      </c>
      <c r="AU112" s="76">
        <f t="shared" si="134"/>
        <v>0.15</v>
      </c>
      <c r="AV112" s="77">
        <f t="shared" si="135"/>
        <v>0.4</v>
      </c>
      <c r="AW112" s="89" t="s">
        <v>57</v>
      </c>
      <c r="AX112" s="89" t="s">
        <v>58</v>
      </c>
      <c r="AY112" s="89" t="s">
        <v>59</v>
      </c>
      <c r="AZ112" s="77">
        <f>IFERROR(IF(AQ112="Probabilidad",(N112-(+N112*AV112)),IF(AQ112="Impacto",N112,"")),"")</f>
        <v>0.48</v>
      </c>
      <c r="BA112" s="78" t="str">
        <f t="shared" si="136"/>
        <v>Media</v>
      </c>
      <c r="BB112" s="77">
        <f>IF(AQ112="Impacto",(AL112-(+AL112*AV112)),AL112)</f>
        <v>1</v>
      </c>
      <c r="BC112" s="78" t="str">
        <f t="shared" si="137"/>
        <v>Catastrófico</v>
      </c>
      <c r="BD112" s="79" t="str">
        <f>IF(AND(BA112&lt;&gt;"",BC112&lt;&gt;""),VLOOKUP(BA112&amp;BC112,'No Eliminar'!$P$3:$Q$27,2,FALSE),"")</f>
        <v>Extrema</v>
      </c>
      <c r="BE112" s="822" t="s">
        <v>60</v>
      </c>
      <c r="BF112" s="565" t="s">
        <v>1531</v>
      </c>
      <c r="BG112" s="619" t="s">
        <v>832</v>
      </c>
      <c r="BH112" s="716" t="s">
        <v>373</v>
      </c>
      <c r="BI112" s="697">
        <v>44928</v>
      </c>
      <c r="BJ112" s="697">
        <v>45289</v>
      </c>
      <c r="BK112" s="561"/>
      <c r="BL112" s="968" t="s">
        <v>1546</v>
      </c>
    </row>
    <row r="113" spans="2:64" ht="196.5" customHeight="1" thickTop="1" thickBot="1" x14ac:dyDescent="0.35">
      <c r="B113" s="787"/>
      <c r="C113" s="894"/>
      <c r="D113" s="897"/>
      <c r="E113" s="796"/>
      <c r="F113" s="799"/>
      <c r="G113" s="1011"/>
      <c r="H113" s="963"/>
      <c r="I113" s="633" t="s">
        <v>825</v>
      </c>
      <c r="J113" s="963"/>
      <c r="K113" s="965"/>
      <c r="L113" s="825"/>
      <c r="M113" s="828"/>
      <c r="N113" s="831"/>
      <c r="O113" s="53" t="s">
        <v>53</v>
      </c>
      <c r="P113" s="53" t="s">
        <v>53</v>
      </c>
      <c r="Q113" s="53" t="s">
        <v>53</v>
      </c>
      <c r="R113" s="53" t="s">
        <v>53</v>
      </c>
      <c r="S113" s="53" t="s">
        <v>53</v>
      </c>
      <c r="T113" s="53" t="s">
        <v>53</v>
      </c>
      <c r="U113" s="53" t="s">
        <v>53</v>
      </c>
      <c r="V113" s="53" t="s">
        <v>54</v>
      </c>
      <c r="W113" s="53" t="s">
        <v>54</v>
      </c>
      <c r="X113" s="53" t="s">
        <v>53</v>
      </c>
      <c r="Y113" s="53" t="s">
        <v>53</v>
      </c>
      <c r="Z113" s="53" t="s">
        <v>53</v>
      </c>
      <c r="AA113" s="53" t="s">
        <v>53</v>
      </c>
      <c r="AB113" s="53" t="s">
        <v>53</v>
      </c>
      <c r="AC113" s="53" t="s">
        <v>53</v>
      </c>
      <c r="AD113" s="53" t="s">
        <v>54</v>
      </c>
      <c r="AE113" s="53" t="s">
        <v>53</v>
      </c>
      <c r="AF113" s="53" t="s">
        <v>53</v>
      </c>
      <c r="AG113" s="53" t="s">
        <v>54</v>
      </c>
      <c r="AH113" s="30"/>
      <c r="AI113" s="825"/>
      <c r="AJ113" s="30"/>
      <c r="AK113" s="837"/>
      <c r="AL113" s="839"/>
      <c r="AM113" s="842"/>
      <c r="AN113" s="145" t="s">
        <v>339</v>
      </c>
      <c r="AO113" s="271" t="s">
        <v>1529</v>
      </c>
      <c r="AP113" s="572" t="s">
        <v>1494</v>
      </c>
      <c r="AQ113" s="38" t="str">
        <f t="shared" ref="AQ113:AQ117" si="168">IF(AR113="Preventivo","Probabilidad",IF(AR113="Detectivo","Probabilidad","Impacto"))</f>
        <v>Probabilidad</v>
      </c>
      <c r="AR113" s="90" t="s">
        <v>62</v>
      </c>
      <c r="AS113" s="37">
        <f t="shared" ref="AS113:AS117" si="169">IF(AR113="Preventivo", 25%, IF(AR113="Detectivo",15%, IF(AR113="Correctivo",10%,IF(AR113="No se tienen controles para aplicar al impacto","No Aplica",""))))</f>
        <v>0.15</v>
      </c>
      <c r="AT113" s="90" t="s">
        <v>56</v>
      </c>
      <c r="AU113" s="37">
        <f t="shared" ref="AU113:AU117" si="170">IF(AT113="Automático", 25%, IF(AT113="Manual",15%,IF(AT113="No Aplica", "No Aplica","")))</f>
        <v>0.15</v>
      </c>
      <c r="AV113" s="40">
        <f t="shared" ref="AV113:AV117" si="171">AS113+AU113</f>
        <v>0.3</v>
      </c>
      <c r="AW113" s="90" t="s">
        <v>57</v>
      </c>
      <c r="AX113" s="90" t="s">
        <v>58</v>
      </c>
      <c r="AY113" s="90" t="s">
        <v>59</v>
      </c>
      <c r="AZ113" s="40">
        <f>IFERROR(IF(AND(AQ112="Probabilidad",AQ113="Probabilidad"),(AZ112-(+AZ112*AV113)),IF(AQ113="Probabilidad",(N112-(+N112*AV113)),IF(AQ113="Impacto",AZ112,""))),"")</f>
        <v>0.33599999999999997</v>
      </c>
      <c r="BA113" s="41" t="str">
        <f t="shared" ref="BA113:BA117" si="172">IF(AZ113&lt;=20%, "Muy Baja", IF(AZ113&lt;=40%,"Baja", IF(AZ113&lt;=60%,"Media",IF(AZ113&lt;=80%,"Alta","Muy Alta"))))</f>
        <v>Baja</v>
      </c>
      <c r="BB113" s="40">
        <f>IFERROR(IF(AND(AQ112="Impacto",AQ113="Impacto"),(BB112-(+BB112*AV113)),IF(AND(AQ112="Impacto",AQ113="Probabilidad"),(BB112),IF(AND(AQ112="Probabilidad",AQ113="Impacto"),(BB112-(+BB112*AV113)),IF(AND(AQ112="Probabilidad",AQ113="Probabilidad"),(BB112))))),"")</f>
        <v>1</v>
      </c>
      <c r="BC113" s="41" t="str">
        <f t="shared" ref="BC113:BC117" si="173">IF(BB113&lt;=20%, "Leve", IF(BB113&lt;=40%,"Menor", IF(BB113&lt;=60%,"Moderado",IF(BB113&lt;=80%,"Mayor","Catastrófico"))))</f>
        <v>Catastrófico</v>
      </c>
      <c r="BD113" s="42" t="str">
        <f>IF(AND(BA113&lt;&gt;"",BC113&lt;&gt;""),VLOOKUP(BA113&amp;BC113,'No Eliminar'!$P$3:$Q$27,2,FALSE),"")</f>
        <v>Extrema</v>
      </c>
      <c r="BE113" s="823"/>
      <c r="BF113" s="632" t="s">
        <v>1532</v>
      </c>
      <c r="BG113" s="633" t="s">
        <v>832</v>
      </c>
      <c r="BH113" s="638" t="s">
        <v>582</v>
      </c>
      <c r="BI113" s="639">
        <v>44928</v>
      </c>
      <c r="BJ113" s="639">
        <v>45289</v>
      </c>
      <c r="BK113" s="564"/>
      <c r="BL113" s="991"/>
    </row>
    <row r="114" spans="2:64" ht="146.25" customHeight="1" thickTop="1" thickBot="1" x14ac:dyDescent="0.35">
      <c r="B114" s="787"/>
      <c r="C114" s="894"/>
      <c r="D114" s="897"/>
      <c r="E114" s="817"/>
      <c r="F114" s="800"/>
      <c r="G114" s="967"/>
      <c r="H114" s="964"/>
      <c r="I114" s="621" t="s">
        <v>986</v>
      </c>
      <c r="J114" s="964"/>
      <c r="K114" s="961"/>
      <c r="L114" s="821"/>
      <c r="M114" s="829"/>
      <c r="N114" s="832"/>
      <c r="O114" s="81" t="s">
        <v>53</v>
      </c>
      <c r="P114" s="81" t="s">
        <v>53</v>
      </c>
      <c r="Q114" s="81" t="s">
        <v>53</v>
      </c>
      <c r="R114" s="81" t="s">
        <v>53</v>
      </c>
      <c r="S114" s="81" t="s">
        <v>53</v>
      </c>
      <c r="T114" s="81" t="s">
        <v>53</v>
      </c>
      <c r="U114" s="81" t="s">
        <v>53</v>
      </c>
      <c r="V114" s="81" t="s">
        <v>54</v>
      </c>
      <c r="W114" s="81" t="s">
        <v>54</v>
      </c>
      <c r="X114" s="81" t="s">
        <v>53</v>
      </c>
      <c r="Y114" s="81" t="s">
        <v>53</v>
      </c>
      <c r="Z114" s="81" t="s">
        <v>53</v>
      </c>
      <c r="AA114" s="81" t="s">
        <v>53</v>
      </c>
      <c r="AB114" s="81" t="s">
        <v>53</v>
      </c>
      <c r="AC114" s="81" t="s">
        <v>53</v>
      </c>
      <c r="AD114" s="81" t="s">
        <v>54</v>
      </c>
      <c r="AE114" s="81" t="s">
        <v>53</v>
      </c>
      <c r="AF114" s="81" t="s">
        <v>53</v>
      </c>
      <c r="AG114" s="81" t="s">
        <v>54</v>
      </c>
      <c r="AH114" s="82"/>
      <c r="AI114" s="821"/>
      <c r="AJ114" s="82"/>
      <c r="AK114" s="836"/>
      <c r="AL114" s="840"/>
      <c r="AM114" s="843"/>
      <c r="AN114" s="147" t="s">
        <v>340</v>
      </c>
      <c r="AO114" s="209" t="s">
        <v>1530</v>
      </c>
      <c r="AP114" s="572" t="s">
        <v>827</v>
      </c>
      <c r="AQ114" s="84" t="str">
        <f t="shared" si="168"/>
        <v>Probabilidad</v>
      </c>
      <c r="AR114" s="91" t="s">
        <v>61</v>
      </c>
      <c r="AS114" s="85">
        <f t="shared" si="169"/>
        <v>0.25</v>
      </c>
      <c r="AT114" s="91" t="s">
        <v>56</v>
      </c>
      <c r="AU114" s="85">
        <f t="shared" si="170"/>
        <v>0.15</v>
      </c>
      <c r="AV114" s="86">
        <f t="shared" si="171"/>
        <v>0.4</v>
      </c>
      <c r="AW114" s="91" t="s">
        <v>57</v>
      </c>
      <c r="AX114" s="91" t="s">
        <v>58</v>
      </c>
      <c r="AY114" s="91" t="s">
        <v>59</v>
      </c>
      <c r="AZ114" s="86">
        <f>IFERROR(IF(AND(AQ113="Probabilidad",AQ114="Probabilidad"),(AZ113-(+AZ113*AV114)),IF(AND(AQ113="Impacto",AQ114="Probabilidad"),(AZ112-(+AZ112*AV114)),IF(AQ114="Impacto",AZ113,""))),"")</f>
        <v>0.20159999999999997</v>
      </c>
      <c r="BA114" s="87" t="str">
        <f t="shared" si="172"/>
        <v>Baja</v>
      </c>
      <c r="BB114" s="86">
        <f>IFERROR(IF(AND(AQ113="Impacto",AQ114="Impacto"),(BB113-(+BB113*AV114)),IF(AND(AQ113="Impacto",AQ114="Probabilidad"),(BB113),IF(AND(AQ113="Probabilidad",AQ114="Impacto"),(BB113-(+BB113*AV114)),IF(AND(AQ113="Probabilidad",AQ114="Probabilidad"),(BB113))))),"")</f>
        <v>1</v>
      </c>
      <c r="BC114" s="87" t="str">
        <f t="shared" si="173"/>
        <v>Catastrófico</v>
      </c>
      <c r="BD114" s="88" t="str">
        <f>IF(AND(BA114&lt;&gt;"",BC114&lt;&gt;""),VLOOKUP(BA114&amp;BC114,'No Eliminar'!$P$3:$Q$27,2,FALSE),"")</f>
        <v>Extrema</v>
      </c>
      <c r="BE114" s="824"/>
      <c r="BF114" s="566" t="s">
        <v>1533</v>
      </c>
      <c r="BG114" s="621" t="s">
        <v>832</v>
      </c>
      <c r="BH114" s="711" t="s">
        <v>1534</v>
      </c>
      <c r="BI114" s="639">
        <v>44928</v>
      </c>
      <c r="BJ114" s="639">
        <v>45289</v>
      </c>
      <c r="BK114" s="562"/>
      <c r="BL114" s="969"/>
    </row>
    <row r="115" spans="2:64" ht="258.75" customHeight="1" thickBot="1" x14ac:dyDescent="0.35">
      <c r="B115" s="787"/>
      <c r="C115" s="894"/>
      <c r="D115" s="897"/>
      <c r="E115" s="851" t="s">
        <v>50</v>
      </c>
      <c r="F115" s="798" t="s">
        <v>295</v>
      </c>
      <c r="G115" s="966" t="s">
        <v>987</v>
      </c>
      <c r="H115" s="962" t="s">
        <v>68</v>
      </c>
      <c r="I115" s="962" t="s">
        <v>988</v>
      </c>
      <c r="J115" s="962" t="s">
        <v>989</v>
      </c>
      <c r="K115" s="960" t="s">
        <v>93</v>
      </c>
      <c r="L115" s="820" t="s">
        <v>72</v>
      </c>
      <c r="M115" s="827" t="str">
        <f>IF(L115="Máximo 2 veces por año","Muy Baja", IF(L115="De 3 a 24 veces por año","Baja", IF(L115="De 24 a 500 veces por año","Media", IF(L115="De 500 veces al año y máximo 5000 veces por año","Alta",IF(L115="Más de 5000 veces por año","Muy Alta",";")))))</f>
        <v>Baja</v>
      </c>
      <c r="N115" s="830">
        <f>IF(M115="Muy Baja", 20%, IF(M115="Baja",40%, IF(M115="Media",60%, IF(M115="Alta",80%,IF(M115="Muy Alta",100%,"")))))</f>
        <v>0.4</v>
      </c>
      <c r="O115" s="301" t="s">
        <v>53</v>
      </c>
      <c r="P115" s="301" t="s">
        <v>53</v>
      </c>
      <c r="Q115" s="301" t="s">
        <v>53</v>
      </c>
      <c r="R115" s="301" t="s">
        <v>53</v>
      </c>
      <c r="S115" s="301" t="s">
        <v>53</v>
      </c>
      <c r="T115" s="301" t="s">
        <v>53</v>
      </c>
      <c r="U115" s="301" t="s">
        <v>53</v>
      </c>
      <c r="V115" s="301" t="s">
        <v>54</v>
      </c>
      <c r="W115" s="301" t="s">
        <v>54</v>
      </c>
      <c r="X115" s="301" t="s">
        <v>53</v>
      </c>
      <c r="Y115" s="301" t="s">
        <v>53</v>
      </c>
      <c r="Z115" s="301" t="s">
        <v>53</v>
      </c>
      <c r="AA115" s="301" t="s">
        <v>53</v>
      </c>
      <c r="AB115" s="301" t="s">
        <v>53</v>
      </c>
      <c r="AC115" s="301" t="s">
        <v>53</v>
      </c>
      <c r="AD115" s="301" t="s">
        <v>54</v>
      </c>
      <c r="AE115" s="301" t="s">
        <v>53</v>
      </c>
      <c r="AF115" s="301" t="s">
        <v>53</v>
      </c>
      <c r="AG115" s="301" t="s">
        <v>54</v>
      </c>
      <c r="AH115" s="197"/>
      <c r="AI115" s="820" t="s">
        <v>351</v>
      </c>
      <c r="AJ115" s="197"/>
      <c r="AK115" s="835" t="str">
        <f>IF(AI115="Afectación menor a 10 SMLMV","Leve",IF(AI115="Entre 10 y 50 SMLMV","Menor",IF(AI115="Entre 50 y 100 SMLMV","Moderado",IF(AI115="Entre 100 y 500 SMLMV","Mayor",IF(AI115="Mayor a 500 SMLMV","Catastrófico",";")))))</f>
        <v>Leve</v>
      </c>
      <c r="AL115" s="838">
        <f>IF(AK115="Leve", 20%, IF(AK115="Menor",40%, IF(AK115="Moderado",60%, IF(AK115="Mayor",80%,IF(AK115="Catastrófico",100%,"")))))</f>
        <v>0.2</v>
      </c>
      <c r="AM115" s="841" t="str">
        <f>IF(AND(M115&lt;&gt;"",AK115&lt;&gt;""),VLOOKUP(M115&amp;AK115,'No Eliminar'!$P$3:$Q$27,2,FALSE),"")</f>
        <v>Baja</v>
      </c>
      <c r="AN115" s="146" t="s">
        <v>84</v>
      </c>
      <c r="AO115" s="681" t="s">
        <v>1497</v>
      </c>
      <c r="AP115" s="574" t="s">
        <v>1495</v>
      </c>
      <c r="AQ115" s="103" t="str">
        <f t="shared" si="168"/>
        <v>Probabilidad</v>
      </c>
      <c r="AR115" s="89" t="s">
        <v>62</v>
      </c>
      <c r="AS115" s="76">
        <f t="shared" si="169"/>
        <v>0.15</v>
      </c>
      <c r="AT115" s="89" t="s">
        <v>56</v>
      </c>
      <c r="AU115" s="76">
        <f t="shared" si="170"/>
        <v>0.15</v>
      </c>
      <c r="AV115" s="77">
        <f t="shared" si="171"/>
        <v>0.3</v>
      </c>
      <c r="AW115" s="89" t="s">
        <v>73</v>
      </c>
      <c r="AX115" s="89" t="s">
        <v>65</v>
      </c>
      <c r="AY115" s="89" t="s">
        <v>59</v>
      </c>
      <c r="AZ115" s="77">
        <f>IFERROR(IF(AQ115="Probabilidad",(N115-(+N115*AV115)),IF(AQ115="Impacto",N115,"")),"")</f>
        <v>0.28000000000000003</v>
      </c>
      <c r="BA115" s="78" t="str">
        <f t="shared" si="172"/>
        <v>Baja</v>
      </c>
      <c r="BB115" s="77">
        <f t="shared" ref="BB115" si="174">IF(AQ115="Impacto",(AL115-(+AL115*AV115)),AL115)</f>
        <v>0.2</v>
      </c>
      <c r="BC115" s="78" t="str">
        <f t="shared" si="173"/>
        <v>Leve</v>
      </c>
      <c r="BD115" s="79" t="str">
        <f>IF(AND(BA115&lt;&gt;"",BC115&lt;&gt;""),VLOOKUP(BA115&amp;BC115,'No Eliminar'!$P$3:$Q$27,2,FALSE),"")</f>
        <v>Baja</v>
      </c>
      <c r="BE115" s="822" t="s">
        <v>106</v>
      </c>
      <c r="BF115" s="962" t="s">
        <v>380</v>
      </c>
      <c r="BG115" s="962" t="s">
        <v>380</v>
      </c>
      <c r="BH115" s="962" t="s">
        <v>380</v>
      </c>
      <c r="BI115" s="962" t="s">
        <v>380</v>
      </c>
      <c r="BJ115" s="962" t="s">
        <v>380</v>
      </c>
      <c r="BK115" s="694"/>
      <c r="BL115" s="978" t="s">
        <v>837</v>
      </c>
    </row>
    <row r="116" spans="2:64" ht="186" customHeight="1" thickBot="1" x14ac:dyDescent="0.35">
      <c r="B116" s="787"/>
      <c r="C116" s="894"/>
      <c r="D116" s="897"/>
      <c r="E116" s="817"/>
      <c r="F116" s="800"/>
      <c r="G116" s="967"/>
      <c r="H116" s="964"/>
      <c r="I116" s="964"/>
      <c r="J116" s="964"/>
      <c r="K116" s="961"/>
      <c r="L116" s="821"/>
      <c r="M116" s="829"/>
      <c r="N116" s="832"/>
      <c r="O116" s="301"/>
      <c r="P116" s="301"/>
      <c r="Q116" s="301"/>
      <c r="R116" s="301"/>
      <c r="S116" s="301"/>
      <c r="T116" s="301"/>
      <c r="U116" s="301"/>
      <c r="V116" s="301"/>
      <c r="W116" s="301"/>
      <c r="X116" s="301"/>
      <c r="Y116" s="301"/>
      <c r="Z116" s="301"/>
      <c r="AA116" s="301"/>
      <c r="AB116" s="301"/>
      <c r="AC116" s="301"/>
      <c r="AD116" s="301"/>
      <c r="AE116" s="301"/>
      <c r="AF116" s="301"/>
      <c r="AG116" s="301"/>
      <c r="AH116" s="197"/>
      <c r="AI116" s="821"/>
      <c r="AJ116" s="197"/>
      <c r="AK116" s="836"/>
      <c r="AL116" s="840"/>
      <c r="AM116" s="843"/>
      <c r="AN116" s="147" t="s">
        <v>339</v>
      </c>
      <c r="AO116" s="607" t="s">
        <v>1496</v>
      </c>
      <c r="AP116" s="572" t="s">
        <v>1499</v>
      </c>
      <c r="AQ116" s="351" t="str">
        <f t="shared" si="168"/>
        <v>Probabilidad</v>
      </c>
      <c r="AR116" s="102" t="s">
        <v>62</v>
      </c>
      <c r="AS116" s="83">
        <f t="shared" ref="AS116" si="175">IF(AR116="Preventivo", 25%, IF(AR116="Detectivo",15%, IF(AR116="Correctivo",10%,IF(AR116="No se tienen controles para aplicar al impacto","No Aplica",""))))</f>
        <v>0.15</v>
      </c>
      <c r="AT116" s="102" t="s">
        <v>56</v>
      </c>
      <c r="AU116" s="83">
        <f t="shared" ref="AU116" si="176">IF(AT116="Automático", 25%, IF(AT116="Manual",15%,IF(AT116="No Aplica", "No Aplica","")))</f>
        <v>0.15</v>
      </c>
      <c r="AV116" s="118">
        <f t="shared" ref="AV116" si="177">AS116+AU116</f>
        <v>0.3</v>
      </c>
      <c r="AW116" s="102" t="s">
        <v>73</v>
      </c>
      <c r="AX116" s="102" t="s">
        <v>65</v>
      </c>
      <c r="AY116" s="102" t="s">
        <v>59</v>
      </c>
      <c r="AZ116" s="86">
        <f>IFERROR(IF(AND(AQ115="Probabilidad",AQ116="Probabilidad"),(AZ115-(+AZ115*AV116)),IF(AQ116="Probabilidad",(N115-(+N115*AV116)),IF(AQ116="Impacto",AZ115,""))),"")</f>
        <v>0.19600000000000001</v>
      </c>
      <c r="BA116" s="119" t="str">
        <f t="shared" ref="BA116" si="178">IF(AZ116&lt;=20%, "Muy Baja", IF(AZ116&lt;=40%,"Baja", IF(AZ116&lt;=60%,"Media",IF(AZ116&lt;=80%,"Alta","Muy Alta"))))</f>
        <v>Muy Baja</v>
      </c>
      <c r="BB116" s="86">
        <f>IFERROR(IF(AND(AQ115="Impacto",AQ116="Impacto"),(BB115-(+BB115*AV116)),IF(AND(AQ115="Impacto",AQ116="Probabilidad"),(BB115),IF(AND(AQ115="Probabilidad",AQ116="Impacto"),(BB115-(+BB115*AV116)),IF(AND(AQ115="Probabilidad",AQ116="Probabilidad"),(BB115))))),"")</f>
        <v>0.2</v>
      </c>
      <c r="BC116" s="119" t="str">
        <f t="shared" ref="BC116" si="179">IF(BB116&lt;=20%, "Leve", IF(BB116&lt;=40%,"Menor", IF(BB116&lt;=60%,"Moderado",IF(BB116&lt;=80%,"Mayor","Catastrófico"))))</f>
        <v>Leve</v>
      </c>
      <c r="BD116" s="112" t="str">
        <f>IF(AND(BA116&lt;&gt;"",BC116&lt;&gt;""),VLOOKUP(BA116&amp;BC116,'No Eliminar'!$P$3:$Q$27,2,FALSE),"")</f>
        <v>Baja</v>
      </c>
      <c r="BE116" s="824"/>
      <c r="BF116" s="964"/>
      <c r="BG116" s="964"/>
      <c r="BH116" s="964"/>
      <c r="BI116" s="964"/>
      <c r="BJ116" s="964"/>
      <c r="BK116" s="696"/>
      <c r="BL116" s="979"/>
    </row>
    <row r="117" spans="2:64" ht="227.25" customHeight="1" thickBot="1" x14ac:dyDescent="0.35">
      <c r="B117" s="788"/>
      <c r="C117" s="895"/>
      <c r="D117" s="898"/>
      <c r="E117" s="378" t="s">
        <v>50</v>
      </c>
      <c r="F117" s="414" t="s">
        <v>297</v>
      </c>
      <c r="G117" s="487" t="s">
        <v>991</v>
      </c>
      <c r="H117" s="177" t="s">
        <v>68</v>
      </c>
      <c r="I117" s="669" t="s">
        <v>992</v>
      </c>
      <c r="J117" s="669" t="s">
        <v>847</v>
      </c>
      <c r="K117" s="504" t="s">
        <v>93</v>
      </c>
      <c r="L117" s="157" t="s">
        <v>72</v>
      </c>
      <c r="M117" s="158" t="str">
        <f t="shared" ref="M117" si="180">IF(L117="Máximo 2 veces por año","Muy Baja", IF(L117="De 3 a 24 veces por año","Baja", IF(L117="De 24 a 500 veces por año","Media", IF(L117="De 500 veces al año y máximo 5000 veces por año","Alta",IF(L117="Más de 5000 veces por año","Muy Alta",";")))))</f>
        <v>Baja</v>
      </c>
      <c r="N117" s="159">
        <f>IF(M117="Muy Baja", 20%, IF(M117="Baja",40%, IF(M117="Media",60%, IF(M117="Alta",80%,IF(M117="Muy Alta",100%,"")))))</f>
        <v>0.4</v>
      </c>
      <c r="O117" s="157" t="s">
        <v>53</v>
      </c>
      <c r="P117" s="157" t="s">
        <v>53</v>
      </c>
      <c r="Q117" s="157" t="s">
        <v>53</v>
      </c>
      <c r="R117" s="157" t="s">
        <v>53</v>
      </c>
      <c r="S117" s="157" t="s">
        <v>53</v>
      </c>
      <c r="T117" s="157" t="s">
        <v>53</v>
      </c>
      <c r="U117" s="157" t="s">
        <v>53</v>
      </c>
      <c r="V117" s="157" t="s">
        <v>54</v>
      </c>
      <c r="W117" s="157" t="s">
        <v>54</v>
      </c>
      <c r="X117" s="157" t="s">
        <v>53</v>
      </c>
      <c r="Y117" s="157" t="s">
        <v>53</v>
      </c>
      <c r="Z117" s="157" t="s">
        <v>53</v>
      </c>
      <c r="AA117" s="157" t="s">
        <v>53</v>
      </c>
      <c r="AB117" s="157" t="s">
        <v>53</v>
      </c>
      <c r="AC117" s="157" t="s">
        <v>53</v>
      </c>
      <c r="AD117" s="157" t="s">
        <v>54</v>
      </c>
      <c r="AE117" s="157" t="s">
        <v>53</v>
      </c>
      <c r="AF117" s="157" t="s">
        <v>53</v>
      </c>
      <c r="AG117" s="157" t="s">
        <v>54</v>
      </c>
      <c r="AH117" s="160"/>
      <c r="AI117" s="157" t="s">
        <v>352</v>
      </c>
      <c r="AJ117" s="160"/>
      <c r="AK117" s="161" t="str">
        <f>IF(AI117="Afectación menor a 10 SMLMV","Leve",IF(AI117="Entre 10 y 50 SMLMV","Menor",IF(AI117="Entre 50 y 100 SMLMV","Moderado",IF(AI117="Entre 100 y 500 SMLMV","Mayor",IF(AI117="Mayor a 500 SMLMV","Catastrófico",";")))))</f>
        <v>Menor</v>
      </c>
      <c r="AL117" s="162">
        <f>IF(AK117="Leve", 20%, IF(AK117="Menor",40%, IF(AK117="Moderado",60%, IF(AK117="Mayor",80%,IF(AK117="Catastrófico",100%,"")))))</f>
        <v>0.4</v>
      </c>
      <c r="AM117" s="184" t="str">
        <f>IF(AND(M117&lt;&gt;"",AK117&lt;&gt;""),VLOOKUP(M117&amp;AK117,'No Eliminar'!$P$3:$Q$27,2,FALSE),"")</f>
        <v>Moderada</v>
      </c>
      <c r="AN117" s="147" t="s">
        <v>84</v>
      </c>
      <c r="AO117" s="207" t="s">
        <v>1498</v>
      </c>
      <c r="AP117" s="556" t="s">
        <v>849</v>
      </c>
      <c r="AQ117" s="233" t="str">
        <f t="shared" si="168"/>
        <v>Probabilidad</v>
      </c>
      <c r="AR117" s="164" t="s">
        <v>62</v>
      </c>
      <c r="AS117" s="162">
        <f t="shared" si="169"/>
        <v>0.15</v>
      </c>
      <c r="AT117" s="164" t="s">
        <v>56</v>
      </c>
      <c r="AU117" s="162">
        <f t="shared" si="170"/>
        <v>0.15</v>
      </c>
      <c r="AV117" s="165">
        <f t="shared" si="171"/>
        <v>0.3</v>
      </c>
      <c r="AW117" s="164" t="s">
        <v>57</v>
      </c>
      <c r="AX117" s="164" t="s">
        <v>58</v>
      </c>
      <c r="AY117" s="164" t="s">
        <v>59</v>
      </c>
      <c r="AZ117" s="165">
        <f>IFERROR(IF(AQ117="Probabilidad",(N117-(+N117*AV117)),IF(AQ117="Impacto",N117,"")),"")</f>
        <v>0.28000000000000003</v>
      </c>
      <c r="BA117" s="166" t="str">
        <f t="shared" si="172"/>
        <v>Baja</v>
      </c>
      <c r="BB117" s="165">
        <f>IF(AQ117="Impacto",(AL117-(+AL117*AV117)),AL117)</f>
        <v>0.4</v>
      </c>
      <c r="BC117" s="166" t="str">
        <f t="shared" si="173"/>
        <v>Menor</v>
      </c>
      <c r="BD117" s="167" t="str">
        <f>IF(AND(BA117&lt;&gt;"",BC117&lt;&gt;""),VLOOKUP(BA117&amp;BC117,'No Eliminar'!$P$3:$Q$27,2,FALSE),"")</f>
        <v>Moderada</v>
      </c>
      <c r="BE117" s="164" t="s">
        <v>60</v>
      </c>
      <c r="BF117" s="644" t="s">
        <v>850</v>
      </c>
      <c r="BG117" s="177" t="s">
        <v>841</v>
      </c>
      <c r="BH117" s="177" t="s">
        <v>387</v>
      </c>
      <c r="BI117" s="179">
        <v>44562</v>
      </c>
      <c r="BJ117" s="179">
        <v>44926</v>
      </c>
      <c r="BK117" s="702"/>
      <c r="BL117" s="559" t="s">
        <v>1076</v>
      </c>
    </row>
    <row r="118" spans="2:64" ht="132" thickBot="1" x14ac:dyDescent="0.35">
      <c r="B118" s="786" t="s">
        <v>194</v>
      </c>
      <c r="C118" s="893" t="str">
        <f>VLOOKUP(B118,'No Eliminar'!B$3:D$18,2,FALSE)</f>
        <v>Asegurar la eficiente y oportuna adquisición, administración y suministro de bienes y servicios de acuerdo a las necesidades de los procesos del INPEC en atención a la normativa vigente.</v>
      </c>
      <c r="D118" s="896" t="str">
        <f>VLOOKUP(B118,'No Eliminar'!B$3:E$18,4,FALSE)</f>
        <v>Ejecutar la planeación institucional en el marco de los valores del servicio público.</v>
      </c>
      <c r="E118" s="795" t="s">
        <v>50</v>
      </c>
      <c r="F118" s="798" t="s">
        <v>299</v>
      </c>
      <c r="G118" s="966" t="s">
        <v>500</v>
      </c>
      <c r="H118" s="962" t="s">
        <v>68</v>
      </c>
      <c r="I118" s="587" t="s">
        <v>498</v>
      </c>
      <c r="J118" s="960" t="s">
        <v>499</v>
      </c>
      <c r="K118" s="960" t="s">
        <v>93</v>
      </c>
      <c r="L118" s="820" t="s">
        <v>64</v>
      </c>
      <c r="M118" s="827" t="str">
        <f t="shared" si="150"/>
        <v>Media</v>
      </c>
      <c r="N118" s="830">
        <f>IF(M118="Muy Baja", 20%, IF(M118="Baja",40%, IF(M118="Media",60%, IF(M118="Alta",80%,IF(M118="Muy Alta",100%,"")))))</f>
        <v>0.6</v>
      </c>
      <c r="O118" s="72" t="s">
        <v>53</v>
      </c>
      <c r="P118" s="72" t="s">
        <v>53</v>
      </c>
      <c r="Q118" s="72" t="s">
        <v>53</v>
      </c>
      <c r="R118" s="72" t="s">
        <v>53</v>
      </c>
      <c r="S118" s="72" t="s">
        <v>53</v>
      </c>
      <c r="T118" s="72" t="s">
        <v>53</v>
      </c>
      <c r="U118" s="72" t="s">
        <v>53</v>
      </c>
      <c r="V118" s="72" t="s">
        <v>54</v>
      </c>
      <c r="W118" s="72" t="s">
        <v>54</v>
      </c>
      <c r="X118" s="72" t="s">
        <v>53</v>
      </c>
      <c r="Y118" s="72" t="s">
        <v>53</v>
      </c>
      <c r="Z118" s="72" t="s">
        <v>53</v>
      </c>
      <c r="AA118" s="72" t="s">
        <v>53</v>
      </c>
      <c r="AB118" s="72" t="s">
        <v>53</v>
      </c>
      <c r="AC118" s="72" t="s">
        <v>53</v>
      </c>
      <c r="AD118" s="72" t="s">
        <v>54</v>
      </c>
      <c r="AE118" s="72" t="s">
        <v>53</v>
      </c>
      <c r="AF118" s="72" t="s">
        <v>53</v>
      </c>
      <c r="AG118" s="72" t="s">
        <v>54</v>
      </c>
      <c r="AH118" s="73"/>
      <c r="AI118" s="820" t="s">
        <v>352</v>
      </c>
      <c r="AJ118" s="73"/>
      <c r="AK118" s="835" t="str">
        <f t="shared" si="152"/>
        <v>Menor</v>
      </c>
      <c r="AL118" s="838">
        <f t="shared" si="153"/>
        <v>0.4</v>
      </c>
      <c r="AM118" s="841" t="str">
        <f>IF(AND(M118&lt;&gt;"",AK118&lt;&gt;""),VLOOKUP(M118&amp;AK118,'No Eliminar'!$P$3:$Q$27,2,FALSE),"")</f>
        <v>Moderada</v>
      </c>
      <c r="AN118" s="145" t="s">
        <v>84</v>
      </c>
      <c r="AO118" s="208" t="s">
        <v>1452</v>
      </c>
      <c r="AP118" s="556" t="s">
        <v>515</v>
      </c>
      <c r="AQ118" s="75" t="str">
        <f t="shared" si="132"/>
        <v>Probabilidad</v>
      </c>
      <c r="AR118" s="89" t="s">
        <v>62</v>
      </c>
      <c r="AS118" s="76">
        <f t="shared" si="133"/>
        <v>0.15</v>
      </c>
      <c r="AT118" s="89" t="s">
        <v>56</v>
      </c>
      <c r="AU118" s="76">
        <f t="shared" si="134"/>
        <v>0.15</v>
      </c>
      <c r="AV118" s="77">
        <f t="shared" si="135"/>
        <v>0.3</v>
      </c>
      <c r="AW118" s="89" t="s">
        <v>57</v>
      </c>
      <c r="AX118" s="89" t="s">
        <v>58</v>
      </c>
      <c r="AY118" s="89" t="s">
        <v>59</v>
      </c>
      <c r="AZ118" s="77">
        <f t="shared" si="154"/>
        <v>0.42</v>
      </c>
      <c r="BA118" s="78" t="str">
        <f t="shared" si="136"/>
        <v>Media</v>
      </c>
      <c r="BB118" s="77">
        <f>IF(AQ118="Impacto",(AL118-(+AL118*AV118)),AL118)</f>
        <v>0.4</v>
      </c>
      <c r="BC118" s="78" t="str">
        <f t="shared" si="137"/>
        <v>Menor</v>
      </c>
      <c r="BD118" s="79" t="str">
        <f>IF(AND(BA118&lt;&gt;"",BC118&lt;&gt;""),VLOOKUP(BA118&amp;BC118,'No Eliminar'!$P$3:$Q$27,2,FALSE),"")</f>
        <v>Moderada</v>
      </c>
      <c r="BE118" s="822" t="s">
        <v>60</v>
      </c>
      <c r="BF118" s="565" t="s">
        <v>1456</v>
      </c>
      <c r="BG118" s="619" t="s">
        <v>1455</v>
      </c>
      <c r="BH118" s="619" t="s">
        <v>373</v>
      </c>
      <c r="BI118" s="623">
        <v>44928</v>
      </c>
      <c r="BJ118" s="623">
        <v>45260</v>
      </c>
      <c r="BK118" s="565"/>
      <c r="BL118" s="968" t="s">
        <v>994</v>
      </c>
    </row>
    <row r="119" spans="2:64" ht="137.25" customHeight="1" thickTop="1" thickBot="1" x14ac:dyDescent="0.35">
      <c r="B119" s="787"/>
      <c r="C119" s="894"/>
      <c r="D119" s="897"/>
      <c r="E119" s="817"/>
      <c r="F119" s="800"/>
      <c r="G119" s="967"/>
      <c r="H119" s="964"/>
      <c r="I119" s="670" t="s">
        <v>497</v>
      </c>
      <c r="J119" s="961"/>
      <c r="K119" s="961"/>
      <c r="L119" s="821"/>
      <c r="M119" s="829"/>
      <c r="N119" s="832"/>
      <c r="O119" s="93" t="s">
        <v>53</v>
      </c>
      <c r="P119" s="93" t="s">
        <v>53</v>
      </c>
      <c r="Q119" s="93" t="s">
        <v>53</v>
      </c>
      <c r="R119" s="93" t="s">
        <v>53</v>
      </c>
      <c r="S119" s="93" t="s">
        <v>53</v>
      </c>
      <c r="T119" s="93" t="s">
        <v>53</v>
      </c>
      <c r="U119" s="93" t="s">
        <v>53</v>
      </c>
      <c r="V119" s="93" t="s">
        <v>54</v>
      </c>
      <c r="W119" s="93" t="s">
        <v>54</v>
      </c>
      <c r="X119" s="93" t="s">
        <v>53</v>
      </c>
      <c r="Y119" s="93" t="s">
        <v>53</v>
      </c>
      <c r="Z119" s="93" t="s">
        <v>53</v>
      </c>
      <c r="AA119" s="93" t="s">
        <v>53</v>
      </c>
      <c r="AB119" s="93" t="s">
        <v>53</v>
      </c>
      <c r="AC119" s="93" t="s">
        <v>53</v>
      </c>
      <c r="AD119" s="93" t="s">
        <v>54</v>
      </c>
      <c r="AE119" s="93" t="s">
        <v>53</v>
      </c>
      <c r="AF119" s="93" t="s">
        <v>53</v>
      </c>
      <c r="AG119" s="93" t="s">
        <v>54</v>
      </c>
      <c r="AH119" s="94"/>
      <c r="AI119" s="821"/>
      <c r="AJ119" s="94"/>
      <c r="AK119" s="836"/>
      <c r="AL119" s="840"/>
      <c r="AM119" s="843"/>
      <c r="AN119" s="146" t="s">
        <v>339</v>
      </c>
      <c r="AO119" s="275" t="s">
        <v>1454</v>
      </c>
      <c r="AP119" s="557" t="s">
        <v>1453</v>
      </c>
      <c r="AQ119" s="95" t="str">
        <f t="shared" si="132"/>
        <v>Probabilidad</v>
      </c>
      <c r="AR119" s="96" t="s">
        <v>61</v>
      </c>
      <c r="AS119" s="43">
        <f t="shared" si="133"/>
        <v>0.25</v>
      </c>
      <c r="AT119" s="96" t="s">
        <v>56</v>
      </c>
      <c r="AU119" s="43">
        <f t="shared" si="134"/>
        <v>0.15</v>
      </c>
      <c r="AV119" s="97">
        <f t="shared" si="135"/>
        <v>0.4</v>
      </c>
      <c r="AW119" s="96" t="s">
        <v>57</v>
      </c>
      <c r="AX119" s="96" t="s">
        <v>65</v>
      </c>
      <c r="AY119" s="96" t="s">
        <v>59</v>
      </c>
      <c r="AZ119" s="97">
        <f>IFERROR(IF(AND(AQ118="Probabilidad",AQ119="Probabilidad"),(AZ118-(+AZ118*AV119)),IF(AQ119="Probabilidad",(N118-(+N118*AV119)),IF(AQ119="Impacto",AZ118,""))),"")</f>
        <v>0.252</v>
      </c>
      <c r="BA119" s="98" t="str">
        <f t="shared" si="136"/>
        <v>Baja</v>
      </c>
      <c r="BB119" s="97">
        <f>IFERROR(IF(AND(AQ118="Impacto",AQ119="Impacto"),(BB118-(+BB118*AV119)),IF(AND(AQ118="Impacto",AQ119="Probabilidad"),(BB118),IF(AND(AQ118="Probabilidad",AQ119="Impacto"),(BB118-(+BB118*AV119)),IF(AND(AQ118="Probabilidad",AQ119="Probabilidad"),(BB118))))),"")</f>
        <v>0.4</v>
      </c>
      <c r="BC119" s="98" t="str">
        <f t="shared" si="137"/>
        <v>Menor</v>
      </c>
      <c r="BD119" s="54" t="str">
        <f>IF(AND(BA119&lt;&gt;"",BC119&lt;&gt;""),VLOOKUP(BA119&amp;BC119,'No Eliminar'!$P$3:$Q$27,2,FALSE),"")</f>
        <v>Moderada</v>
      </c>
      <c r="BE119" s="824"/>
      <c r="BF119" s="685" t="s">
        <v>1457</v>
      </c>
      <c r="BG119" s="642" t="s">
        <v>863</v>
      </c>
      <c r="BH119" s="642" t="s">
        <v>1458</v>
      </c>
      <c r="BI119" s="714">
        <v>44928</v>
      </c>
      <c r="BJ119" s="714">
        <v>45260</v>
      </c>
      <c r="BK119" s="685"/>
      <c r="BL119" s="969"/>
    </row>
    <row r="120" spans="2:64" ht="184.5" customHeight="1" thickBot="1" x14ac:dyDescent="0.35">
      <c r="B120" s="787"/>
      <c r="C120" s="894"/>
      <c r="D120" s="897"/>
      <c r="E120" s="851" t="s">
        <v>50</v>
      </c>
      <c r="F120" s="798" t="s">
        <v>300</v>
      </c>
      <c r="G120" s="974" t="s">
        <v>996</v>
      </c>
      <c r="H120" s="962" t="s">
        <v>68</v>
      </c>
      <c r="I120" s="960" t="s">
        <v>865</v>
      </c>
      <c r="J120" s="960" t="s">
        <v>1441</v>
      </c>
      <c r="K120" s="960" t="s">
        <v>93</v>
      </c>
      <c r="L120" s="820" t="s">
        <v>64</v>
      </c>
      <c r="M120" s="827" t="str">
        <f t="shared" ref="M120:M127" si="181">IF(L120="Máximo 2 veces por año","Muy Baja", IF(L120="De 3 a 24 veces por año","Baja", IF(L120="De 24 a 500 veces por año","Media", IF(L120="De 500 veces al año y máximo 5000 veces por año","Alta",IF(L120="Más de 5000 veces por año","Muy Alta",";")))))</f>
        <v>Media</v>
      </c>
      <c r="N120" s="830">
        <f t="shared" ref="N120:N127" si="182">IF(M120="Muy Baja", 20%, IF(M120="Baja",40%, IF(M120="Media",60%, IF(M120="Alta",80%,IF(M120="Muy Alta",100%,"")))))</f>
        <v>0.6</v>
      </c>
      <c r="O120" s="72" t="s">
        <v>53</v>
      </c>
      <c r="P120" s="72" t="s">
        <v>53</v>
      </c>
      <c r="Q120" s="72" t="s">
        <v>53</v>
      </c>
      <c r="R120" s="72" t="s">
        <v>53</v>
      </c>
      <c r="S120" s="72" t="s">
        <v>53</v>
      </c>
      <c r="T120" s="72" t="s">
        <v>53</v>
      </c>
      <c r="U120" s="72" t="s">
        <v>53</v>
      </c>
      <c r="V120" s="72" t="s">
        <v>54</v>
      </c>
      <c r="W120" s="72" t="s">
        <v>54</v>
      </c>
      <c r="X120" s="72" t="s">
        <v>53</v>
      </c>
      <c r="Y120" s="72" t="s">
        <v>53</v>
      </c>
      <c r="Z120" s="72" t="s">
        <v>53</v>
      </c>
      <c r="AA120" s="72" t="s">
        <v>53</v>
      </c>
      <c r="AB120" s="72" t="s">
        <v>53</v>
      </c>
      <c r="AC120" s="72" t="s">
        <v>53</v>
      </c>
      <c r="AD120" s="72" t="s">
        <v>54</v>
      </c>
      <c r="AE120" s="72" t="s">
        <v>53</v>
      </c>
      <c r="AF120" s="72" t="s">
        <v>53</v>
      </c>
      <c r="AG120" s="72" t="s">
        <v>54</v>
      </c>
      <c r="AH120" s="73"/>
      <c r="AI120" s="820" t="s">
        <v>353</v>
      </c>
      <c r="AJ120" s="73"/>
      <c r="AK120" s="835" t="str">
        <f t="shared" ref="AK120:AK127" si="183">IF(AI120="Afectación menor a 10 SMLMV","Leve",IF(AI120="Entre 10 y 50 SMLMV","Menor",IF(AI120="Entre 50 y 100 SMLMV","Moderado",IF(AI120="Entre 100 y 500 SMLMV","Mayor",IF(AI120="Mayor a 500 SMLMV","Catastrófico",";")))))</f>
        <v>Moderado</v>
      </c>
      <c r="AL120" s="838">
        <f t="shared" ref="AL120:AL127" si="184">IF(AK120="Leve", 20%, IF(AK120="Menor",40%, IF(AK120="Moderado",60%, IF(AK120="Mayor",80%,IF(AK120="Catastrófico",100%,"")))))</f>
        <v>0.6</v>
      </c>
      <c r="AM120" s="841" t="str">
        <f>IF(AND(M120&lt;&gt;"",AK120&lt;&gt;""),VLOOKUP(M120&amp;AK120,'No Eliminar'!$P$3:$Q$27,2,FALSE),"")</f>
        <v>Moderada</v>
      </c>
      <c r="AN120" s="147" t="s">
        <v>84</v>
      </c>
      <c r="AO120" s="607" t="s">
        <v>1459</v>
      </c>
      <c r="AP120" s="556" t="s">
        <v>493</v>
      </c>
      <c r="AQ120" s="75" t="str">
        <f t="shared" si="132"/>
        <v>Probabilidad</v>
      </c>
      <c r="AR120" s="89" t="s">
        <v>62</v>
      </c>
      <c r="AS120" s="76">
        <f t="shared" ref="AS120:AS127" si="185">IF(AR120="Preventivo", 25%, IF(AR120="Detectivo",15%, IF(AR120="Correctivo",10%,IF(AR120="No se tienen controles para aplicar al impacto","No Aplica",""))))</f>
        <v>0.15</v>
      </c>
      <c r="AT120" s="89" t="s">
        <v>56</v>
      </c>
      <c r="AU120" s="76">
        <f t="shared" ref="AU120:AU127" si="186">IF(AT120="Automático", 25%, IF(AT120="Manual",15%,IF(AT120="No Aplica", "No Aplica","")))</f>
        <v>0.15</v>
      </c>
      <c r="AV120" s="77">
        <f t="shared" ref="AV120:AV127" si="187">AS120+AU120</f>
        <v>0.3</v>
      </c>
      <c r="AW120" s="89" t="s">
        <v>57</v>
      </c>
      <c r="AX120" s="89" t="s">
        <v>65</v>
      </c>
      <c r="AY120" s="89" t="s">
        <v>59</v>
      </c>
      <c r="AZ120" s="77">
        <f t="shared" ref="AZ120" si="188">IFERROR(IF(AQ120="Probabilidad",(N120-(+N120*AV120)),IF(AQ120="Impacto",N120,"")),"")</f>
        <v>0.42</v>
      </c>
      <c r="BA120" s="78" t="str">
        <f t="shared" ref="BA120:BA127" si="189">IF(AZ120&lt;=20%, "Muy Baja", IF(AZ120&lt;=40%,"Baja", IF(AZ120&lt;=60%,"Media",IF(AZ120&lt;=80%,"Alta","Muy Alta"))))</f>
        <v>Media</v>
      </c>
      <c r="BB120" s="77">
        <f>IF(AQ120="Impacto",(AL120-(+AL120*AV120)),AL120)</f>
        <v>0.6</v>
      </c>
      <c r="BC120" s="78" t="str">
        <f t="shared" ref="BC120:BC127" si="190">IF(BB120&lt;=20%, "Leve", IF(BB120&lt;=40%,"Menor", IF(BB120&lt;=60%,"Moderado",IF(BB120&lt;=80%,"Mayor","Catastrófico"))))</f>
        <v>Moderado</v>
      </c>
      <c r="BD120" s="79" t="str">
        <f>IF(AND(BA120&lt;&gt;"",BC120&lt;&gt;""),VLOOKUP(BA120&amp;BC120,'No Eliminar'!$P$3:$Q$27,2,FALSE),"")</f>
        <v>Moderada</v>
      </c>
      <c r="BE120" s="822" t="s">
        <v>60</v>
      </c>
      <c r="BF120" s="972" t="s">
        <v>997</v>
      </c>
      <c r="BG120" s="962" t="s">
        <v>870</v>
      </c>
      <c r="BH120" s="962" t="s">
        <v>1461</v>
      </c>
      <c r="BI120" s="970">
        <v>44928</v>
      </c>
      <c r="BJ120" s="970">
        <v>45289</v>
      </c>
      <c r="BK120" s="565"/>
      <c r="BL120" s="968" t="s">
        <v>998</v>
      </c>
    </row>
    <row r="121" spans="2:64" ht="102.75" thickBot="1" x14ac:dyDescent="0.35">
      <c r="B121" s="787"/>
      <c r="C121" s="894"/>
      <c r="D121" s="897"/>
      <c r="E121" s="817"/>
      <c r="F121" s="800"/>
      <c r="G121" s="975"/>
      <c r="H121" s="964"/>
      <c r="I121" s="961"/>
      <c r="J121" s="961"/>
      <c r="K121" s="961"/>
      <c r="L121" s="821"/>
      <c r="M121" s="829"/>
      <c r="N121" s="832"/>
      <c r="O121" s="81" t="s">
        <v>53</v>
      </c>
      <c r="P121" s="81" t="s">
        <v>53</v>
      </c>
      <c r="Q121" s="81" t="s">
        <v>53</v>
      </c>
      <c r="R121" s="81" t="s">
        <v>53</v>
      </c>
      <c r="S121" s="81" t="s">
        <v>53</v>
      </c>
      <c r="T121" s="81" t="s">
        <v>53</v>
      </c>
      <c r="U121" s="81" t="s">
        <v>53</v>
      </c>
      <c r="V121" s="81" t="s">
        <v>54</v>
      </c>
      <c r="W121" s="81" t="s">
        <v>54</v>
      </c>
      <c r="X121" s="81" t="s">
        <v>53</v>
      </c>
      <c r="Y121" s="81" t="s">
        <v>53</v>
      </c>
      <c r="Z121" s="81" t="s">
        <v>53</v>
      </c>
      <c r="AA121" s="81" t="s">
        <v>53</v>
      </c>
      <c r="AB121" s="81" t="s">
        <v>53</v>
      </c>
      <c r="AC121" s="81" t="s">
        <v>53</v>
      </c>
      <c r="AD121" s="81" t="s">
        <v>54</v>
      </c>
      <c r="AE121" s="81" t="s">
        <v>53</v>
      </c>
      <c r="AF121" s="81" t="s">
        <v>53</v>
      </c>
      <c r="AG121" s="81" t="s">
        <v>54</v>
      </c>
      <c r="AH121" s="82"/>
      <c r="AI121" s="821"/>
      <c r="AJ121" s="82"/>
      <c r="AK121" s="836"/>
      <c r="AL121" s="840"/>
      <c r="AM121" s="843"/>
      <c r="AN121" s="146" t="s">
        <v>339</v>
      </c>
      <c r="AO121" s="686" t="s">
        <v>1460</v>
      </c>
      <c r="AP121" s="557" t="s">
        <v>867</v>
      </c>
      <c r="AQ121" s="95" t="str">
        <f t="shared" ref="AQ121:AQ126" si="191">IF(AR121="Preventivo","Probabilidad",IF(AR121="Detectivo","Probabilidad","Impacto"))</f>
        <v>Probabilidad</v>
      </c>
      <c r="AR121" s="96" t="s">
        <v>62</v>
      </c>
      <c r="AS121" s="43">
        <f t="shared" ref="AS121:AS126" si="192">IF(AR121="Preventivo", 25%, IF(AR121="Detectivo",15%, IF(AR121="Correctivo",10%,IF(AR121="No se tienen controles para aplicar al impacto","No Aplica",""))))</f>
        <v>0.15</v>
      </c>
      <c r="AT121" s="96" t="s">
        <v>56</v>
      </c>
      <c r="AU121" s="43">
        <f t="shared" ref="AU121:AU126" si="193">IF(AT121="Automático", 25%, IF(AT121="Manual",15%,IF(AT121="No Aplica", "No Aplica","")))</f>
        <v>0.15</v>
      </c>
      <c r="AV121" s="97">
        <f t="shared" ref="AV121:AV126" si="194">AS121+AU121</f>
        <v>0.3</v>
      </c>
      <c r="AW121" s="96" t="s">
        <v>57</v>
      </c>
      <c r="AX121" s="96" t="s">
        <v>65</v>
      </c>
      <c r="AY121" s="96" t="s">
        <v>59</v>
      </c>
      <c r="AZ121" s="97">
        <f>IFERROR(IF(AND(AQ120="Probabilidad",AQ121="Probabilidad"),(AZ120-(+AZ120*AV121)),IF(AQ121="Probabilidad",(N120-(+N120*AV121)),IF(AQ121="Impacto",AZ120,""))),"")</f>
        <v>0.29399999999999998</v>
      </c>
      <c r="BA121" s="98" t="str">
        <f t="shared" ref="BA121:BA126" si="195">IF(AZ121&lt;=20%, "Muy Baja", IF(AZ121&lt;=40%,"Baja", IF(AZ121&lt;=60%,"Media",IF(AZ121&lt;=80%,"Alta","Muy Alta"))))</f>
        <v>Baja</v>
      </c>
      <c r="BB121" s="97">
        <f>IFERROR(IF(AND(AQ120="Impacto",AQ121="Impacto"),(BB120-(+BB120*AV121)),IF(AND(AQ120="Impacto",AQ121="Probabilidad"),(BB120),IF(AND(AQ120="Probabilidad",AQ121="Impacto"),(BB120-(+BB120*AV121)),IF(AND(AQ120="Probabilidad",AQ121="Probabilidad"),(BB120))))),"")</f>
        <v>0.6</v>
      </c>
      <c r="BC121" s="98" t="str">
        <f t="shared" ref="BC121:BC126" si="196">IF(BB121&lt;=20%, "Leve", IF(BB121&lt;=40%,"Menor", IF(BB121&lt;=60%,"Moderado",IF(BB121&lt;=80%,"Mayor","Catastrófico"))))</f>
        <v>Moderado</v>
      </c>
      <c r="BD121" s="54" t="str">
        <f>IF(AND(BA121&lt;&gt;"",BC121&lt;&gt;""),VLOOKUP(BA121&amp;BC121,'No Eliminar'!$P$3:$Q$27,2,FALSE),"")</f>
        <v>Moderada</v>
      </c>
      <c r="BE121" s="824"/>
      <c r="BF121" s="973"/>
      <c r="BG121" s="964"/>
      <c r="BH121" s="964"/>
      <c r="BI121" s="971"/>
      <c r="BJ121" s="971"/>
      <c r="BK121" s="685"/>
      <c r="BL121" s="969"/>
    </row>
    <row r="122" spans="2:64" ht="186.75" customHeight="1" thickBot="1" x14ac:dyDescent="0.35">
      <c r="B122" s="787"/>
      <c r="C122" s="894"/>
      <c r="D122" s="897"/>
      <c r="E122" s="851" t="s">
        <v>50</v>
      </c>
      <c r="F122" s="798" t="s">
        <v>301</v>
      </c>
      <c r="G122" s="974" t="s">
        <v>999</v>
      </c>
      <c r="H122" s="962" t="s">
        <v>68</v>
      </c>
      <c r="I122" s="960" t="s">
        <v>872</v>
      </c>
      <c r="J122" s="960" t="s">
        <v>873</v>
      </c>
      <c r="K122" s="960" t="s">
        <v>93</v>
      </c>
      <c r="L122" s="820" t="s">
        <v>64</v>
      </c>
      <c r="M122" s="827" t="str">
        <f t="shared" ref="M122:M124" si="197">IF(L122="Máximo 2 veces por año","Muy Baja", IF(L122="De 3 a 24 veces por año","Baja", IF(L122="De 24 a 500 veces por año","Media", IF(L122="De 500 veces al año y máximo 5000 veces por año","Alta",IF(L122="Más de 5000 veces por año","Muy Alta",";")))))</f>
        <v>Media</v>
      </c>
      <c r="N122" s="830">
        <f t="shared" ref="N122:N124" si="198">IF(M122="Muy Baja", 20%, IF(M122="Baja",40%, IF(M122="Media",60%, IF(M122="Alta",80%,IF(M122="Muy Alta",100%,"")))))</f>
        <v>0.6</v>
      </c>
      <c r="O122" s="64" t="s">
        <v>53</v>
      </c>
      <c r="P122" s="64" t="s">
        <v>53</v>
      </c>
      <c r="Q122" s="64" t="s">
        <v>53</v>
      </c>
      <c r="R122" s="64" t="s">
        <v>53</v>
      </c>
      <c r="S122" s="64" t="s">
        <v>53</v>
      </c>
      <c r="T122" s="64" t="s">
        <v>53</v>
      </c>
      <c r="U122" s="64" t="s">
        <v>53</v>
      </c>
      <c r="V122" s="64" t="s">
        <v>54</v>
      </c>
      <c r="W122" s="64" t="s">
        <v>54</v>
      </c>
      <c r="X122" s="64" t="s">
        <v>53</v>
      </c>
      <c r="Y122" s="64" t="s">
        <v>53</v>
      </c>
      <c r="Z122" s="64" t="s">
        <v>53</v>
      </c>
      <c r="AA122" s="64" t="s">
        <v>53</v>
      </c>
      <c r="AB122" s="64" t="s">
        <v>53</v>
      </c>
      <c r="AC122" s="64" t="s">
        <v>53</v>
      </c>
      <c r="AD122" s="64" t="s">
        <v>54</v>
      </c>
      <c r="AE122" s="64" t="s">
        <v>53</v>
      </c>
      <c r="AF122" s="64" t="s">
        <v>53</v>
      </c>
      <c r="AG122" s="64" t="s">
        <v>54</v>
      </c>
      <c r="AH122" s="65"/>
      <c r="AI122" s="820" t="s">
        <v>353</v>
      </c>
      <c r="AJ122" s="65"/>
      <c r="AK122" s="835" t="str">
        <f t="shared" ref="AK122:AK124" si="199">IF(AI122="Afectación menor a 10 SMLMV","Leve",IF(AI122="Entre 10 y 50 SMLMV","Menor",IF(AI122="Entre 50 y 100 SMLMV","Moderado",IF(AI122="Entre 100 y 500 SMLMV","Mayor",IF(AI122="Mayor a 500 SMLMV","Catastrófico",";")))))</f>
        <v>Moderado</v>
      </c>
      <c r="AL122" s="838">
        <f t="shared" ref="AL122:AL124" si="200">IF(AK122="Leve", 20%, IF(AK122="Menor",40%, IF(AK122="Moderado",60%, IF(AK122="Mayor",80%,IF(AK122="Catastrófico",100%,"")))))</f>
        <v>0.6</v>
      </c>
      <c r="AM122" s="841" t="str">
        <f>IF(AND(M122&lt;&gt;"",AK122&lt;&gt;""),VLOOKUP(M122&amp;AK122,'No Eliminar'!$P$3:$Q$27,2,FALSE),"")</f>
        <v>Moderada</v>
      </c>
      <c r="AN122" s="147" t="s">
        <v>84</v>
      </c>
      <c r="AO122" s="610" t="s">
        <v>1444</v>
      </c>
      <c r="AP122" s="260" t="s">
        <v>874</v>
      </c>
      <c r="AQ122" s="75" t="str">
        <f t="shared" si="191"/>
        <v>Probabilidad</v>
      </c>
      <c r="AR122" s="89" t="s">
        <v>61</v>
      </c>
      <c r="AS122" s="76">
        <f t="shared" si="192"/>
        <v>0.25</v>
      </c>
      <c r="AT122" s="89" t="s">
        <v>56</v>
      </c>
      <c r="AU122" s="76">
        <f t="shared" si="193"/>
        <v>0.15</v>
      </c>
      <c r="AV122" s="77">
        <f t="shared" si="194"/>
        <v>0.4</v>
      </c>
      <c r="AW122" s="89" t="s">
        <v>57</v>
      </c>
      <c r="AX122" s="89" t="s">
        <v>65</v>
      </c>
      <c r="AY122" s="89" t="s">
        <v>59</v>
      </c>
      <c r="AZ122" s="77">
        <f t="shared" ref="AZ122:AZ124" si="201">IFERROR(IF(AQ122="Probabilidad",(N122-(+N122*AV122)),IF(AQ122="Impacto",N122,"")),"")</f>
        <v>0.36</v>
      </c>
      <c r="BA122" s="78" t="str">
        <f t="shared" si="195"/>
        <v>Baja</v>
      </c>
      <c r="BB122" s="77">
        <f>IF(AQ122="Impacto",(AL122-(+AL122*AV122)),AL122)</f>
        <v>0.6</v>
      </c>
      <c r="BC122" s="78" t="str">
        <f t="shared" si="196"/>
        <v>Moderado</v>
      </c>
      <c r="BD122" s="79" t="str">
        <f>IF(AND(BA122&lt;&gt;"",BC122&lt;&gt;""),VLOOKUP(BA122&amp;BC122,'No Eliminar'!$P$3:$Q$27,2,FALSE),"")</f>
        <v>Moderada</v>
      </c>
      <c r="BE122" s="822" t="s">
        <v>110</v>
      </c>
      <c r="BF122" s="972" t="s">
        <v>1000</v>
      </c>
      <c r="BG122" s="962" t="s">
        <v>1001</v>
      </c>
      <c r="BH122" s="962" t="s">
        <v>387</v>
      </c>
      <c r="BI122" s="970">
        <v>44958</v>
      </c>
      <c r="BJ122" s="970">
        <v>45260</v>
      </c>
      <c r="BK122" s="565"/>
      <c r="BL122" s="986" t="s">
        <v>877</v>
      </c>
    </row>
    <row r="123" spans="2:64" ht="123.75" customHeight="1" thickBot="1" x14ac:dyDescent="0.35">
      <c r="B123" s="787"/>
      <c r="C123" s="894"/>
      <c r="D123" s="897"/>
      <c r="E123" s="817"/>
      <c r="F123" s="800"/>
      <c r="G123" s="975"/>
      <c r="H123" s="964"/>
      <c r="I123" s="961"/>
      <c r="J123" s="961"/>
      <c r="K123" s="961"/>
      <c r="L123" s="821"/>
      <c r="M123" s="829"/>
      <c r="N123" s="832"/>
      <c r="O123" s="93" t="s">
        <v>53</v>
      </c>
      <c r="P123" s="93" t="s">
        <v>53</v>
      </c>
      <c r="Q123" s="93" t="s">
        <v>53</v>
      </c>
      <c r="R123" s="93" t="s">
        <v>53</v>
      </c>
      <c r="S123" s="93" t="s">
        <v>53</v>
      </c>
      <c r="T123" s="93" t="s">
        <v>53</v>
      </c>
      <c r="U123" s="93" t="s">
        <v>53</v>
      </c>
      <c r="V123" s="93" t="s">
        <v>54</v>
      </c>
      <c r="W123" s="93" t="s">
        <v>54</v>
      </c>
      <c r="X123" s="93" t="s">
        <v>53</v>
      </c>
      <c r="Y123" s="93" t="s">
        <v>53</v>
      </c>
      <c r="Z123" s="93" t="s">
        <v>53</v>
      </c>
      <c r="AA123" s="93" t="s">
        <v>53</v>
      </c>
      <c r="AB123" s="93" t="s">
        <v>53</v>
      </c>
      <c r="AC123" s="93" t="s">
        <v>53</v>
      </c>
      <c r="AD123" s="93" t="s">
        <v>54</v>
      </c>
      <c r="AE123" s="93" t="s">
        <v>53</v>
      </c>
      <c r="AF123" s="93" t="s">
        <v>53</v>
      </c>
      <c r="AG123" s="93" t="s">
        <v>54</v>
      </c>
      <c r="AH123" s="94"/>
      <c r="AI123" s="821"/>
      <c r="AJ123" s="94"/>
      <c r="AK123" s="836"/>
      <c r="AL123" s="840"/>
      <c r="AM123" s="843"/>
      <c r="AN123" s="340" t="s">
        <v>339</v>
      </c>
      <c r="AO123" s="686" t="s">
        <v>1360</v>
      </c>
      <c r="AP123" s="261" t="s">
        <v>1419</v>
      </c>
      <c r="AQ123" s="95" t="str">
        <f t="shared" si="191"/>
        <v>Probabilidad</v>
      </c>
      <c r="AR123" s="96" t="s">
        <v>61</v>
      </c>
      <c r="AS123" s="43">
        <f t="shared" si="192"/>
        <v>0.25</v>
      </c>
      <c r="AT123" s="96" t="s">
        <v>56</v>
      </c>
      <c r="AU123" s="43">
        <f t="shared" si="193"/>
        <v>0.15</v>
      </c>
      <c r="AV123" s="97">
        <f t="shared" si="194"/>
        <v>0.4</v>
      </c>
      <c r="AW123" s="96" t="s">
        <v>57</v>
      </c>
      <c r="AX123" s="96" t="s">
        <v>65</v>
      </c>
      <c r="AY123" s="96" t="s">
        <v>59</v>
      </c>
      <c r="AZ123" s="97">
        <f>IFERROR(IF(AND(AQ122="Probabilidad",AQ123="Probabilidad"),(AZ122-(+AZ122*AV123)),IF(AQ123="Probabilidad",(N122-(+N122*AV123)),IF(AQ123="Impacto",AZ122,""))),"")</f>
        <v>0.216</v>
      </c>
      <c r="BA123" s="98" t="str">
        <f t="shared" si="195"/>
        <v>Baja</v>
      </c>
      <c r="BB123" s="97">
        <f>IFERROR(IF(AND(AQ122="Impacto",AQ123="Impacto"),(BB122-(+BB122*AV123)),IF(AND(AQ122="Impacto",AQ123="Probabilidad"),(BB122),IF(AND(AQ122="Probabilidad",AQ123="Impacto"),(BB122-(+BB122*AV123)),IF(AND(AQ122="Probabilidad",AQ123="Probabilidad"),(BB122))))),"")</f>
        <v>0.6</v>
      </c>
      <c r="BC123" s="98" t="str">
        <f t="shared" si="196"/>
        <v>Moderado</v>
      </c>
      <c r="BD123" s="54" t="str">
        <f>IF(AND(BA123&lt;&gt;"",BC123&lt;&gt;""),VLOOKUP(BA123&amp;BC123,'No Eliminar'!$P$3:$Q$27,2,FALSE),"")</f>
        <v>Moderada</v>
      </c>
      <c r="BE123" s="824"/>
      <c r="BF123" s="973"/>
      <c r="BG123" s="964"/>
      <c r="BH123" s="964"/>
      <c r="BI123" s="971"/>
      <c r="BJ123" s="971"/>
      <c r="BK123" s="685"/>
      <c r="BL123" s="988"/>
    </row>
    <row r="124" spans="2:64" ht="224.25" customHeight="1" thickBot="1" x14ac:dyDescent="0.35">
      <c r="B124" s="787"/>
      <c r="C124" s="894"/>
      <c r="D124" s="897"/>
      <c r="E124" s="851" t="s">
        <v>50</v>
      </c>
      <c r="F124" s="798" t="s">
        <v>303</v>
      </c>
      <c r="G124" s="974" t="s">
        <v>1002</v>
      </c>
      <c r="H124" s="962" t="s">
        <v>68</v>
      </c>
      <c r="I124" s="962" t="s">
        <v>873</v>
      </c>
      <c r="J124" s="962" t="s">
        <v>878</v>
      </c>
      <c r="K124" s="960" t="s">
        <v>93</v>
      </c>
      <c r="L124" s="820" t="s">
        <v>72</v>
      </c>
      <c r="M124" s="827" t="str">
        <f t="shared" si="197"/>
        <v>Baja</v>
      </c>
      <c r="N124" s="830">
        <f t="shared" si="198"/>
        <v>0.4</v>
      </c>
      <c r="O124" s="72" t="s">
        <v>53</v>
      </c>
      <c r="P124" s="72" t="s">
        <v>53</v>
      </c>
      <c r="Q124" s="72" t="s">
        <v>53</v>
      </c>
      <c r="R124" s="72" t="s">
        <v>53</v>
      </c>
      <c r="S124" s="72" t="s">
        <v>53</v>
      </c>
      <c r="T124" s="72" t="s">
        <v>53</v>
      </c>
      <c r="U124" s="72" t="s">
        <v>53</v>
      </c>
      <c r="V124" s="72" t="s">
        <v>54</v>
      </c>
      <c r="W124" s="72" t="s">
        <v>54</v>
      </c>
      <c r="X124" s="72" t="s">
        <v>53</v>
      </c>
      <c r="Y124" s="72" t="s">
        <v>53</v>
      </c>
      <c r="Z124" s="72" t="s">
        <v>53</v>
      </c>
      <c r="AA124" s="72" t="s">
        <v>53</v>
      </c>
      <c r="AB124" s="72" t="s">
        <v>53</v>
      </c>
      <c r="AC124" s="72" t="s">
        <v>53</v>
      </c>
      <c r="AD124" s="72" t="s">
        <v>54</v>
      </c>
      <c r="AE124" s="72" t="s">
        <v>53</v>
      </c>
      <c r="AF124" s="72" t="s">
        <v>53</v>
      </c>
      <c r="AG124" s="72" t="s">
        <v>54</v>
      </c>
      <c r="AH124" s="73"/>
      <c r="AI124" s="820" t="s">
        <v>353</v>
      </c>
      <c r="AJ124" s="73"/>
      <c r="AK124" s="835" t="str">
        <f t="shared" si="199"/>
        <v>Moderado</v>
      </c>
      <c r="AL124" s="838">
        <f t="shared" si="200"/>
        <v>0.6</v>
      </c>
      <c r="AM124" s="841" t="str">
        <f>IF(AND(M124&lt;&gt;"",AK124&lt;&gt;""),VLOOKUP(M124&amp;AK124,'No Eliminar'!$P$3:$Q$27,2,FALSE),"")</f>
        <v>Moderada</v>
      </c>
      <c r="AN124" s="146" t="s">
        <v>84</v>
      </c>
      <c r="AO124" s="687" t="s">
        <v>1357</v>
      </c>
      <c r="AP124" s="260" t="s">
        <v>879</v>
      </c>
      <c r="AQ124" s="103" t="str">
        <f t="shared" si="191"/>
        <v>Probabilidad</v>
      </c>
      <c r="AR124" s="89" t="s">
        <v>61</v>
      </c>
      <c r="AS124" s="76">
        <f t="shared" si="192"/>
        <v>0.25</v>
      </c>
      <c r="AT124" s="89" t="s">
        <v>56</v>
      </c>
      <c r="AU124" s="76">
        <f t="shared" si="193"/>
        <v>0.15</v>
      </c>
      <c r="AV124" s="77">
        <f t="shared" si="194"/>
        <v>0.4</v>
      </c>
      <c r="AW124" s="89" t="s">
        <v>57</v>
      </c>
      <c r="AX124" s="89" t="s">
        <v>58</v>
      </c>
      <c r="AY124" s="89" t="s">
        <v>59</v>
      </c>
      <c r="AZ124" s="77">
        <f t="shared" si="201"/>
        <v>0.24</v>
      </c>
      <c r="BA124" s="78" t="str">
        <f t="shared" si="195"/>
        <v>Baja</v>
      </c>
      <c r="BB124" s="77">
        <f t="shared" ref="BB124" si="202">IF(AQ124="Impacto",(AL124-(+AL124*AV124)),AL124)</f>
        <v>0.6</v>
      </c>
      <c r="BC124" s="78" t="str">
        <f t="shared" si="196"/>
        <v>Moderado</v>
      </c>
      <c r="BD124" s="79" t="str">
        <f>IF(AND(BA124&lt;&gt;"",BC124&lt;&gt;""),VLOOKUP(BA124&amp;BC124,'No Eliminar'!$P$3:$Q$27,2,FALSE),"")</f>
        <v>Moderada</v>
      </c>
      <c r="BE124" s="822" t="s">
        <v>60</v>
      </c>
      <c r="BF124" s="972" t="s">
        <v>884</v>
      </c>
      <c r="BG124" s="962" t="s">
        <v>885</v>
      </c>
      <c r="BH124" s="962" t="s">
        <v>422</v>
      </c>
      <c r="BI124" s="970">
        <v>44958</v>
      </c>
      <c r="BJ124" s="970">
        <v>45260</v>
      </c>
      <c r="BK124" s="565"/>
      <c r="BL124" s="968" t="s">
        <v>1003</v>
      </c>
    </row>
    <row r="125" spans="2:64" ht="98.25" customHeight="1" thickBot="1" x14ac:dyDescent="0.35">
      <c r="B125" s="787"/>
      <c r="C125" s="894"/>
      <c r="D125" s="897"/>
      <c r="E125" s="796"/>
      <c r="F125" s="799"/>
      <c r="G125" s="1000"/>
      <c r="H125" s="963"/>
      <c r="I125" s="963"/>
      <c r="J125" s="963"/>
      <c r="K125" s="965"/>
      <c r="L125" s="825"/>
      <c r="M125" s="828"/>
      <c r="N125" s="831"/>
      <c r="O125" s="53" t="s">
        <v>53</v>
      </c>
      <c r="P125" s="53" t="s">
        <v>53</v>
      </c>
      <c r="Q125" s="53" t="s">
        <v>53</v>
      </c>
      <c r="R125" s="53" t="s">
        <v>53</v>
      </c>
      <c r="S125" s="53" t="s">
        <v>53</v>
      </c>
      <c r="T125" s="53" t="s">
        <v>53</v>
      </c>
      <c r="U125" s="53" t="s">
        <v>53</v>
      </c>
      <c r="V125" s="53" t="s">
        <v>54</v>
      </c>
      <c r="W125" s="53" t="s">
        <v>54</v>
      </c>
      <c r="X125" s="53" t="s">
        <v>53</v>
      </c>
      <c r="Y125" s="53" t="s">
        <v>53</v>
      </c>
      <c r="Z125" s="53" t="s">
        <v>53</v>
      </c>
      <c r="AA125" s="53" t="s">
        <v>53</v>
      </c>
      <c r="AB125" s="53" t="s">
        <v>53</v>
      </c>
      <c r="AC125" s="53" t="s">
        <v>53</v>
      </c>
      <c r="AD125" s="53" t="s">
        <v>54</v>
      </c>
      <c r="AE125" s="53" t="s">
        <v>53</v>
      </c>
      <c r="AF125" s="53" t="s">
        <v>53</v>
      </c>
      <c r="AG125" s="53" t="s">
        <v>54</v>
      </c>
      <c r="AH125" s="30"/>
      <c r="AI125" s="825"/>
      <c r="AJ125" s="30"/>
      <c r="AK125" s="837"/>
      <c r="AL125" s="839"/>
      <c r="AM125" s="842"/>
      <c r="AN125" s="147" t="s">
        <v>339</v>
      </c>
      <c r="AO125" s="688" t="s">
        <v>1358</v>
      </c>
      <c r="AP125" s="260" t="s">
        <v>880</v>
      </c>
      <c r="AQ125" s="339" t="str">
        <f t="shared" si="191"/>
        <v>Probabilidad</v>
      </c>
      <c r="AR125" s="90" t="s">
        <v>61</v>
      </c>
      <c r="AS125" s="37">
        <f t="shared" si="192"/>
        <v>0.25</v>
      </c>
      <c r="AT125" s="90" t="s">
        <v>56</v>
      </c>
      <c r="AU125" s="37">
        <f t="shared" si="193"/>
        <v>0.15</v>
      </c>
      <c r="AV125" s="40">
        <f t="shared" si="194"/>
        <v>0.4</v>
      </c>
      <c r="AW125" s="90" t="s">
        <v>57</v>
      </c>
      <c r="AX125" s="90" t="s">
        <v>58</v>
      </c>
      <c r="AY125" s="90" t="s">
        <v>59</v>
      </c>
      <c r="AZ125" s="40">
        <f>IFERROR(IF(AND(AQ124="Probabilidad",AQ125="Probabilidad"),(AZ124-(+AZ124*AV125)),IF(AQ125="Probabilidad",(N124-(+N124*AV125)),IF(AQ125="Impacto",AZ124,""))),"")</f>
        <v>0.14399999999999999</v>
      </c>
      <c r="BA125" s="41" t="str">
        <f t="shared" si="195"/>
        <v>Muy Baja</v>
      </c>
      <c r="BB125" s="40">
        <f>IFERROR(IF(AND(AQ124="Impacto",AQ125="Impacto"),(BB124-(+BB124*AV125)),IF(AND(AQ124="Impacto",AQ125="Probabilidad"),(BB124),IF(AND(AQ124="Probabilidad",AQ125="Impacto"),(BB124-(+BB124*AV125)),IF(AND(AQ124="Probabilidad",AQ125="Probabilidad"),(BB124))))),"")</f>
        <v>0.6</v>
      </c>
      <c r="BC125" s="41" t="str">
        <f t="shared" si="196"/>
        <v>Moderado</v>
      </c>
      <c r="BD125" s="42" t="str">
        <f>IF(AND(BA125&lt;&gt;"",BC125&lt;&gt;""),VLOOKUP(BA125&amp;BC125,'No Eliminar'!$P$3:$Q$27,2,FALSE),"")</f>
        <v>Moderada</v>
      </c>
      <c r="BE125" s="823"/>
      <c r="BF125" s="977"/>
      <c r="BG125" s="963"/>
      <c r="BH125" s="963"/>
      <c r="BI125" s="976"/>
      <c r="BJ125" s="976"/>
      <c r="BK125" s="632"/>
      <c r="BL125" s="991"/>
    </row>
    <row r="126" spans="2:64" ht="96" customHeight="1" thickBot="1" x14ac:dyDescent="0.35">
      <c r="B126" s="787"/>
      <c r="C126" s="894"/>
      <c r="D126" s="897"/>
      <c r="E126" s="817"/>
      <c r="F126" s="800"/>
      <c r="G126" s="975"/>
      <c r="H126" s="964"/>
      <c r="I126" s="964"/>
      <c r="J126" s="964"/>
      <c r="K126" s="961"/>
      <c r="L126" s="821"/>
      <c r="M126" s="829"/>
      <c r="N126" s="832"/>
      <c r="O126" s="93" t="s">
        <v>53</v>
      </c>
      <c r="P126" s="93" t="s">
        <v>53</v>
      </c>
      <c r="Q126" s="93" t="s">
        <v>53</v>
      </c>
      <c r="R126" s="93" t="s">
        <v>53</v>
      </c>
      <c r="S126" s="93" t="s">
        <v>53</v>
      </c>
      <c r="T126" s="93" t="s">
        <v>53</v>
      </c>
      <c r="U126" s="93" t="s">
        <v>53</v>
      </c>
      <c r="V126" s="93" t="s">
        <v>54</v>
      </c>
      <c r="W126" s="93" t="s">
        <v>54</v>
      </c>
      <c r="X126" s="93" t="s">
        <v>53</v>
      </c>
      <c r="Y126" s="93" t="s">
        <v>53</v>
      </c>
      <c r="Z126" s="93" t="s">
        <v>53</v>
      </c>
      <c r="AA126" s="93" t="s">
        <v>53</v>
      </c>
      <c r="AB126" s="93" t="s">
        <v>53</v>
      </c>
      <c r="AC126" s="93" t="s">
        <v>53</v>
      </c>
      <c r="AD126" s="93" t="s">
        <v>54</v>
      </c>
      <c r="AE126" s="93" t="s">
        <v>53</v>
      </c>
      <c r="AF126" s="93" t="s">
        <v>53</v>
      </c>
      <c r="AG126" s="93" t="s">
        <v>54</v>
      </c>
      <c r="AH126" s="94"/>
      <c r="AI126" s="821"/>
      <c r="AJ126" s="94"/>
      <c r="AK126" s="836"/>
      <c r="AL126" s="840"/>
      <c r="AM126" s="843"/>
      <c r="AN126" s="340" t="s">
        <v>340</v>
      </c>
      <c r="AO126" s="689" t="s">
        <v>1359</v>
      </c>
      <c r="AP126" s="261" t="s">
        <v>881</v>
      </c>
      <c r="AQ126" s="345" t="str">
        <f t="shared" si="191"/>
        <v>Probabilidad</v>
      </c>
      <c r="AR126" s="96" t="s">
        <v>62</v>
      </c>
      <c r="AS126" s="43">
        <f t="shared" si="192"/>
        <v>0.15</v>
      </c>
      <c r="AT126" s="96" t="s">
        <v>56</v>
      </c>
      <c r="AU126" s="43">
        <f t="shared" si="193"/>
        <v>0.15</v>
      </c>
      <c r="AV126" s="97">
        <f t="shared" si="194"/>
        <v>0.3</v>
      </c>
      <c r="AW126" s="96" t="s">
        <v>73</v>
      </c>
      <c r="AX126" s="96" t="s">
        <v>65</v>
      </c>
      <c r="AY126" s="96" t="s">
        <v>59</v>
      </c>
      <c r="AZ126" s="97">
        <f>IFERROR(IF(AND(AQ125="Probabilidad",AQ126="Probabilidad"),(AZ125-(+AZ125*AV126)),IF(AND(AQ125="Impacto",AQ126="Probabilidad"),(AZ124-(+AZ124*AV126)),IF(AQ126="Impacto",AZ125,""))),"")</f>
        <v>0.1008</v>
      </c>
      <c r="BA126" s="98" t="str">
        <f t="shared" si="195"/>
        <v>Muy Baja</v>
      </c>
      <c r="BB126" s="97">
        <f>IFERROR(IF(AND(AQ125="Impacto",AQ126="Impacto"),(BB125-(+BB125*AV126)),IF(AND(AQ125="Impacto",AQ126="Probabilidad"),(BB125),IF(AND(AQ125="Probabilidad",AQ126="Impacto"),(BB125-(+BB125*AV126)),IF(AND(AQ125="Probabilidad",AQ126="Probabilidad"),(BB125))))),"")</f>
        <v>0.6</v>
      </c>
      <c r="BC126" s="98" t="str">
        <f t="shared" si="196"/>
        <v>Moderado</v>
      </c>
      <c r="BD126" s="54" t="str">
        <f>IF(AND(BA126&lt;&gt;"",BC126&lt;&gt;""),VLOOKUP(BA126&amp;BC126,'No Eliminar'!$P$3:$Q$27,2,FALSE),"")</f>
        <v>Moderada</v>
      </c>
      <c r="BE126" s="824"/>
      <c r="BF126" s="973"/>
      <c r="BG126" s="964"/>
      <c r="BH126" s="964"/>
      <c r="BI126" s="971"/>
      <c r="BJ126" s="971"/>
      <c r="BK126" s="685"/>
      <c r="BL126" s="969"/>
    </row>
    <row r="127" spans="2:64" ht="246" customHeight="1" thickBot="1" x14ac:dyDescent="0.35">
      <c r="B127" s="787"/>
      <c r="C127" s="894"/>
      <c r="D127" s="897"/>
      <c r="E127" s="851" t="s">
        <v>50</v>
      </c>
      <c r="F127" s="798" t="s">
        <v>305</v>
      </c>
      <c r="G127" s="974" t="s">
        <v>1005</v>
      </c>
      <c r="H127" s="962" t="s">
        <v>68</v>
      </c>
      <c r="I127" s="962" t="s">
        <v>889</v>
      </c>
      <c r="J127" s="962" t="s">
        <v>890</v>
      </c>
      <c r="K127" s="960" t="s">
        <v>93</v>
      </c>
      <c r="L127" s="820" t="s">
        <v>159</v>
      </c>
      <c r="M127" s="827" t="str">
        <f t="shared" si="181"/>
        <v>Muy Baja</v>
      </c>
      <c r="N127" s="830">
        <f t="shared" si="182"/>
        <v>0.2</v>
      </c>
      <c r="O127" s="72" t="s">
        <v>53</v>
      </c>
      <c r="P127" s="72" t="s">
        <v>53</v>
      </c>
      <c r="Q127" s="72" t="s">
        <v>53</v>
      </c>
      <c r="R127" s="72" t="s">
        <v>53</v>
      </c>
      <c r="S127" s="72" t="s">
        <v>53</v>
      </c>
      <c r="T127" s="72" t="s">
        <v>53</v>
      </c>
      <c r="U127" s="72" t="s">
        <v>53</v>
      </c>
      <c r="V127" s="72" t="s">
        <v>54</v>
      </c>
      <c r="W127" s="72" t="s">
        <v>54</v>
      </c>
      <c r="X127" s="72" t="s">
        <v>53</v>
      </c>
      <c r="Y127" s="72" t="s">
        <v>53</v>
      </c>
      <c r="Z127" s="72" t="s">
        <v>53</v>
      </c>
      <c r="AA127" s="72" t="s">
        <v>53</v>
      </c>
      <c r="AB127" s="72" t="s">
        <v>53</v>
      </c>
      <c r="AC127" s="72" t="s">
        <v>53</v>
      </c>
      <c r="AD127" s="72" t="s">
        <v>54</v>
      </c>
      <c r="AE127" s="72" t="s">
        <v>53</v>
      </c>
      <c r="AF127" s="72" t="s">
        <v>53</v>
      </c>
      <c r="AG127" s="72" t="s">
        <v>54</v>
      </c>
      <c r="AH127" s="73"/>
      <c r="AI127" s="820" t="s">
        <v>354</v>
      </c>
      <c r="AJ127" s="73"/>
      <c r="AK127" s="835" t="str">
        <f t="shared" si="183"/>
        <v>Mayor</v>
      </c>
      <c r="AL127" s="838">
        <f t="shared" si="184"/>
        <v>0.8</v>
      </c>
      <c r="AM127" s="841" t="str">
        <f>IF(AND(M127&lt;&gt;"",AK127&lt;&gt;""),VLOOKUP(M127&amp;AK127,'No Eliminar'!$P$3:$Q$27,2,FALSE),"")</f>
        <v>Alta</v>
      </c>
      <c r="AN127" s="147" t="s">
        <v>84</v>
      </c>
      <c r="AO127" s="607" t="s">
        <v>1355</v>
      </c>
      <c r="AP127" s="260" t="s">
        <v>891</v>
      </c>
      <c r="AQ127" s="75" t="str">
        <f t="shared" si="132"/>
        <v>Probabilidad</v>
      </c>
      <c r="AR127" s="89" t="s">
        <v>61</v>
      </c>
      <c r="AS127" s="76">
        <f t="shared" si="185"/>
        <v>0.25</v>
      </c>
      <c r="AT127" s="89" t="s">
        <v>56</v>
      </c>
      <c r="AU127" s="76">
        <f t="shared" si="186"/>
        <v>0.15</v>
      </c>
      <c r="AV127" s="77">
        <f t="shared" si="187"/>
        <v>0.4</v>
      </c>
      <c r="AW127" s="89" t="s">
        <v>57</v>
      </c>
      <c r="AX127" s="89" t="s">
        <v>58</v>
      </c>
      <c r="AY127" s="89" t="s">
        <v>59</v>
      </c>
      <c r="AZ127" s="77">
        <f>IFERROR(IF(AQ127="Probabilidad",(N127-(+N127*AV127)),IF(AQ127="Impacto",N127,"")),"")</f>
        <v>0.12</v>
      </c>
      <c r="BA127" s="78" t="str">
        <f t="shared" si="189"/>
        <v>Muy Baja</v>
      </c>
      <c r="BB127" s="77">
        <f>IF(AQ127="Impacto",(AL127-(+AL127*AV127)),AL127)</f>
        <v>0.8</v>
      </c>
      <c r="BC127" s="78" t="str">
        <f t="shared" si="190"/>
        <v>Mayor</v>
      </c>
      <c r="BD127" s="79" t="str">
        <f>IF(AND(BA127&lt;&gt;"",BC127&lt;&gt;""),VLOOKUP(BA127&amp;BC127,'No Eliminar'!$P$3:$Q$27,2,FALSE),"")</f>
        <v>Alta</v>
      </c>
      <c r="BE127" s="822" t="s">
        <v>110</v>
      </c>
      <c r="BF127" s="972" t="s">
        <v>895</v>
      </c>
      <c r="BG127" s="962" t="s">
        <v>892</v>
      </c>
      <c r="BH127" s="962" t="s">
        <v>422</v>
      </c>
      <c r="BI127" s="970">
        <v>44958</v>
      </c>
      <c r="BJ127" s="970">
        <v>45260</v>
      </c>
      <c r="BK127" s="565"/>
      <c r="BL127" s="968" t="s">
        <v>896</v>
      </c>
    </row>
    <row r="128" spans="2:64" ht="218.25" customHeight="1" thickBot="1" x14ac:dyDescent="0.35">
      <c r="B128" s="787"/>
      <c r="C128" s="894"/>
      <c r="D128" s="897"/>
      <c r="E128" s="817"/>
      <c r="F128" s="800"/>
      <c r="G128" s="975"/>
      <c r="H128" s="964"/>
      <c r="I128" s="964"/>
      <c r="J128" s="964"/>
      <c r="K128" s="961"/>
      <c r="L128" s="821"/>
      <c r="M128" s="829"/>
      <c r="N128" s="832"/>
      <c r="O128" s="115" t="s">
        <v>53</v>
      </c>
      <c r="P128" s="115" t="s">
        <v>53</v>
      </c>
      <c r="Q128" s="115" t="s">
        <v>53</v>
      </c>
      <c r="R128" s="115" t="s">
        <v>53</v>
      </c>
      <c r="S128" s="115" t="s">
        <v>53</v>
      </c>
      <c r="T128" s="115" t="s">
        <v>53</v>
      </c>
      <c r="U128" s="115" t="s">
        <v>53</v>
      </c>
      <c r="V128" s="115" t="s">
        <v>54</v>
      </c>
      <c r="W128" s="115" t="s">
        <v>54</v>
      </c>
      <c r="X128" s="115" t="s">
        <v>53</v>
      </c>
      <c r="Y128" s="115" t="s">
        <v>53</v>
      </c>
      <c r="Z128" s="115" t="s">
        <v>53</v>
      </c>
      <c r="AA128" s="115" t="s">
        <v>53</v>
      </c>
      <c r="AB128" s="115" t="s">
        <v>53</v>
      </c>
      <c r="AC128" s="115" t="s">
        <v>53</v>
      </c>
      <c r="AD128" s="115" t="s">
        <v>54</v>
      </c>
      <c r="AE128" s="115" t="s">
        <v>53</v>
      </c>
      <c r="AF128" s="115" t="s">
        <v>53</v>
      </c>
      <c r="AG128" s="115" t="s">
        <v>54</v>
      </c>
      <c r="AH128" s="116"/>
      <c r="AI128" s="821"/>
      <c r="AJ128" s="116"/>
      <c r="AK128" s="836"/>
      <c r="AL128" s="840"/>
      <c r="AM128" s="843"/>
      <c r="AN128" s="147" t="s">
        <v>339</v>
      </c>
      <c r="AO128" s="607" t="s">
        <v>1356</v>
      </c>
      <c r="AP128" s="260" t="s">
        <v>892</v>
      </c>
      <c r="AQ128" s="117" t="str">
        <f t="shared" ref="AQ128" si="203">IF(AR128="Preventivo","Probabilidad",IF(AR128="Detectivo","Probabilidad","Impacto"))</f>
        <v>Impacto</v>
      </c>
      <c r="AR128" s="102" t="s">
        <v>55</v>
      </c>
      <c r="AS128" s="83">
        <f t="shared" ref="AS128" si="204">IF(AR128="Preventivo", 25%, IF(AR128="Detectivo",15%, IF(AR128="Correctivo",10%,IF(AR128="No se tienen controles para aplicar al impacto","No Aplica",""))))</f>
        <v>0.1</v>
      </c>
      <c r="AT128" s="102" t="s">
        <v>56</v>
      </c>
      <c r="AU128" s="83">
        <f t="shared" ref="AU128" si="205">IF(AT128="Automático", 25%, IF(AT128="Manual",15%,IF(AT128="No Aplica", "No Aplica","")))</f>
        <v>0.15</v>
      </c>
      <c r="AV128" s="118">
        <f t="shared" ref="AV128" si="206">AS128+AU128</f>
        <v>0.25</v>
      </c>
      <c r="AW128" s="91" t="s">
        <v>57</v>
      </c>
      <c r="AX128" s="91" t="s">
        <v>58</v>
      </c>
      <c r="AY128" s="91" t="s">
        <v>59</v>
      </c>
      <c r="AZ128" s="86">
        <f>IFERROR(IF(AND(AQ127="Probabilidad",AQ128="Probabilidad"),(AZ127-(+AZ127*AV128)),IF(AQ128="Probabilidad",(N127-(+N127*AV128)),IF(AQ128="Impacto",AZ127,""))),"")</f>
        <v>0.12</v>
      </c>
      <c r="BA128" s="119" t="str">
        <f t="shared" ref="BA128" si="207">IF(AZ128&lt;=20%, "Muy Baja", IF(AZ128&lt;=40%,"Baja", IF(AZ128&lt;=60%,"Media",IF(AZ128&lt;=80%,"Alta","Muy Alta"))))</f>
        <v>Muy Baja</v>
      </c>
      <c r="BB128" s="86">
        <f>IFERROR(IF(AND(AQ127="Impacto",AQ128="Impacto"),(BB127-(+BB127*AV128)),IF(AND(AQ127="Impacto",AQ128="Probabilidad"),(BB127),IF(AND(AQ127="Probabilidad",AQ128="Impacto"),(BB127-(+BB127*AV128)),IF(AND(AQ127="Probabilidad",AQ128="Probabilidad"),(BB127))))),"")</f>
        <v>0.60000000000000009</v>
      </c>
      <c r="BC128" s="119" t="str">
        <f t="shared" ref="BC128" si="208">IF(BB128&lt;=20%, "Leve", IF(BB128&lt;=40%,"Menor", IF(BB128&lt;=60%,"Moderado",IF(BB128&lt;=80%,"Mayor","Catastrófico"))))</f>
        <v>Moderado</v>
      </c>
      <c r="BD128" s="112" t="str">
        <f>IF(AND(BA128&lt;&gt;"",BC128&lt;&gt;""),VLOOKUP(BA128&amp;BC128,'No Eliminar'!$P$3:$Q$27,2,FALSE),"")</f>
        <v>Moderada</v>
      </c>
      <c r="BE128" s="824"/>
      <c r="BF128" s="973"/>
      <c r="BG128" s="964"/>
      <c r="BH128" s="964"/>
      <c r="BI128" s="971"/>
      <c r="BJ128" s="971"/>
      <c r="BK128" s="566"/>
      <c r="BL128" s="969"/>
    </row>
    <row r="129" spans="2:64" ht="88.5" thickBot="1" x14ac:dyDescent="0.35">
      <c r="B129" s="787"/>
      <c r="C129" s="894"/>
      <c r="D129" s="897"/>
      <c r="E129" s="851" t="s">
        <v>50</v>
      </c>
      <c r="F129" s="798" t="s">
        <v>323</v>
      </c>
      <c r="G129" s="974" t="s">
        <v>1006</v>
      </c>
      <c r="H129" s="962" t="s">
        <v>157</v>
      </c>
      <c r="I129" s="960" t="s">
        <v>1007</v>
      </c>
      <c r="J129" s="960" t="s">
        <v>1008</v>
      </c>
      <c r="K129" s="960" t="s">
        <v>349</v>
      </c>
      <c r="L129" s="820" t="s">
        <v>64</v>
      </c>
      <c r="M129" s="827" t="str">
        <f t="shared" ref="M129" si="209">IF(L129="Máximo 2 veces por año","Muy Baja", IF(L129="De 3 a 24 veces por año","Baja", IF(L129="De 24 a 500 veces por año","Media", IF(L129="De 500 veces al año y máximo 5000 veces por año","Alta",IF(L129="Más de 5000 veces por año","Muy Alta",";")))))</f>
        <v>Media</v>
      </c>
      <c r="N129" s="830">
        <f t="shared" ref="N129" si="210">IF(M129="Muy Baja", 20%, IF(M129="Baja",40%, IF(M129="Media",60%, IF(M129="Alta",80%,IF(M129="Muy Alta",100%,"")))))</f>
        <v>0.6</v>
      </c>
      <c r="O129" s="72" t="s">
        <v>53</v>
      </c>
      <c r="P129" s="72" t="s">
        <v>53</v>
      </c>
      <c r="Q129" s="72" t="s">
        <v>53</v>
      </c>
      <c r="R129" s="72" t="s">
        <v>53</v>
      </c>
      <c r="S129" s="72" t="s">
        <v>53</v>
      </c>
      <c r="T129" s="72" t="s">
        <v>53</v>
      </c>
      <c r="U129" s="72" t="s">
        <v>53</v>
      </c>
      <c r="V129" s="72" t="s">
        <v>54</v>
      </c>
      <c r="W129" s="72" t="s">
        <v>54</v>
      </c>
      <c r="X129" s="72" t="s">
        <v>53</v>
      </c>
      <c r="Y129" s="72" t="s">
        <v>53</v>
      </c>
      <c r="Z129" s="72" t="s">
        <v>53</v>
      </c>
      <c r="AA129" s="72" t="s">
        <v>53</v>
      </c>
      <c r="AB129" s="72" t="s">
        <v>53</v>
      </c>
      <c r="AC129" s="72" t="s">
        <v>53</v>
      </c>
      <c r="AD129" s="72" t="s">
        <v>54</v>
      </c>
      <c r="AE129" s="72" t="s">
        <v>53</v>
      </c>
      <c r="AF129" s="72" t="s">
        <v>53</v>
      </c>
      <c r="AG129" s="72" t="s">
        <v>54</v>
      </c>
      <c r="AH129" s="73"/>
      <c r="AI129" s="820" t="s">
        <v>354</v>
      </c>
      <c r="AJ129" s="73"/>
      <c r="AK129" s="835" t="str">
        <f t="shared" ref="AK129" si="211">IF(AI129="Afectación menor a 10 SMLMV","Leve",IF(AI129="Entre 10 y 50 SMLMV","Menor",IF(AI129="Entre 50 y 100 SMLMV","Moderado",IF(AI129="Entre 100 y 500 SMLMV","Mayor",IF(AI129="Mayor a 500 SMLMV","Catastrófico",";")))))</f>
        <v>Mayor</v>
      </c>
      <c r="AL129" s="838">
        <f t="shared" ref="AL129" si="212">IF(AK129="Leve", 20%, IF(AK129="Menor",40%, IF(AK129="Moderado",60%, IF(AK129="Mayor",80%,IF(AK129="Catastrófico",100%,"")))))</f>
        <v>0.8</v>
      </c>
      <c r="AM129" s="841" t="str">
        <f>IF(AND(M129&lt;&gt;"",AK129&lt;&gt;""),VLOOKUP(M129&amp;AK129,'No Eliminar'!$P$3:$Q$27,2,FALSE),"")</f>
        <v>Alta</v>
      </c>
      <c r="AN129" s="147" t="s">
        <v>84</v>
      </c>
      <c r="AO129" s="607" t="s">
        <v>1361</v>
      </c>
      <c r="AP129" s="260" t="s">
        <v>1420</v>
      </c>
      <c r="AQ129" s="75" t="str">
        <f t="shared" ref="AQ129" si="213">IF(AR129="Preventivo","Probabilidad",IF(AR129="Detectivo","Probabilidad","Impacto"))</f>
        <v>Probabilidad</v>
      </c>
      <c r="AR129" s="89" t="s">
        <v>62</v>
      </c>
      <c r="AS129" s="76">
        <f t="shared" ref="AS129" si="214">IF(AR129="Preventivo", 25%, IF(AR129="Detectivo",15%, IF(AR129="Correctivo",10%,IF(AR129="No se tienen controles para aplicar al impacto","No Aplica",""))))</f>
        <v>0.15</v>
      </c>
      <c r="AT129" s="89" t="s">
        <v>56</v>
      </c>
      <c r="AU129" s="76">
        <f t="shared" ref="AU129" si="215">IF(AT129="Automático", 25%, IF(AT129="Manual",15%,IF(AT129="No Aplica", "No Aplica","")))</f>
        <v>0.15</v>
      </c>
      <c r="AV129" s="77">
        <f t="shared" ref="AV129" si="216">AS129+AU129</f>
        <v>0.3</v>
      </c>
      <c r="AW129" s="89" t="s">
        <v>57</v>
      </c>
      <c r="AX129" s="89" t="s">
        <v>58</v>
      </c>
      <c r="AY129" s="89" t="s">
        <v>59</v>
      </c>
      <c r="AZ129" s="77">
        <f t="shared" ref="AZ129" si="217">IFERROR(IF(AQ129="Probabilidad",(N129-(+N129*AV129)),IF(AQ129="Impacto",N129,"")),"")</f>
        <v>0.42</v>
      </c>
      <c r="BA129" s="78" t="str">
        <f t="shared" ref="BA129" si="218">IF(AZ129&lt;=20%, "Muy Baja", IF(AZ129&lt;=40%,"Baja", IF(AZ129&lt;=60%,"Media",IF(AZ129&lt;=80%,"Alta","Muy Alta"))))</f>
        <v>Media</v>
      </c>
      <c r="BB129" s="77">
        <f t="shared" ref="BB129" si="219">IF(AQ129="Impacto",(AL129-(+AL129*AV129)),AL129)</f>
        <v>0.8</v>
      </c>
      <c r="BC129" s="78" t="str">
        <f t="shared" ref="BC129" si="220">IF(BB129&lt;=20%, "Leve", IF(BB129&lt;=40%,"Menor", IF(BB129&lt;=60%,"Moderado",IF(BB129&lt;=80%,"Mayor","Catastrófico"))))</f>
        <v>Mayor</v>
      </c>
      <c r="BD129" s="79" t="str">
        <f>IF(AND(BA129&lt;&gt;"",BC129&lt;&gt;""),VLOOKUP(BA129&amp;BC129,'No Eliminar'!$P$3:$Q$27,2,FALSE),"")</f>
        <v>Alta</v>
      </c>
      <c r="BE129" s="822" t="s">
        <v>60</v>
      </c>
      <c r="BF129" s="565" t="s">
        <v>897</v>
      </c>
      <c r="BG129" s="619" t="s">
        <v>1011</v>
      </c>
      <c r="BH129" s="619" t="s">
        <v>422</v>
      </c>
      <c r="BI129" s="623">
        <v>44958</v>
      </c>
      <c r="BJ129" s="623">
        <v>45169</v>
      </c>
      <c r="BK129" s="565"/>
      <c r="BL129" s="968" t="s">
        <v>899</v>
      </c>
    </row>
    <row r="130" spans="2:64" ht="86.25" customHeight="1" thickBot="1" x14ac:dyDescent="0.35">
      <c r="B130" s="788"/>
      <c r="C130" s="895"/>
      <c r="D130" s="898"/>
      <c r="E130" s="797"/>
      <c r="F130" s="800"/>
      <c r="G130" s="975"/>
      <c r="H130" s="964"/>
      <c r="I130" s="961"/>
      <c r="J130" s="961"/>
      <c r="K130" s="961"/>
      <c r="L130" s="821"/>
      <c r="M130" s="829"/>
      <c r="N130" s="832"/>
      <c r="O130" s="115" t="s">
        <v>53</v>
      </c>
      <c r="P130" s="115" t="s">
        <v>53</v>
      </c>
      <c r="Q130" s="115" t="s">
        <v>53</v>
      </c>
      <c r="R130" s="115" t="s">
        <v>53</v>
      </c>
      <c r="S130" s="115" t="s">
        <v>53</v>
      </c>
      <c r="T130" s="115" t="s">
        <v>53</v>
      </c>
      <c r="U130" s="115" t="s">
        <v>53</v>
      </c>
      <c r="V130" s="115" t="s">
        <v>54</v>
      </c>
      <c r="W130" s="115" t="s">
        <v>54</v>
      </c>
      <c r="X130" s="115" t="s">
        <v>53</v>
      </c>
      <c r="Y130" s="115" t="s">
        <v>53</v>
      </c>
      <c r="Z130" s="115" t="s">
        <v>53</v>
      </c>
      <c r="AA130" s="115" t="s">
        <v>53</v>
      </c>
      <c r="AB130" s="115" t="s">
        <v>53</v>
      </c>
      <c r="AC130" s="115" t="s">
        <v>53</v>
      </c>
      <c r="AD130" s="115" t="s">
        <v>54</v>
      </c>
      <c r="AE130" s="115" t="s">
        <v>53</v>
      </c>
      <c r="AF130" s="115" t="s">
        <v>53</v>
      </c>
      <c r="AG130" s="115" t="s">
        <v>54</v>
      </c>
      <c r="AH130" s="116"/>
      <c r="AI130" s="821"/>
      <c r="AJ130" s="116"/>
      <c r="AK130" s="836"/>
      <c r="AL130" s="840"/>
      <c r="AM130" s="843"/>
      <c r="AN130" s="147" t="s">
        <v>339</v>
      </c>
      <c r="AO130" s="684" t="s">
        <v>1362</v>
      </c>
      <c r="AP130" s="260" t="s">
        <v>1013</v>
      </c>
      <c r="AQ130" s="117" t="str">
        <f t="shared" si="132"/>
        <v>Impacto</v>
      </c>
      <c r="AR130" s="102" t="s">
        <v>55</v>
      </c>
      <c r="AS130" s="83">
        <f t="shared" si="133"/>
        <v>0.1</v>
      </c>
      <c r="AT130" s="102" t="s">
        <v>56</v>
      </c>
      <c r="AU130" s="83">
        <f t="shared" si="134"/>
        <v>0.15</v>
      </c>
      <c r="AV130" s="118">
        <f t="shared" si="135"/>
        <v>0.25</v>
      </c>
      <c r="AW130" s="102" t="s">
        <v>73</v>
      </c>
      <c r="AX130" s="102" t="s">
        <v>65</v>
      </c>
      <c r="AY130" s="102" t="s">
        <v>59</v>
      </c>
      <c r="AZ130" s="86">
        <f>IFERROR(IF(AND(AQ129="Probabilidad",AQ130="Probabilidad"),(AZ129-(+AZ129*AV130)),IF(AQ130="Probabilidad",(N129-(+N129*AV130)),IF(AQ130="Impacto",AZ129,""))),"")</f>
        <v>0.42</v>
      </c>
      <c r="BA130" s="119" t="str">
        <f t="shared" si="136"/>
        <v>Media</v>
      </c>
      <c r="BB130" s="86">
        <f>IFERROR(IF(AND(AQ129="Impacto",AQ130="Impacto"),(BB129-(+BB129*AV130)),IF(AND(AQ129="Impacto",AQ130="Probabilidad"),(BB129),IF(AND(AQ129="Probabilidad",AQ130="Impacto"),(BB129-(+BB129*AV130)),IF(AND(AQ129="Probabilidad",AQ130="Probabilidad"),(BB129))))),"")</f>
        <v>0.60000000000000009</v>
      </c>
      <c r="BC130" s="119" t="str">
        <f>IF(BB130&lt;=20%, "Leve", IF(BB130&lt;=40%,"Menor", IF(BB130&lt;=60%,"Moderado",IF(BB130&lt;=80%,"Mayor","Catastrófico"))))</f>
        <v>Moderado</v>
      </c>
      <c r="BD130" s="112" t="str">
        <f>IF(AND(BA130&lt;&gt;"",BC130&lt;&gt;""),VLOOKUP(BA130&amp;BC130,'No Eliminar'!$P$3:$Q$27,2,FALSE),"")</f>
        <v>Moderada</v>
      </c>
      <c r="BE130" s="824"/>
      <c r="BF130" s="566" t="s">
        <v>1014</v>
      </c>
      <c r="BG130" s="621" t="s">
        <v>1011</v>
      </c>
      <c r="BH130" s="621" t="s">
        <v>898</v>
      </c>
      <c r="BI130" s="643">
        <v>44958</v>
      </c>
      <c r="BJ130" s="643">
        <v>45260</v>
      </c>
      <c r="BK130" s="566"/>
      <c r="BL130" s="969"/>
    </row>
    <row r="131" spans="2:64" ht="156.75" thickBot="1" x14ac:dyDescent="0.35">
      <c r="B131" s="844" t="s">
        <v>154</v>
      </c>
      <c r="C131" s="896" t="str">
        <f>VLOOKUP(B131,'No Eliminar'!B$3:D$18,2,FALSE)</f>
        <v>Ejercer el adecuado control de los recursos financieros asignados al Instituto en cumplimiento a los principios contables y de hacienda pública.</v>
      </c>
      <c r="D131" s="896" t="str">
        <f>VLOOKUP(B131,'No Eliminar'!B$3:E$18,4,FALSE)</f>
        <v>Ejecutar la planeación institucional en el marco de los valores del servicio público.</v>
      </c>
      <c r="E131" s="386" t="s">
        <v>50</v>
      </c>
      <c r="F131" s="414" t="s">
        <v>309</v>
      </c>
      <c r="G131" s="496" t="s">
        <v>516</v>
      </c>
      <c r="H131" s="177" t="s">
        <v>68</v>
      </c>
      <c r="I131" s="665" t="s">
        <v>517</v>
      </c>
      <c r="J131" s="665" t="s">
        <v>1015</v>
      </c>
      <c r="K131" s="504" t="s">
        <v>93</v>
      </c>
      <c r="L131" s="157" t="s">
        <v>159</v>
      </c>
      <c r="M131" s="158" t="str">
        <f t="shared" ref="M131:M132" si="221">IF(L131="Máximo 2 veces por año","Muy Baja", IF(L131="De 3 a 24 veces por año","Baja", IF(L131="De 24 a 500 veces por año","Media", IF(L131="De 500 veces al año y máximo 5000 veces por año","Alta",IF(L131="Más de 5000 veces por año","Muy Alta",";")))))</f>
        <v>Muy Baja</v>
      </c>
      <c r="N131" s="159">
        <f t="shared" ref="N131:N132" si="222">IF(M131="Muy Baja", 20%, IF(M131="Baja",40%, IF(M131="Media",60%, IF(M131="Alta",80%,IF(M131="Muy Alta",100%,"")))))</f>
        <v>0.2</v>
      </c>
      <c r="O131" s="157" t="s">
        <v>53</v>
      </c>
      <c r="P131" s="157" t="s">
        <v>53</v>
      </c>
      <c r="Q131" s="157" t="s">
        <v>53</v>
      </c>
      <c r="R131" s="157" t="s">
        <v>53</v>
      </c>
      <c r="S131" s="157" t="s">
        <v>53</v>
      </c>
      <c r="T131" s="157" t="s">
        <v>53</v>
      </c>
      <c r="U131" s="157" t="s">
        <v>53</v>
      </c>
      <c r="V131" s="157" t="s">
        <v>54</v>
      </c>
      <c r="W131" s="157" t="s">
        <v>54</v>
      </c>
      <c r="X131" s="157" t="s">
        <v>53</v>
      </c>
      <c r="Y131" s="157" t="s">
        <v>53</v>
      </c>
      <c r="Z131" s="157" t="s">
        <v>53</v>
      </c>
      <c r="AA131" s="157" t="s">
        <v>53</v>
      </c>
      <c r="AB131" s="157" t="s">
        <v>53</v>
      </c>
      <c r="AC131" s="157" t="s">
        <v>53</v>
      </c>
      <c r="AD131" s="157" t="s">
        <v>54</v>
      </c>
      <c r="AE131" s="157" t="s">
        <v>53</v>
      </c>
      <c r="AF131" s="157" t="s">
        <v>53</v>
      </c>
      <c r="AG131" s="157" t="s">
        <v>54</v>
      </c>
      <c r="AH131" s="160"/>
      <c r="AI131" s="157" t="s">
        <v>353</v>
      </c>
      <c r="AJ131" s="160"/>
      <c r="AK131" s="161" t="str">
        <f t="shared" ref="AK131:AK132" si="223">IF(AI131="Afectación menor a 10 SMLMV","Leve",IF(AI131="Entre 10 y 50 SMLMV","Menor",IF(AI131="Entre 50 y 100 SMLMV","Moderado",IF(AI131="Entre 100 y 500 SMLMV","Mayor",IF(AI131="Mayor a 500 SMLMV","Catastrófico",";")))))</f>
        <v>Moderado</v>
      </c>
      <c r="AL131" s="162">
        <f t="shared" ref="AL131:AL132" si="224">IF(AK131="Leve", 20%, IF(AK131="Menor",40%, IF(AK131="Moderado",60%, IF(AK131="Mayor",80%,IF(AK131="Catastrófico",100%,"")))))</f>
        <v>0.6</v>
      </c>
      <c r="AM131" s="184" t="str">
        <f>IF(AND(M131&lt;&gt;"",AK131&lt;&gt;""),VLOOKUP(M131&amp;AK131,'No Eliminar'!$P$3:$Q$27,2,FALSE),"")</f>
        <v>Moderada</v>
      </c>
      <c r="AN131" s="147" t="s">
        <v>84</v>
      </c>
      <c r="AO131" s="206" t="s">
        <v>1340</v>
      </c>
      <c r="AP131" s="260" t="s">
        <v>1016</v>
      </c>
      <c r="AQ131" s="242" t="str">
        <f t="shared" si="132"/>
        <v>Probabilidad</v>
      </c>
      <c r="AR131" s="228" t="s">
        <v>61</v>
      </c>
      <c r="AS131" s="223">
        <f t="shared" si="133"/>
        <v>0.25</v>
      </c>
      <c r="AT131" s="228" t="s">
        <v>56</v>
      </c>
      <c r="AU131" s="223">
        <f t="shared" si="134"/>
        <v>0.15</v>
      </c>
      <c r="AV131" s="225">
        <f t="shared" si="135"/>
        <v>0.4</v>
      </c>
      <c r="AW131" s="228" t="s">
        <v>57</v>
      </c>
      <c r="AX131" s="228" t="s">
        <v>58</v>
      </c>
      <c r="AY131" s="228" t="s">
        <v>59</v>
      </c>
      <c r="AZ131" s="225">
        <f t="shared" ref="AZ131" si="225">IFERROR(IF(AQ131="Probabilidad",(N131-(+N131*AV131)),IF(AQ131="Impacto",N131,"")),"")</f>
        <v>0.12</v>
      </c>
      <c r="BA131" s="226" t="str">
        <f t="shared" si="136"/>
        <v>Muy Baja</v>
      </c>
      <c r="BB131" s="225">
        <f t="shared" ref="BB131" si="226">IF(AQ131="Impacto",(AL131-(+AL131*AV131)),AL131)</f>
        <v>0.6</v>
      </c>
      <c r="BC131" s="226" t="str">
        <f t="shared" si="137"/>
        <v>Moderado</v>
      </c>
      <c r="BD131" s="227" t="str">
        <f>IF(AND(BA131&lt;&gt;"",BC131&lt;&gt;""),VLOOKUP(BA131&amp;BC131,'No Eliminar'!$P$3:$Q$27,2,FALSE),"")</f>
        <v>Moderada</v>
      </c>
      <c r="BE131" s="228" t="s">
        <v>60</v>
      </c>
      <c r="BF131" s="657" t="s">
        <v>752</v>
      </c>
      <c r="BG131" s="587" t="s">
        <v>751</v>
      </c>
      <c r="BH131" s="587" t="s">
        <v>582</v>
      </c>
      <c r="BI131" s="717">
        <v>44928</v>
      </c>
      <c r="BJ131" s="717">
        <v>45289</v>
      </c>
      <c r="BK131" s="694"/>
      <c r="BL131" s="718" t="s">
        <v>1017</v>
      </c>
    </row>
    <row r="132" spans="2:64" ht="108.75" customHeight="1" thickBot="1" x14ac:dyDescent="0.35">
      <c r="B132" s="845"/>
      <c r="C132" s="897"/>
      <c r="D132" s="897"/>
      <c r="E132" s="851" t="s">
        <v>74</v>
      </c>
      <c r="F132" s="798" t="s">
        <v>311</v>
      </c>
      <c r="G132" s="974" t="s">
        <v>1018</v>
      </c>
      <c r="H132" s="962" t="s">
        <v>68</v>
      </c>
      <c r="I132" s="960" t="s">
        <v>528</v>
      </c>
      <c r="J132" s="960" t="s">
        <v>1019</v>
      </c>
      <c r="K132" s="960" t="s">
        <v>93</v>
      </c>
      <c r="L132" s="820" t="s">
        <v>72</v>
      </c>
      <c r="M132" s="827" t="str">
        <f t="shared" si="221"/>
        <v>Baja</v>
      </c>
      <c r="N132" s="830">
        <f t="shared" si="222"/>
        <v>0.4</v>
      </c>
      <c r="O132" s="72" t="s">
        <v>53</v>
      </c>
      <c r="P132" s="72" t="s">
        <v>53</v>
      </c>
      <c r="Q132" s="72" t="s">
        <v>53</v>
      </c>
      <c r="R132" s="72" t="s">
        <v>53</v>
      </c>
      <c r="S132" s="72" t="s">
        <v>53</v>
      </c>
      <c r="T132" s="72" t="s">
        <v>53</v>
      </c>
      <c r="U132" s="72" t="s">
        <v>53</v>
      </c>
      <c r="V132" s="72" t="s">
        <v>54</v>
      </c>
      <c r="W132" s="72" t="s">
        <v>54</v>
      </c>
      <c r="X132" s="72" t="s">
        <v>53</v>
      </c>
      <c r="Y132" s="72" t="s">
        <v>53</v>
      </c>
      <c r="Z132" s="72" t="s">
        <v>53</v>
      </c>
      <c r="AA132" s="72" t="s">
        <v>53</v>
      </c>
      <c r="AB132" s="72" t="s">
        <v>53</v>
      </c>
      <c r="AC132" s="72" t="s">
        <v>53</v>
      </c>
      <c r="AD132" s="72" t="s">
        <v>54</v>
      </c>
      <c r="AE132" s="72" t="s">
        <v>53</v>
      </c>
      <c r="AF132" s="72" t="s">
        <v>53</v>
      </c>
      <c r="AG132" s="72" t="s">
        <v>54</v>
      </c>
      <c r="AH132" s="73"/>
      <c r="AI132" s="820" t="s">
        <v>352</v>
      </c>
      <c r="AJ132" s="73"/>
      <c r="AK132" s="835" t="str">
        <f t="shared" si="223"/>
        <v>Menor</v>
      </c>
      <c r="AL132" s="838">
        <f t="shared" si="224"/>
        <v>0.4</v>
      </c>
      <c r="AM132" s="841" t="str">
        <f>IF(AND(M132&lt;&gt;"",AK132&lt;&gt;""),VLOOKUP(M132&amp;AK132,'No Eliminar'!$P$3:$Q$27,2,FALSE),"")</f>
        <v>Moderada</v>
      </c>
      <c r="AN132" s="145" t="s">
        <v>84</v>
      </c>
      <c r="AO132" s="208" t="s">
        <v>1341</v>
      </c>
      <c r="AP132" s="260" t="s">
        <v>530</v>
      </c>
      <c r="AQ132" s="103" t="str">
        <f t="shared" si="132"/>
        <v>Probabilidad</v>
      </c>
      <c r="AR132" s="89" t="s">
        <v>62</v>
      </c>
      <c r="AS132" s="76">
        <f t="shared" si="133"/>
        <v>0.15</v>
      </c>
      <c r="AT132" s="89" t="s">
        <v>56</v>
      </c>
      <c r="AU132" s="76">
        <f t="shared" si="134"/>
        <v>0.15</v>
      </c>
      <c r="AV132" s="77">
        <f t="shared" si="135"/>
        <v>0.3</v>
      </c>
      <c r="AW132" s="89" t="s">
        <v>57</v>
      </c>
      <c r="AX132" s="89" t="s">
        <v>58</v>
      </c>
      <c r="AY132" s="89" t="s">
        <v>59</v>
      </c>
      <c r="AZ132" s="77">
        <f>IFERROR(IF(AQ132="Probabilidad",(N132-(+N132*AV132)),IF(AQ132="Impacto",N132,"")),"")</f>
        <v>0.28000000000000003</v>
      </c>
      <c r="BA132" s="78" t="str">
        <f t="shared" si="136"/>
        <v>Baja</v>
      </c>
      <c r="BB132" s="77">
        <f>IF(AQ132="Impacto",(AL132-(+AL132*AV132)),AL132)</f>
        <v>0.4</v>
      </c>
      <c r="BC132" s="78" t="str">
        <f t="shared" si="137"/>
        <v>Menor</v>
      </c>
      <c r="BD132" s="79" t="str">
        <f>IF(AND(BA132&lt;&gt;"",BC132&lt;&gt;""),VLOOKUP(BA132&amp;BC132,'No Eliminar'!$P$3:$Q$27,2,FALSE),"")</f>
        <v>Moderada</v>
      </c>
      <c r="BE132" s="822" t="s">
        <v>106</v>
      </c>
      <c r="BF132" s="1003" t="s">
        <v>380</v>
      </c>
      <c r="BG132" s="1003" t="s">
        <v>380</v>
      </c>
      <c r="BH132" s="1003" t="s">
        <v>380</v>
      </c>
      <c r="BI132" s="1003" t="s">
        <v>380</v>
      </c>
      <c r="BJ132" s="1003" t="s">
        <v>380</v>
      </c>
      <c r="BK132" s="1003" t="s">
        <v>380</v>
      </c>
      <c r="BL132" s="968" t="s">
        <v>1020</v>
      </c>
    </row>
    <row r="133" spans="2:64" ht="96.75" customHeight="1" thickTop="1" thickBot="1" x14ac:dyDescent="0.35">
      <c r="B133" s="845"/>
      <c r="C133" s="897"/>
      <c r="D133" s="897"/>
      <c r="E133" s="796"/>
      <c r="F133" s="799"/>
      <c r="G133" s="1000"/>
      <c r="H133" s="963"/>
      <c r="I133" s="965"/>
      <c r="J133" s="965"/>
      <c r="K133" s="965"/>
      <c r="L133" s="825"/>
      <c r="M133" s="828"/>
      <c r="N133" s="831"/>
      <c r="O133" s="53" t="s">
        <v>53</v>
      </c>
      <c r="P133" s="53" t="s">
        <v>53</v>
      </c>
      <c r="Q133" s="53" t="s">
        <v>53</v>
      </c>
      <c r="R133" s="53" t="s">
        <v>53</v>
      </c>
      <c r="S133" s="53" t="s">
        <v>53</v>
      </c>
      <c r="T133" s="53" t="s">
        <v>53</v>
      </c>
      <c r="U133" s="53" t="s">
        <v>53</v>
      </c>
      <c r="V133" s="53" t="s">
        <v>54</v>
      </c>
      <c r="W133" s="53" t="s">
        <v>54</v>
      </c>
      <c r="X133" s="53" t="s">
        <v>53</v>
      </c>
      <c r="Y133" s="53" t="s">
        <v>53</v>
      </c>
      <c r="Z133" s="53" t="s">
        <v>53</v>
      </c>
      <c r="AA133" s="53" t="s">
        <v>53</v>
      </c>
      <c r="AB133" s="53" t="s">
        <v>53</v>
      </c>
      <c r="AC133" s="53" t="s">
        <v>53</v>
      </c>
      <c r="AD133" s="53" t="s">
        <v>54</v>
      </c>
      <c r="AE133" s="53" t="s">
        <v>53</v>
      </c>
      <c r="AF133" s="53" t="s">
        <v>53</v>
      </c>
      <c r="AG133" s="53" t="s">
        <v>54</v>
      </c>
      <c r="AH133" s="30"/>
      <c r="AI133" s="825"/>
      <c r="AJ133" s="30"/>
      <c r="AK133" s="837"/>
      <c r="AL133" s="839"/>
      <c r="AM133" s="842"/>
      <c r="AN133" s="145" t="s">
        <v>339</v>
      </c>
      <c r="AO133" s="207" t="s">
        <v>1342</v>
      </c>
      <c r="AP133" s="260" t="s">
        <v>1021</v>
      </c>
      <c r="AQ133" s="339" t="str">
        <f t="shared" si="132"/>
        <v>Probabilidad</v>
      </c>
      <c r="AR133" s="90" t="s">
        <v>62</v>
      </c>
      <c r="AS133" s="37">
        <f t="shared" si="133"/>
        <v>0.15</v>
      </c>
      <c r="AT133" s="90" t="s">
        <v>56</v>
      </c>
      <c r="AU133" s="37">
        <f t="shared" si="134"/>
        <v>0.15</v>
      </c>
      <c r="AV133" s="40">
        <f>AS133+AU133</f>
        <v>0.3</v>
      </c>
      <c r="AW133" s="90" t="s">
        <v>57</v>
      </c>
      <c r="AX133" s="90" t="s">
        <v>58</v>
      </c>
      <c r="AY133" s="90" t="s">
        <v>59</v>
      </c>
      <c r="AZ133" s="40">
        <f>IFERROR(IF(AND(AQ132="Probabilidad",AQ133="Probabilidad"),(AZ132-(+AZ132*AV133)),IF(AQ133="Probabilidad",(N132-(+N132*AV133)),IF(AQ133="Impacto",AZ132,""))),"")</f>
        <v>0.19600000000000001</v>
      </c>
      <c r="BA133" s="41" t="str">
        <f t="shared" si="136"/>
        <v>Muy Baja</v>
      </c>
      <c r="BB133" s="40">
        <f>IFERROR(IF(AND(AQ132="Impacto",AQ133="Impacto"),(BB132-(+BB132*AV133)),IF(AND(AQ132="Impacto",AQ133="Probabilidad"),(BB132),IF(AND(AQ132="Probabilidad",AQ133="Impacto"),(BB132-(+BB132*AV133)),IF(AND(AQ132="Probabilidad",AQ133="Probabilidad"),(BB132))))),"")</f>
        <v>0.4</v>
      </c>
      <c r="BC133" s="41" t="str">
        <f t="shared" si="137"/>
        <v>Menor</v>
      </c>
      <c r="BD133" s="42" t="str">
        <f>IF(AND(BA133&lt;&gt;"",BC133&lt;&gt;""),VLOOKUP(BA133&amp;BC133,'No Eliminar'!$P$3:$Q$27,2,FALSE),"")</f>
        <v>Baja</v>
      </c>
      <c r="BE133" s="823"/>
      <c r="BF133" s="1004"/>
      <c r="BG133" s="1004"/>
      <c r="BH133" s="1004"/>
      <c r="BI133" s="1004"/>
      <c r="BJ133" s="1004"/>
      <c r="BK133" s="1004"/>
      <c r="BL133" s="991"/>
    </row>
    <row r="134" spans="2:64" ht="102.75" thickBot="1" x14ac:dyDescent="0.35">
      <c r="B134" s="845"/>
      <c r="C134" s="897"/>
      <c r="D134" s="897"/>
      <c r="E134" s="817"/>
      <c r="F134" s="800"/>
      <c r="G134" s="975"/>
      <c r="H134" s="964"/>
      <c r="I134" s="961"/>
      <c r="J134" s="961"/>
      <c r="K134" s="961"/>
      <c r="L134" s="821"/>
      <c r="M134" s="829"/>
      <c r="N134" s="832"/>
      <c r="O134" s="81" t="s">
        <v>53</v>
      </c>
      <c r="P134" s="81" t="s">
        <v>53</v>
      </c>
      <c r="Q134" s="81" t="s">
        <v>53</v>
      </c>
      <c r="R134" s="81" t="s">
        <v>53</v>
      </c>
      <c r="S134" s="81" t="s">
        <v>53</v>
      </c>
      <c r="T134" s="81" t="s">
        <v>53</v>
      </c>
      <c r="U134" s="81" t="s">
        <v>53</v>
      </c>
      <c r="V134" s="81" t="s">
        <v>54</v>
      </c>
      <c r="W134" s="81" t="s">
        <v>54</v>
      </c>
      <c r="X134" s="81" t="s">
        <v>53</v>
      </c>
      <c r="Y134" s="81" t="s">
        <v>53</v>
      </c>
      <c r="Z134" s="81" t="s">
        <v>53</v>
      </c>
      <c r="AA134" s="81" t="s">
        <v>53</v>
      </c>
      <c r="AB134" s="81" t="s">
        <v>53</v>
      </c>
      <c r="AC134" s="81" t="s">
        <v>53</v>
      </c>
      <c r="AD134" s="81" t="s">
        <v>54</v>
      </c>
      <c r="AE134" s="81" t="s">
        <v>53</v>
      </c>
      <c r="AF134" s="81" t="s">
        <v>53</v>
      </c>
      <c r="AG134" s="81" t="s">
        <v>54</v>
      </c>
      <c r="AH134" s="82"/>
      <c r="AI134" s="821"/>
      <c r="AJ134" s="82"/>
      <c r="AK134" s="836"/>
      <c r="AL134" s="840"/>
      <c r="AM134" s="843"/>
      <c r="AN134" s="147" t="s">
        <v>340</v>
      </c>
      <c r="AO134" s="209" t="s">
        <v>1343</v>
      </c>
      <c r="AP134" s="260" t="s">
        <v>529</v>
      </c>
      <c r="AQ134" s="104" t="str">
        <f t="shared" si="132"/>
        <v>Probabilidad</v>
      </c>
      <c r="AR134" s="91" t="s">
        <v>62</v>
      </c>
      <c r="AS134" s="85">
        <f t="shared" si="133"/>
        <v>0.15</v>
      </c>
      <c r="AT134" s="91" t="s">
        <v>56</v>
      </c>
      <c r="AU134" s="85">
        <f t="shared" si="134"/>
        <v>0.15</v>
      </c>
      <c r="AV134" s="86">
        <f>AS134+AU134</f>
        <v>0.3</v>
      </c>
      <c r="AW134" s="91" t="s">
        <v>57</v>
      </c>
      <c r="AX134" s="91" t="s">
        <v>58</v>
      </c>
      <c r="AY134" s="91" t="s">
        <v>59</v>
      </c>
      <c r="AZ134" s="86">
        <f>IFERROR(IF(AND(AQ133="Probabilidad",AQ134="Probabilidad"),(AZ133-(+AZ133*AV134)),IF(AQ134="Probabilidad",(N133-(+N133*AV134)),IF(AQ134="Impacto",AZ133,""))),"")</f>
        <v>0.13720000000000002</v>
      </c>
      <c r="BA134" s="87" t="str">
        <f t="shared" si="136"/>
        <v>Muy Baja</v>
      </c>
      <c r="BB134" s="86">
        <f>IFERROR(IF(AND(AQ133="Impacto",AQ134="Impacto"),(BB133-(+BB133*AV134)),IF(AND(AQ133="Impacto",AQ134="Probabilidad"),(BB133),IF(AND(AQ133="Probabilidad",AQ134="Impacto"),(BB133-(+BB133*AV134)),IF(AND(AQ133="Probabilidad",AQ134="Probabilidad"),(BB133))))),"")</f>
        <v>0.4</v>
      </c>
      <c r="BC134" s="87" t="str">
        <f t="shared" si="137"/>
        <v>Menor</v>
      </c>
      <c r="BD134" s="88" t="str">
        <f>IF(AND(BA134&lt;&gt;"",BC134&lt;&gt;""),VLOOKUP(BA134&amp;BC134,'No Eliminar'!$P$3:$Q$27,2,FALSE),"")</f>
        <v>Baja</v>
      </c>
      <c r="BE134" s="824"/>
      <c r="BF134" s="1005"/>
      <c r="BG134" s="1005"/>
      <c r="BH134" s="1005"/>
      <c r="BI134" s="1005"/>
      <c r="BJ134" s="1005"/>
      <c r="BK134" s="1005"/>
      <c r="BL134" s="969"/>
    </row>
    <row r="135" spans="2:64" ht="167.25" customHeight="1" thickBot="1" x14ac:dyDescent="0.35">
      <c r="B135" s="845"/>
      <c r="C135" s="897"/>
      <c r="D135" s="897"/>
      <c r="E135" s="851" t="s">
        <v>50</v>
      </c>
      <c r="F135" s="798" t="s">
        <v>312</v>
      </c>
      <c r="G135" s="966" t="s">
        <v>554</v>
      </c>
      <c r="H135" s="962" t="s">
        <v>68</v>
      </c>
      <c r="I135" s="962" t="s">
        <v>555</v>
      </c>
      <c r="J135" s="983" t="s">
        <v>1022</v>
      </c>
      <c r="K135" s="960" t="s">
        <v>93</v>
      </c>
      <c r="L135" s="820" t="s">
        <v>72</v>
      </c>
      <c r="M135" s="827" t="str">
        <f t="shared" ref="M135" si="227">IF(L135="Máximo 2 veces por año","Muy Baja", IF(L135="De 3 a 24 veces por año","Baja", IF(L135="De 24 a 500 veces por año","Media", IF(L135="De 500 veces al año y máximo 5000 veces por año","Alta",IF(L135="Más de 5000 veces por año","Muy Alta",";")))))</f>
        <v>Baja</v>
      </c>
      <c r="N135" s="830">
        <f t="shared" ref="N135" si="228">IF(M135="Muy Baja", 20%, IF(M135="Baja",40%, IF(M135="Media",60%, IF(M135="Alta",80%,IF(M135="Muy Alta",100%,"")))))</f>
        <v>0.4</v>
      </c>
      <c r="O135" s="64" t="s">
        <v>53</v>
      </c>
      <c r="P135" s="64" t="s">
        <v>53</v>
      </c>
      <c r="Q135" s="64" t="s">
        <v>53</v>
      </c>
      <c r="R135" s="64" t="s">
        <v>53</v>
      </c>
      <c r="S135" s="64" t="s">
        <v>53</v>
      </c>
      <c r="T135" s="64" t="s">
        <v>53</v>
      </c>
      <c r="U135" s="64" t="s">
        <v>53</v>
      </c>
      <c r="V135" s="64" t="s">
        <v>54</v>
      </c>
      <c r="W135" s="64" t="s">
        <v>54</v>
      </c>
      <c r="X135" s="64" t="s">
        <v>53</v>
      </c>
      <c r="Y135" s="64" t="s">
        <v>53</v>
      </c>
      <c r="Z135" s="64" t="s">
        <v>53</v>
      </c>
      <c r="AA135" s="64" t="s">
        <v>53</v>
      </c>
      <c r="AB135" s="64" t="s">
        <v>53</v>
      </c>
      <c r="AC135" s="64" t="s">
        <v>53</v>
      </c>
      <c r="AD135" s="64" t="s">
        <v>54</v>
      </c>
      <c r="AE135" s="64" t="s">
        <v>53</v>
      </c>
      <c r="AF135" s="64" t="s">
        <v>53</v>
      </c>
      <c r="AG135" s="64" t="s">
        <v>54</v>
      </c>
      <c r="AH135" s="65"/>
      <c r="AI135" s="820" t="s">
        <v>352</v>
      </c>
      <c r="AJ135" s="65"/>
      <c r="AK135" s="835" t="str">
        <f t="shared" ref="AK135" si="229">IF(AI135="Afectación menor a 10 SMLMV","Leve",IF(AI135="Entre 10 y 50 SMLMV","Menor",IF(AI135="Entre 50 y 100 SMLMV","Moderado",IF(AI135="Entre 100 y 500 SMLMV","Mayor",IF(AI135="Mayor a 500 SMLMV","Catastrófico",";")))))</f>
        <v>Menor</v>
      </c>
      <c r="AL135" s="838">
        <f t="shared" ref="AL135" si="230">IF(AK135="Leve", 20%, IF(AK135="Menor",40%, IF(AK135="Moderado",60%, IF(AK135="Mayor",80%,IF(AK135="Catastrófico",100%,"")))))</f>
        <v>0.4</v>
      </c>
      <c r="AM135" s="841" t="str">
        <f>IF(AND(M135&lt;&gt;"",AK135&lt;&gt;""),VLOOKUP(M135&amp;AK135,'No Eliminar'!$P$3:$Q$27,2,FALSE),"")</f>
        <v>Moderada</v>
      </c>
      <c r="AN135" s="145" t="s">
        <v>84</v>
      </c>
      <c r="AO135" s="208" t="s">
        <v>1344</v>
      </c>
      <c r="AP135" s="260" t="s">
        <v>556</v>
      </c>
      <c r="AQ135" s="103" t="str">
        <f t="shared" si="132"/>
        <v>Probabilidad</v>
      </c>
      <c r="AR135" s="89" t="s">
        <v>61</v>
      </c>
      <c r="AS135" s="76">
        <f t="shared" si="133"/>
        <v>0.25</v>
      </c>
      <c r="AT135" s="89" t="s">
        <v>69</v>
      </c>
      <c r="AU135" s="76">
        <f t="shared" si="134"/>
        <v>0.25</v>
      </c>
      <c r="AV135" s="77">
        <f t="shared" ref="AV135:AV137" si="231">AS135+AU135</f>
        <v>0.5</v>
      </c>
      <c r="AW135" s="89" t="s">
        <v>57</v>
      </c>
      <c r="AX135" s="89" t="s">
        <v>58</v>
      </c>
      <c r="AY135" s="89" t="s">
        <v>59</v>
      </c>
      <c r="AZ135" s="77">
        <f>IFERROR(IF(AQ135="Probabilidad",(N135-(+N135*AV135)),IF(AQ135="Impacto",N135,"")),"")</f>
        <v>0.2</v>
      </c>
      <c r="BA135" s="78" t="str">
        <f t="shared" si="136"/>
        <v>Muy Baja</v>
      </c>
      <c r="BB135" s="77">
        <f>IF(AQ135="Impacto",(AL135-(+AL135*AV135)),AL135)</f>
        <v>0.4</v>
      </c>
      <c r="BC135" s="78" t="str">
        <f t="shared" si="137"/>
        <v>Menor</v>
      </c>
      <c r="BD135" s="79" t="str">
        <f>IF(AND(BA135&lt;&gt;"",BC135&lt;&gt;""),VLOOKUP(BA135&amp;BC135,'No Eliminar'!$P$3:$Q$27,2,FALSE),"")</f>
        <v>Baja</v>
      </c>
      <c r="BE135" s="822" t="s">
        <v>106</v>
      </c>
      <c r="BF135" s="1003" t="s">
        <v>380</v>
      </c>
      <c r="BG135" s="1003" t="s">
        <v>380</v>
      </c>
      <c r="BH135" s="1003" t="s">
        <v>380</v>
      </c>
      <c r="BI135" s="1003" t="s">
        <v>380</v>
      </c>
      <c r="BJ135" s="1003" t="s">
        <v>380</v>
      </c>
      <c r="BK135" s="561"/>
      <c r="BL135" s="968" t="s">
        <v>1024</v>
      </c>
    </row>
    <row r="136" spans="2:64" ht="150.75" customHeight="1" thickTop="1" thickBot="1" x14ac:dyDescent="0.35">
      <c r="B136" s="846"/>
      <c r="C136" s="898"/>
      <c r="D136" s="898"/>
      <c r="E136" s="797"/>
      <c r="F136" s="800"/>
      <c r="G136" s="967"/>
      <c r="H136" s="964"/>
      <c r="I136" s="964"/>
      <c r="J136" s="985"/>
      <c r="K136" s="961"/>
      <c r="L136" s="821"/>
      <c r="M136" s="829"/>
      <c r="N136" s="832"/>
      <c r="O136" s="81" t="s">
        <v>53</v>
      </c>
      <c r="P136" s="81" t="s">
        <v>53</v>
      </c>
      <c r="Q136" s="81" t="s">
        <v>53</v>
      </c>
      <c r="R136" s="81" t="s">
        <v>53</v>
      </c>
      <c r="S136" s="81" t="s">
        <v>53</v>
      </c>
      <c r="T136" s="81" t="s">
        <v>53</v>
      </c>
      <c r="U136" s="81" t="s">
        <v>53</v>
      </c>
      <c r="V136" s="81" t="s">
        <v>54</v>
      </c>
      <c r="W136" s="81" t="s">
        <v>54</v>
      </c>
      <c r="X136" s="81" t="s">
        <v>53</v>
      </c>
      <c r="Y136" s="81" t="s">
        <v>53</v>
      </c>
      <c r="Z136" s="81" t="s">
        <v>53</v>
      </c>
      <c r="AA136" s="81" t="s">
        <v>53</v>
      </c>
      <c r="AB136" s="81" t="s">
        <v>53</v>
      </c>
      <c r="AC136" s="81" t="s">
        <v>53</v>
      </c>
      <c r="AD136" s="81" t="s">
        <v>54</v>
      </c>
      <c r="AE136" s="81" t="s">
        <v>53</v>
      </c>
      <c r="AF136" s="81" t="s">
        <v>53</v>
      </c>
      <c r="AG136" s="81" t="s">
        <v>54</v>
      </c>
      <c r="AH136" s="82"/>
      <c r="AI136" s="821"/>
      <c r="AJ136" s="82"/>
      <c r="AK136" s="836"/>
      <c r="AL136" s="840"/>
      <c r="AM136" s="843"/>
      <c r="AN136" s="147" t="s">
        <v>339</v>
      </c>
      <c r="AO136" s="209" t="s">
        <v>1602</v>
      </c>
      <c r="AP136" s="260" t="s">
        <v>557</v>
      </c>
      <c r="AQ136" s="104" t="str">
        <f t="shared" si="132"/>
        <v>Probabilidad</v>
      </c>
      <c r="AR136" s="91" t="s">
        <v>61</v>
      </c>
      <c r="AS136" s="85">
        <f t="shared" si="133"/>
        <v>0.25</v>
      </c>
      <c r="AT136" s="91" t="s">
        <v>69</v>
      </c>
      <c r="AU136" s="85">
        <f t="shared" si="134"/>
        <v>0.25</v>
      </c>
      <c r="AV136" s="86">
        <f t="shared" si="231"/>
        <v>0.5</v>
      </c>
      <c r="AW136" s="91" t="s">
        <v>57</v>
      </c>
      <c r="AX136" s="91" t="s">
        <v>58</v>
      </c>
      <c r="AY136" s="91" t="s">
        <v>59</v>
      </c>
      <c r="AZ136" s="86">
        <f>IFERROR(IF(AND(AQ135="Probabilidad",AQ136="Probabilidad"),(AZ135-(+AZ135*AV136)),IF(AQ136="Probabilidad",(N135-(+N135*AV136)),IF(AQ136="Impacto",AZ135,""))),"")</f>
        <v>0.1</v>
      </c>
      <c r="BA136" s="87" t="str">
        <f t="shared" si="136"/>
        <v>Muy Baja</v>
      </c>
      <c r="BB136" s="86">
        <f>IFERROR(IF(AND(AQ135="Impacto",AQ136="Impacto"),(BB135-(+BB135*AV136)),IF(AND(AQ135="Impacto",AQ136="Probabilidad"),(BB135),IF(AND(AQ135="Probabilidad",AQ136="Impacto"),(BB135-(+BB135*AV136)),IF(AND(AQ135="Probabilidad",AQ136="Probabilidad"),(BB135))))),"")</f>
        <v>0.4</v>
      </c>
      <c r="BC136" s="87" t="str">
        <f t="shared" si="137"/>
        <v>Menor</v>
      </c>
      <c r="BD136" s="88" t="str">
        <f>IF(AND(BA136&lt;&gt;"",BC136&lt;&gt;""),VLOOKUP(BA136&amp;BC136,'No Eliminar'!$P$3:$Q$27,2,FALSE),"")</f>
        <v>Baja</v>
      </c>
      <c r="BE136" s="824"/>
      <c r="BF136" s="1005"/>
      <c r="BG136" s="1005"/>
      <c r="BH136" s="1005"/>
      <c r="BI136" s="1005"/>
      <c r="BJ136" s="1005"/>
      <c r="BK136" s="562"/>
      <c r="BL136" s="969"/>
    </row>
    <row r="137" spans="2:64" ht="114.75" customHeight="1" x14ac:dyDescent="0.3">
      <c r="B137" s="844" t="s">
        <v>71</v>
      </c>
      <c r="C137" s="896" t="str">
        <f>VLOOKUP(B137,'No Eliminar'!B$3:D$18,2,FALSE)</f>
        <v>Administrar la documentación del Instituto durante todo su ciclo vital de acuerdo a la legislación vigente con el fin de conservar la memoria institucional y proporcionar de manera oportuna la información a usuarios.</v>
      </c>
      <c r="D137" s="896" t="str">
        <f>VLOOKUP(B137,'No Eliminar'!B$3:E$18,4,FALSE)</f>
        <v>Garantizar un adecuado flujo de información tanto interna  como externa</v>
      </c>
      <c r="E137" s="795" t="s">
        <v>50</v>
      </c>
      <c r="F137" s="798" t="s">
        <v>313</v>
      </c>
      <c r="G137" s="974" t="s">
        <v>559</v>
      </c>
      <c r="H137" s="962" t="s">
        <v>68</v>
      </c>
      <c r="I137" s="960" t="s">
        <v>560</v>
      </c>
      <c r="J137" s="960" t="s">
        <v>561</v>
      </c>
      <c r="K137" s="960" t="s">
        <v>347</v>
      </c>
      <c r="L137" s="820" t="s">
        <v>159</v>
      </c>
      <c r="M137" s="827" t="str">
        <f t="shared" ref="M137" si="232">IF(L137="Máximo 2 veces por año","Muy Baja", IF(L137="De 3 a 24 veces por año","Baja", IF(L137="De 24 a 500 veces por año","Media", IF(L137="De 500 veces al año y máximo 5000 veces por año","Alta",IF(L137="Más de 5000 veces por año","Muy Alta",";")))))</f>
        <v>Muy Baja</v>
      </c>
      <c r="N137" s="830">
        <f t="shared" ref="N137" si="233">IF(M137="Muy Baja", 20%, IF(M137="Baja",40%, IF(M137="Media",60%, IF(M137="Alta",80%,IF(M137="Muy Alta",100%,"")))))</f>
        <v>0.2</v>
      </c>
      <c r="O137" s="72" t="s">
        <v>53</v>
      </c>
      <c r="P137" s="72" t="s">
        <v>53</v>
      </c>
      <c r="Q137" s="72" t="s">
        <v>53</v>
      </c>
      <c r="R137" s="72" t="s">
        <v>53</v>
      </c>
      <c r="S137" s="72" t="s">
        <v>53</v>
      </c>
      <c r="T137" s="72" t="s">
        <v>53</v>
      </c>
      <c r="U137" s="72" t="s">
        <v>53</v>
      </c>
      <c r="V137" s="72" t="s">
        <v>54</v>
      </c>
      <c r="W137" s="72" t="s">
        <v>54</v>
      </c>
      <c r="X137" s="72" t="s">
        <v>53</v>
      </c>
      <c r="Y137" s="72" t="s">
        <v>53</v>
      </c>
      <c r="Z137" s="72" t="s">
        <v>53</v>
      </c>
      <c r="AA137" s="72" t="s">
        <v>53</v>
      </c>
      <c r="AB137" s="72" t="s">
        <v>53</v>
      </c>
      <c r="AC137" s="72" t="s">
        <v>53</v>
      </c>
      <c r="AD137" s="72" t="s">
        <v>54</v>
      </c>
      <c r="AE137" s="72" t="s">
        <v>53</v>
      </c>
      <c r="AF137" s="72" t="s">
        <v>53</v>
      </c>
      <c r="AG137" s="72" t="s">
        <v>54</v>
      </c>
      <c r="AH137" s="73"/>
      <c r="AI137" s="820" t="s">
        <v>181</v>
      </c>
      <c r="AJ137" s="73"/>
      <c r="AK137" s="835" t="str">
        <f t="shared" ref="AK137" si="234">IF(AI137="Afectación menor a 10 SMLMV","Leve",IF(AI137="Entre 10 y 50 SMLMV","Menor",IF(AI137="Entre 50 y 100 SMLMV","Moderado",IF(AI137="Entre 100 y 500 SMLMV","Mayor",IF(AI137="Mayor a 500 SMLMV","Catastrófico",";")))))</f>
        <v>Catastrófico</v>
      </c>
      <c r="AL137" s="838">
        <f t="shared" ref="AL137" si="235">IF(AK137="Leve", 20%, IF(AK137="Menor",40%, IF(AK137="Moderado",60%, IF(AK137="Mayor",80%,IF(AK137="Catastrófico",100%,"")))))</f>
        <v>1</v>
      </c>
      <c r="AM137" s="841" t="str">
        <f>IF(AND(M137&lt;&gt;"",AK137&lt;&gt;""),VLOOKUP(M137&amp;AK137,'No Eliminar'!$P$3:$Q$27,2,FALSE),"")</f>
        <v>Extrema</v>
      </c>
      <c r="AN137" s="878" t="s">
        <v>84</v>
      </c>
      <c r="AO137" s="1001" t="s">
        <v>1568</v>
      </c>
      <c r="AP137" s="882" t="s">
        <v>562</v>
      </c>
      <c r="AQ137" s="921" t="str">
        <f t="shared" si="132"/>
        <v>Impacto</v>
      </c>
      <c r="AR137" s="822" t="s">
        <v>55</v>
      </c>
      <c r="AS137" s="838">
        <f t="shared" si="133"/>
        <v>0.1</v>
      </c>
      <c r="AT137" s="822" t="s">
        <v>56</v>
      </c>
      <c r="AU137" s="838">
        <f t="shared" si="134"/>
        <v>0.15</v>
      </c>
      <c r="AV137" s="922">
        <f t="shared" si="231"/>
        <v>0.25</v>
      </c>
      <c r="AW137" s="822" t="s">
        <v>57</v>
      </c>
      <c r="AX137" s="822" t="s">
        <v>65</v>
      </c>
      <c r="AY137" s="822" t="s">
        <v>59</v>
      </c>
      <c r="AZ137" s="922">
        <f>IFERROR(IF(AQ137="Probabilidad",(N137-(+N137*AV137)),IF(AQ137="Impacto",N137,"")),"")</f>
        <v>0.2</v>
      </c>
      <c r="BA137" s="928" t="str">
        <f t="shared" si="136"/>
        <v>Muy Baja</v>
      </c>
      <c r="BB137" s="922">
        <f>IF(AQ137="Impacto",(AL137-(+AL137*AV137)),AL137)</f>
        <v>0.75</v>
      </c>
      <c r="BC137" s="928" t="str">
        <f t="shared" si="137"/>
        <v>Mayor</v>
      </c>
      <c r="BD137" s="920" t="str">
        <f>IF(AND(BA137&lt;&gt;"",BC137&lt;&gt;""),VLOOKUP(BA137&amp;BC137,'No Eliminar'!$P$3:$Q$27,2,FALSE),"")</f>
        <v>Alta</v>
      </c>
      <c r="BE137" s="822" t="s">
        <v>110</v>
      </c>
      <c r="BF137" s="635" t="s">
        <v>564</v>
      </c>
      <c r="BG137" s="626" t="s">
        <v>565</v>
      </c>
      <c r="BH137" s="626" t="s">
        <v>422</v>
      </c>
      <c r="BI137" s="628">
        <v>44927</v>
      </c>
      <c r="BJ137" s="628">
        <v>45290</v>
      </c>
      <c r="BK137" s="596"/>
      <c r="BL137" s="968" t="s">
        <v>568</v>
      </c>
    </row>
    <row r="138" spans="2:64" ht="100.5" thickBot="1" x14ac:dyDescent="0.35">
      <c r="B138" s="845"/>
      <c r="C138" s="897"/>
      <c r="D138" s="897"/>
      <c r="E138" s="817"/>
      <c r="F138" s="800"/>
      <c r="G138" s="975"/>
      <c r="H138" s="964"/>
      <c r="I138" s="961"/>
      <c r="J138" s="961"/>
      <c r="K138" s="961"/>
      <c r="L138" s="821"/>
      <c r="M138" s="829"/>
      <c r="N138" s="832"/>
      <c r="O138" s="81" t="s">
        <v>53</v>
      </c>
      <c r="P138" s="81" t="s">
        <v>53</v>
      </c>
      <c r="Q138" s="81" t="s">
        <v>53</v>
      </c>
      <c r="R138" s="81" t="s">
        <v>53</v>
      </c>
      <c r="S138" s="81" t="s">
        <v>53</v>
      </c>
      <c r="T138" s="81" t="s">
        <v>53</v>
      </c>
      <c r="U138" s="81" t="s">
        <v>53</v>
      </c>
      <c r="V138" s="81" t="s">
        <v>54</v>
      </c>
      <c r="W138" s="81" t="s">
        <v>54</v>
      </c>
      <c r="X138" s="81" t="s">
        <v>53</v>
      </c>
      <c r="Y138" s="81" t="s">
        <v>53</v>
      </c>
      <c r="Z138" s="81" t="s">
        <v>53</v>
      </c>
      <c r="AA138" s="81" t="s">
        <v>53</v>
      </c>
      <c r="AB138" s="81" t="s">
        <v>53</v>
      </c>
      <c r="AC138" s="81" t="s">
        <v>53</v>
      </c>
      <c r="AD138" s="81" t="s">
        <v>54</v>
      </c>
      <c r="AE138" s="81" t="s">
        <v>53</v>
      </c>
      <c r="AF138" s="81" t="s">
        <v>53</v>
      </c>
      <c r="AG138" s="81" t="s">
        <v>54</v>
      </c>
      <c r="AH138" s="82"/>
      <c r="AI138" s="821"/>
      <c r="AJ138" s="82"/>
      <c r="AK138" s="836"/>
      <c r="AL138" s="840"/>
      <c r="AM138" s="843"/>
      <c r="AN138" s="879"/>
      <c r="AO138" s="1002"/>
      <c r="AP138" s="883"/>
      <c r="AQ138" s="885"/>
      <c r="AR138" s="824"/>
      <c r="AS138" s="840"/>
      <c r="AT138" s="824"/>
      <c r="AU138" s="840"/>
      <c r="AV138" s="876"/>
      <c r="AW138" s="824"/>
      <c r="AX138" s="824"/>
      <c r="AY138" s="824"/>
      <c r="AZ138" s="876"/>
      <c r="BA138" s="887"/>
      <c r="BB138" s="876"/>
      <c r="BC138" s="887"/>
      <c r="BD138" s="889"/>
      <c r="BE138" s="824"/>
      <c r="BF138" s="566" t="s">
        <v>566</v>
      </c>
      <c r="BG138" s="621" t="s">
        <v>567</v>
      </c>
      <c r="BH138" s="621" t="s">
        <v>422</v>
      </c>
      <c r="BI138" s="643">
        <v>44927</v>
      </c>
      <c r="BJ138" s="643">
        <v>45290</v>
      </c>
      <c r="BK138" s="562"/>
      <c r="BL138" s="969"/>
    </row>
    <row r="139" spans="2:64" ht="120" thickBot="1" x14ac:dyDescent="0.35">
      <c r="B139" s="845"/>
      <c r="C139" s="897"/>
      <c r="D139" s="897"/>
      <c r="E139" s="851" t="s">
        <v>74</v>
      </c>
      <c r="F139" s="798" t="s">
        <v>314</v>
      </c>
      <c r="G139" s="974" t="s">
        <v>569</v>
      </c>
      <c r="H139" s="962" t="s">
        <v>68</v>
      </c>
      <c r="I139" s="962" t="s">
        <v>570</v>
      </c>
      <c r="J139" s="962" t="s">
        <v>571</v>
      </c>
      <c r="K139" s="960" t="s">
        <v>93</v>
      </c>
      <c r="L139" s="820" t="s">
        <v>72</v>
      </c>
      <c r="M139" s="827" t="str">
        <f t="shared" ref="M139" si="236">IF(L139="Máximo 2 veces por año","Muy Baja", IF(L139="De 3 a 24 veces por año","Baja", IF(L139="De 24 a 500 veces por año","Media", IF(L139="De 500 veces al año y máximo 5000 veces por año","Alta",IF(L139="Más de 5000 veces por año","Muy Alta",";")))))</f>
        <v>Baja</v>
      </c>
      <c r="N139" s="830">
        <f t="shared" ref="N139" si="237">IF(M139="Muy Baja", 20%, IF(M139="Baja",40%, IF(M139="Media",60%, IF(M139="Alta",80%,IF(M139="Muy Alta",100%,"")))))</f>
        <v>0.4</v>
      </c>
      <c r="O139" s="64" t="s">
        <v>53</v>
      </c>
      <c r="P139" s="64" t="s">
        <v>53</v>
      </c>
      <c r="Q139" s="64" t="s">
        <v>53</v>
      </c>
      <c r="R139" s="64" t="s">
        <v>53</v>
      </c>
      <c r="S139" s="64" t="s">
        <v>53</v>
      </c>
      <c r="T139" s="64" t="s">
        <v>53</v>
      </c>
      <c r="U139" s="64" t="s">
        <v>53</v>
      </c>
      <c r="V139" s="64" t="s">
        <v>54</v>
      </c>
      <c r="W139" s="64" t="s">
        <v>54</v>
      </c>
      <c r="X139" s="64" t="s">
        <v>53</v>
      </c>
      <c r="Y139" s="64" t="s">
        <v>53</v>
      </c>
      <c r="Z139" s="64" t="s">
        <v>53</v>
      </c>
      <c r="AA139" s="64" t="s">
        <v>53</v>
      </c>
      <c r="AB139" s="64" t="s">
        <v>53</v>
      </c>
      <c r="AC139" s="64" t="s">
        <v>53</v>
      </c>
      <c r="AD139" s="64" t="s">
        <v>54</v>
      </c>
      <c r="AE139" s="64" t="s">
        <v>53</v>
      </c>
      <c r="AF139" s="64" t="s">
        <v>53</v>
      </c>
      <c r="AG139" s="64" t="s">
        <v>54</v>
      </c>
      <c r="AH139" s="65"/>
      <c r="AI139" s="820" t="s">
        <v>353</v>
      </c>
      <c r="AJ139" s="65"/>
      <c r="AK139" s="835" t="str">
        <f>IF(AI139="Afectación menor a 10 SMLMV","Leve",IF(AI139="Entre 10 y 50 SMLMV","Menor",IF(AI139="Entre 50 y 100 SMLMV","Moderado",IF(AI139="Entre 100 y 500 SMLMV","Mayor",IF(AI139="Mayor a 500 SMLMV","Catastrófico",";")))))</f>
        <v>Moderado</v>
      </c>
      <c r="AL139" s="838">
        <f t="shared" ref="AL139" si="238">IF(AK139="Leve", 20%, IF(AK139="Menor",40%, IF(AK139="Moderado",60%, IF(AK139="Mayor",80%,IF(AK139="Catastrófico",100%,"")))))</f>
        <v>0.6</v>
      </c>
      <c r="AM139" s="841" t="str">
        <f>IF(AND(M139&lt;&gt;"",AK139&lt;&gt;""),VLOOKUP(M139&amp;AK139,'No Eliminar'!$P$3:$Q$27,2,FALSE),"")</f>
        <v>Moderada</v>
      </c>
      <c r="AN139" s="145" t="s">
        <v>84</v>
      </c>
      <c r="AO139" s="416" t="s">
        <v>1336</v>
      </c>
      <c r="AP139" s="260" t="s">
        <v>572</v>
      </c>
      <c r="AQ139" s="75" t="str">
        <f t="shared" ref="AQ139:AQ147" si="239">IF(AR139="Preventivo","Probabilidad",IF(AR139="Detectivo","Probabilidad","Impacto"))</f>
        <v>Probabilidad</v>
      </c>
      <c r="AR139" s="89" t="s">
        <v>61</v>
      </c>
      <c r="AS139" s="76">
        <f t="shared" ref="AS139:AS147" si="240">IF(AR139="Preventivo", 25%, IF(AR139="Detectivo",15%, IF(AR139="Correctivo",10%,IF(AR139="No se tienen controles para aplicar al impacto","No Aplica",""))))</f>
        <v>0.25</v>
      </c>
      <c r="AT139" s="89" t="s">
        <v>56</v>
      </c>
      <c r="AU139" s="76">
        <f t="shared" ref="AU139:AU147" si="241">IF(AT139="Automático", 25%, IF(AT139="Manual",15%,IF(AT139="No Aplica", "No Aplica","")))</f>
        <v>0.15</v>
      </c>
      <c r="AV139" s="77">
        <f t="shared" ref="AV139:AV147" si="242">AS139+AU139</f>
        <v>0.4</v>
      </c>
      <c r="AW139" s="89" t="s">
        <v>57</v>
      </c>
      <c r="AX139" s="89" t="s">
        <v>65</v>
      </c>
      <c r="AY139" s="89" t="s">
        <v>59</v>
      </c>
      <c r="AZ139" s="77">
        <f t="shared" ref="AZ139" si="243">IFERROR(IF(AQ139="Probabilidad",(N139-(+N139*AV139)),IF(AQ139="Impacto",N139,"")),"")</f>
        <v>0.24</v>
      </c>
      <c r="BA139" s="78" t="str">
        <f t="shared" ref="BA139:BA147" si="244">IF(AZ139&lt;=20%, "Muy Baja", IF(AZ139&lt;=40%,"Baja", IF(AZ139&lt;=60%,"Media",IF(AZ139&lt;=80%,"Alta","Muy Alta"))))</f>
        <v>Baja</v>
      </c>
      <c r="BB139" s="77">
        <f>IF(AQ139="Impacto",(AL139-(+AL139*AV139)),AL139)</f>
        <v>0.6</v>
      </c>
      <c r="BC139" s="78" t="str">
        <f t="shared" ref="BC139:BC147" si="245">IF(BB139&lt;=20%, "Leve", IF(BB139&lt;=40%,"Menor", IF(BB139&lt;=60%,"Moderado",IF(BB139&lt;=80%,"Mayor","Catastrófico"))))</f>
        <v>Moderado</v>
      </c>
      <c r="BD139" s="79" t="str">
        <f>IF(AND(BA139&lt;&gt;"",BC139&lt;&gt;""),VLOOKUP(BA139&amp;BC139,'No Eliminar'!$P$3:$Q$27,2,FALSE),"")</f>
        <v>Moderada</v>
      </c>
      <c r="BE139" s="822" t="s">
        <v>60</v>
      </c>
      <c r="BF139" s="719" t="s">
        <v>577</v>
      </c>
      <c r="BG139" s="619" t="s">
        <v>578</v>
      </c>
      <c r="BH139" s="619" t="s">
        <v>373</v>
      </c>
      <c r="BI139" s="623">
        <v>45047</v>
      </c>
      <c r="BJ139" s="623">
        <v>45168</v>
      </c>
      <c r="BK139" s="561"/>
      <c r="BL139" s="968" t="s">
        <v>583</v>
      </c>
    </row>
    <row r="140" spans="2:64" ht="102.75" thickTop="1" thickBot="1" x14ac:dyDescent="0.35">
      <c r="B140" s="845"/>
      <c r="C140" s="897"/>
      <c r="D140" s="897"/>
      <c r="E140" s="796"/>
      <c r="F140" s="799"/>
      <c r="G140" s="1000"/>
      <c r="H140" s="963"/>
      <c r="I140" s="963"/>
      <c r="J140" s="963"/>
      <c r="K140" s="965"/>
      <c r="L140" s="825"/>
      <c r="M140" s="828"/>
      <c r="N140" s="831"/>
      <c r="O140" s="53" t="s">
        <v>53</v>
      </c>
      <c r="P140" s="53" t="s">
        <v>53</v>
      </c>
      <c r="Q140" s="53" t="s">
        <v>53</v>
      </c>
      <c r="R140" s="53" t="s">
        <v>53</v>
      </c>
      <c r="S140" s="53" t="s">
        <v>53</v>
      </c>
      <c r="T140" s="53" t="s">
        <v>53</v>
      </c>
      <c r="U140" s="53" t="s">
        <v>53</v>
      </c>
      <c r="V140" s="53" t="s">
        <v>54</v>
      </c>
      <c r="W140" s="53" t="s">
        <v>54</v>
      </c>
      <c r="X140" s="53" t="s">
        <v>53</v>
      </c>
      <c r="Y140" s="53" t="s">
        <v>53</v>
      </c>
      <c r="Z140" s="53" t="s">
        <v>53</v>
      </c>
      <c r="AA140" s="53" t="s">
        <v>53</v>
      </c>
      <c r="AB140" s="53" t="s">
        <v>53</v>
      </c>
      <c r="AC140" s="53" t="s">
        <v>53</v>
      </c>
      <c r="AD140" s="53" t="s">
        <v>54</v>
      </c>
      <c r="AE140" s="53" t="s">
        <v>53</v>
      </c>
      <c r="AF140" s="53" t="s">
        <v>53</v>
      </c>
      <c r="AG140" s="53" t="s">
        <v>54</v>
      </c>
      <c r="AH140" s="30"/>
      <c r="AI140" s="825"/>
      <c r="AJ140" s="30"/>
      <c r="AK140" s="837"/>
      <c r="AL140" s="839"/>
      <c r="AM140" s="842"/>
      <c r="AN140" s="145" t="s">
        <v>339</v>
      </c>
      <c r="AO140" s="271" t="s">
        <v>1337</v>
      </c>
      <c r="AP140" s="265" t="s">
        <v>573</v>
      </c>
      <c r="AQ140" s="38" t="str">
        <f t="shared" si="239"/>
        <v>Probabilidad</v>
      </c>
      <c r="AR140" s="90" t="s">
        <v>62</v>
      </c>
      <c r="AS140" s="37">
        <f t="shared" si="240"/>
        <v>0.15</v>
      </c>
      <c r="AT140" s="90" t="s">
        <v>56</v>
      </c>
      <c r="AU140" s="37">
        <f t="shared" si="241"/>
        <v>0.15</v>
      </c>
      <c r="AV140" s="40">
        <f t="shared" si="242"/>
        <v>0.3</v>
      </c>
      <c r="AW140" s="90" t="s">
        <v>57</v>
      </c>
      <c r="AX140" s="90" t="s">
        <v>65</v>
      </c>
      <c r="AY140" s="90" t="s">
        <v>59</v>
      </c>
      <c r="AZ140" s="40">
        <f>IFERROR(IF(AND(AQ139="Probabilidad",AQ140="Probabilidad"),(AZ139-(+AZ139*AV140)),IF(AQ140="Probabilidad",(N139-(+N139*AV140)),IF(AQ140="Impacto",AZ139,""))),"")</f>
        <v>0.16799999999999998</v>
      </c>
      <c r="BA140" s="41" t="str">
        <f t="shared" si="244"/>
        <v>Muy Baja</v>
      </c>
      <c r="BB140" s="40">
        <f>IFERROR(IF(AND(AQ139="Impacto",AQ140="Impacto"),(BB139-(+BB139*AV140)),IF(AND(AQ139="Impacto",AQ140="Probabilidad"),(BB139),IF(AND(AQ139="Probabilidad",AQ140="Impacto"),(BB139-(+BB139*AV140)),IF(AND(AQ139="Probabilidad",AQ140="Probabilidad"),(BB139))))),"")</f>
        <v>0.6</v>
      </c>
      <c r="BC140" s="41" t="str">
        <f t="shared" si="245"/>
        <v>Moderado</v>
      </c>
      <c r="BD140" s="42" t="str">
        <f>IF(AND(BA140&lt;&gt;"",BC140&lt;&gt;""),VLOOKUP(BA140&amp;BC140,'No Eliminar'!$P$3:$Q$27,2,FALSE),"")</f>
        <v>Moderada</v>
      </c>
      <c r="BE140" s="823"/>
      <c r="BF140" s="720" t="s">
        <v>579</v>
      </c>
      <c r="BG140" s="721" t="s">
        <v>580</v>
      </c>
      <c r="BH140" s="633" t="s">
        <v>422</v>
      </c>
      <c r="BI140" s="634">
        <v>44927</v>
      </c>
      <c r="BJ140" s="634">
        <v>45289</v>
      </c>
      <c r="BK140" s="564"/>
      <c r="BL140" s="991"/>
    </row>
    <row r="141" spans="2:64" ht="89.25" thickTop="1" thickBot="1" x14ac:dyDescent="0.35">
      <c r="B141" s="845"/>
      <c r="C141" s="897"/>
      <c r="D141" s="897"/>
      <c r="E141" s="817"/>
      <c r="F141" s="800"/>
      <c r="G141" s="975"/>
      <c r="H141" s="964"/>
      <c r="I141" s="964"/>
      <c r="J141" s="964"/>
      <c r="K141" s="961"/>
      <c r="L141" s="821"/>
      <c r="M141" s="829"/>
      <c r="N141" s="832"/>
      <c r="O141" s="93" t="s">
        <v>53</v>
      </c>
      <c r="P141" s="93" t="s">
        <v>53</v>
      </c>
      <c r="Q141" s="93" t="s">
        <v>53</v>
      </c>
      <c r="R141" s="93" t="s">
        <v>53</v>
      </c>
      <c r="S141" s="93" t="s">
        <v>53</v>
      </c>
      <c r="T141" s="93" t="s">
        <v>53</v>
      </c>
      <c r="U141" s="93" t="s">
        <v>53</v>
      </c>
      <c r="V141" s="93" t="s">
        <v>54</v>
      </c>
      <c r="W141" s="93" t="s">
        <v>54</v>
      </c>
      <c r="X141" s="93" t="s">
        <v>53</v>
      </c>
      <c r="Y141" s="93" t="s">
        <v>53</v>
      </c>
      <c r="Z141" s="93" t="s">
        <v>53</v>
      </c>
      <c r="AA141" s="93" t="s">
        <v>53</v>
      </c>
      <c r="AB141" s="93" t="s">
        <v>53</v>
      </c>
      <c r="AC141" s="93" t="s">
        <v>53</v>
      </c>
      <c r="AD141" s="93" t="s">
        <v>54</v>
      </c>
      <c r="AE141" s="93" t="s">
        <v>53</v>
      </c>
      <c r="AF141" s="93" t="s">
        <v>53</v>
      </c>
      <c r="AG141" s="93" t="s">
        <v>54</v>
      </c>
      <c r="AH141" s="94"/>
      <c r="AI141" s="821"/>
      <c r="AJ141" s="94"/>
      <c r="AK141" s="836"/>
      <c r="AL141" s="840"/>
      <c r="AM141" s="843"/>
      <c r="AN141" s="146" t="s">
        <v>340</v>
      </c>
      <c r="AO141" s="209" t="s">
        <v>1338</v>
      </c>
      <c r="AP141" s="260" t="s">
        <v>572</v>
      </c>
      <c r="AQ141" s="84" t="str">
        <f t="shared" si="239"/>
        <v>Probabilidad</v>
      </c>
      <c r="AR141" s="91" t="s">
        <v>62</v>
      </c>
      <c r="AS141" s="85">
        <f t="shared" si="240"/>
        <v>0.15</v>
      </c>
      <c r="AT141" s="91" t="s">
        <v>56</v>
      </c>
      <c r="AU141" s="85">
        <f t="shared" si="241"/>
        <v>0.15</v>
      </c>
      <c r="AV141" s="86">
        <f t="shared" si="242"/>
        <v>0.3</v>
      </c>
      <c r="AW141" s="91" t="s">
        <v>57</v>
      </c>
      <c r="AX141" s="91" t="s">
        <v>65</v>
      </c>
      <c r="AY141" s="91" t="s">
        <v>59</v>
      </c>
      <c r="AZ141" s="86">
        <f>IFERROR(IF(AND(AQ140="Probabilidad",AQ141="Probabilidad"),(AZ140-(+AZ140*AV141)),IF(AQ141="Probabilidad",(N140-(+N140*AV141)),IF(AQ141="Impacto",AZ140,""))),"")</f>
        <v>0.11759999999999998</v>
      </c>
      <c r="BA141" s="87" t="str">
        <f t="shared" si="244"/>
        <v>Muy Baja</v>
      </c>
      <c r="BB141" s="86">
        <f>IFERROR(IF(AND(AQ140="Impacto",AQ141="Impacto"),(BB140-(+BB140*AV141)),IF(AND(AQ140="Impacto",AQ141="Probabilidad"),(BB140),IF(AND(AQ140="Probabilidad",AQ141="Impacto"),(BB140-(+BB140*AV141)),IF(AND(AQ140="Probabilidad",AQ141="Probabilidad"),(BB140))))),"")</f>
        <v>0.6</v>
      </c>
      <c r="BC141" s="87" t="str">
        <f t="shared" si="245"/>
        <v>Moderado</v>
      </c>
      <c r="BD141" s="88" t="str">
        <f>IF(AND(BA141&lt;&gt;"",BC141&lt;&gt;""),VLOOKUP(BA141&amp;BC141,'No Eliminar'!$P$3:$Q$27,2,FALSE),"")</f>
        <v>Moderada</v>
      </c>
      <c r="BE141" s="824"/>
      <c r="BF141" s="722" t="s">
        <v>581</v>
      </c>
      <c r="BG141" s="621" t="s">
        <v>578</v>
      </c>
      <c r="BH141" s="621" t="s">
        <v>582</v>
      </c>
      <c r="BI141" s="643">
        <v>44928</v>
      </c>
      <c r="BJ141" s="643">
        <v>45289</v>
      </c>
      <c r="BK141" s="562"/>
      <c r="BL141" s="969"/>
    </row>
    <row r="142" spans="2:64" ht="93.75" customHeight="1" x14ac:dyDescent="0.3">
      <c r="B142" s="845"/>
      <c r="C142" s="897"/>
      <c r="D142" s="897"/>
      <c r="E142" s="851" t="s">
        <v>338</v>
      </c>
      <c r="F142" s="798" t="s">
        <v>321</v>
      </c>
      <c r="G142" s="974" t="s">
        <v>664</v>
      </c>
      <c r="H142" s="962" t="s">
        <v>68</v>
      </c>
      <c r="I142" s="960" t="s">
        <v>1025</v>
      </c>
      <c r="J142" s="960" t="s">
        <v>665</v>
      </c>
      <c r="K142" s="960" t="s">
        <v>347</v>
      </c>
      <c r="L142" s="820" t="s">
        <v>64</v>
      </c>
      <c r="M142" s="827" t="str">
        <f t="shared" ref="M142:M144" si="246">IF(L142="Máximo 2 veces por año","Muy Baja", IF(L142="De 3 a 24 veces por año","Baja", IF(L142="De 24 a 500 veces por año","Media", IF(L142="De 500 veces al año y máximo 5000 veces por año","Alta",IF(L142="Más de 5000 veces por año","Muy Alta",";")))))</f>
        <v>Media</v>
      </c>
      <c r="N142" s="830">
        <f t="shared" ref="N142:N144" si="247">IF(M142="Muy Baja", 20%, IF(M142="Baja",40%, IF(M142="Media",60%, IF(M142="Alta",80%,IF(M142="Muy Alta",100%,"")))))</f>
        <v>0.6</v>
      </c>
      <c r="O142" s="72" t="s">
        <v>53</v>
      </c>
      <c r="P142" s="72" t="s">
        <v>53</v>
      </c>
      <c r="Q142" s="72" t="s">
        <v>53</v>
      </c>
      <c r="R142" s="72" t="s">
        <v>53</v>
      </c>
      <c r="S142" s="72" t="s">
        <v>53</v>
      </c>
      <c r="T142" s="72" t="s">
        <v>53</v>
      </c>
      <c r="U142" s="72" t="s">
        <v>53</v>
      </c>
      <c r="V142" s="72" t="s">
        <v>54</v>
      </c>
      <c r="W142" s="72" t="s">
        <v>54</v>
      </c>
      <c r="X142" s="72" t="s">
        <v>53</v>
      </c>
      <c r="Y142" s="72" t="s">
        <v>53</v>
      </c>
      <c r="Z142" s="72" t="s">
        <v>53</v>
      </c>
      <c r="AA142" s="72" t="s">
        <v>53</v>
      </c>
      <c r="AB142" s="72" t="s">
        <v>53</v>
      </c>
      <c r="AC142" s="72" t="s">
        <v>53</v>
      </c>
      <c r="AD142" s="72" t="s">
        <v>54</v>
      </c>
      <c r="AE142" s="72" t="s">
        <v>53</v>
      </c>
      <c r="AF142" s="72" t="s">
        <v>53</v>
      </c>
      <c r="AG142" s="72" t="s">
        <v>54</v>
      </c>
      <c r="AH142" s="73"/>
      <c r="AI142" s="820" t="s">
        <v>354</v>
      </c>
      <c r="AJ142" s="73"/>
      <c r="AK142" s="835" t="str">
        <f t="shared" ref="AK142:AK144" si="248">IF(AI142="Afectación menor a 10 SMLMV","Leve",IF(AI142="Entre 10 y 50 SMLMV","Menor",IF(AI142="Entre 50 y 100 SMLMV","Moderado",IF(AI142="Entre 100 y 500 SMLMV","Mayor",IF(AI142="Mayor a 500 SMLMV","Catastrófico",";")))))</f>
        <v>Mayor</v>
      </c>
      <c r="AL142" s="838">
        <f t="shared" ref="AL142:AL144" si="249">IF(AK142="Leve", 20%, IF(AK142="Menor",40%, IF(AK142="Moderado",60%, IF(AK142="Mayor",80%,IF(AK142="Catastrófico",100%,"")))))</f>
        <v>0.8</v>
      </c>
      <c r="AM142" s="841" t="str">
        <f>IF(AND(M142&lt;&gt;"",AK142&lt;&gt;""),VLOOKUP(M142&amp;AK142,'No Eliminar'!$P$3:$Q$27,2,FALSE),"")</f>
        <v>Alta</v>
      </c>
      <c r="AN142" s="878" t="s">
        <v>84</v>
      </c>
      <c r="AO142" s="952" t="s">
        <v>1339</v>
      </c>
      <c r="AP142" s="882" t="s">
        <v>562</v>
      </c>
      <c r="AQ142" s="921" t="str">
        <f t="shared" si="239"/>
        <v>Probabilidad</v>
      </c>
      <c r="AR142" s="822" t="s">
        <v>62</v>
      </c>
      <c r="AS142" s="838">
        <f t="shared" si="240"/>
        <v>0.15</v>
      </c>
      <c r="AT142" s="822" t="s">
        <v>56</v>
      </c>
      <c r="AU142" s="838">
        <f t="shared" si="241"/>
        <v>0.15</v>
      </c>
      <c r="AV142" s="922">
        <f t="shared" si="242"/>
        <v>0.3</v>
      </c>
      <c r="AW142" s="822" t="s">
        <v>57</v>
      </c>
      <c r="AX142" s="822" t="s">
        <v>65</v>
      </c>
      <c r="AY142" s="822" t="s">
        <v>59</v>
      </c>
      <c r="AZ142" s="922">
        <f t="shared" ref="AZ142" si="250">IFERROR(IF(AQ142="Probabilidad",(N142-(+N142*AV142)),IF(AQ142="Impacto",N142,"")),"")</f>
        <v>0.42</v>
      </c>
      <c r="BA142" s="928" t="str">
        <f t="shared" si="244"/>
        <v>Media</v>
      </c>
      <c r="BB142" s="922">
        <f t="shared" ref="BB142" si="251">IF(AQ142="Impacto",(AL142-(+AL142*AV142)),AL142)</f>
        <v>0.8</v>
      </c>
      <c r="BC142" s="928" t="str">
        <f t="shared" si="245"/>
        <v>Mayor</v>
      </c>
      <c r="BD142" s="920" t="str">
        <f>IF(AND(BA142&lt;&gt;"",BC142&lt;&gt;""),VLOOKUP(BA142&amp;BC142,'No Eliminar'!$P$3:$Q$27,2,FALSE),"")</f>
        <v>Alta</v>
      </c>
      <c r="BE142" s="822" t="s">
        <v>60</v>
      </c>
      <c r="BF142" s="723" t="s">
        <v>662</v>
      </c>
      <c r="BG142" s="619" t="s">
        <v>663</v>
      </c>
      <c r="BH142" s="619" t="s">
        <v>373</v>
      </c>
      <c r="BI142" s="623">
        <v>44928</v>
      </c>
      <c r="BJ142" s="623">
        <v>45289</v>
      </c>
      <c r="BK142" s="561"/>
      <c r="BL142" s="968" t="s">
        <v>1026</v>
      </c>
    </row>
    <row r="143" spans="2:64" ht="101.25" customHeight="1" thickBot="1" x14ac:dyDescent="0.35">
      <c r="B143" s="846"/>
      <c r="C143" s="898"/>
      <c r="D143" s="898"/>
      <c r="E143" s="797"/>
      <c r="F143" s="800"/>
      <c r="G143" s="975"/>
      <c r="H143" s="964"/>
      <c r="I143" s="961"/>
      <c r="J143" s="961"/>
      <c r="K143" s="961"/>
      <c r="L143" s="821"/>
      <c r="M143" s="829"/>
      <c r="N143" s="832"/>
      <c r="O143" s="81" t="s">
        <v>53</v>
      </c>
      <c r="P143" s="81" t="s">
        <v>53</v>
      </c>
      <c r="Q143" s="81" t="s">
        <v>53</v>
      </c>
      <c r="R143" s="81" t="s">
        <v>53</v>
      </c>
      <c r="S143" s="81" t="s">
        <v>53</v>
      </c>
      <c r="T143" s="81" t="s">
        <v>53</v>
      </c>
      <c r="U143" s="81" t="s">
        <v>53</v>
      </c>
      <c r="V143" s="81" t="s">
        <v>54</v>
      </c>
      <c r="W143" s="81" t="s">
        <v>54</v>
      </c>
      <c r="X143" s="81" t="s">
        <v>53</v>
      </c>
      <c r="Y143" s="81" t="s">
        <v>53</v>
      </c>
      <c r="Z143" s="81" t="s">
        <v>53</v>
      </c>
      <c r="AA143" s="81" t="s">
        <v>53</v>
      </c>
      <c r="AB143" s="81" t="s">
        <v>53</v>
      </c>
      <c r="AC143" s="81" t="s">
        <v>53</v>
      </c>
      <c r="AD143" s="81" t="s">
        <v>54</v>
      </c>
      <c r="AE143" s="81" t="s">
        <v>53</v>
      </c>
      <c r="AF143" s="81" t="s">
        <v>53</v>
      </c>
      <c r="AG143" s="81" t="s">
        <v>54</v>
      </c>
      <c r="AH143" s="82"/>
      <c r="AI143" s="821"/>
      <c r="AJ143" s="82"/>
      <c r="AK143" s="836"/>
      <c r="AL143" s="840"/>
      <c r="AM143" s="843"/>
      <c r="AN143" s="879"/>
      <c r="AO143" s="953"/>
      <c r="AP143" s="883"/>
      <c r="AQ143" s="885"/>
      <c r="AR143" s="824"/>
      <c r="AS143" s="840"/>
      <c r="AT143" s="824"/>
      <c r="AU143" s="840"/>
      <c r="AV143" s="876"/>
      <c r="AW143" s="824"/>
      <c r="AX143" s="824"/>
      <c r="AY143" s="824"/>
      <c r="AZ143" s="876"/>
      <c r="BA143" s="887"/>
      <c r="BB143" s="876"/>
      <c r="BC143" s="887"/>
      <c r="BD143" s="889"/>
      <c r="BE143" s="824"/>
      <c r="BF143" s="722" t="s">
        <v>667</v>
      </c>
      <c r="BG143" s="621" t="s">
        <v>668</v>
      </c>
      <c r="BH143" s="621" t="s">
        <v>373</v>
      </c>
      <c r="BI143" s="643">
        <v>44928</v>
      </c>
      <c r="BJ143" s="643">
        <v>45289</v>
      </c>
      <c r="BK143" s="562"/>
      <c r="BL143" s="969"/>
    </row>
    <row r="144" spans="2:64" ht="181.5" customHeight="1" thickBot="1" x14ac:dyDescent="0.35">
      <c r="B144" s="844" t="s">
        <v>192</v>
      </c>
      <c r="C144" s="896" t="str">
        <f>VLOOKUP(B144,'No Eliminar'!B$3:D$18,2,FALSE)</f>
        <v>Mantener la disponibilidad del sistema de información del Sistema Penitenciario y Carcelario de manera oportuna, confiable, integral e Innovadora; dando soporte tecnológico a los usuarios y el acceso oportuno a los servicios tecnológicos.</v>
      </c>
      <c r="D144" s="896" t="str">
        <f>VLOOKUP(B144,'No Eliminar'!B$3:E$18,4,FALSE)</f>
        <v>Garantizar un adecuado flujo de información tanto interna  como externa</v>
      </c>
      <c r="E144" s="795" t="s">
        <v>74</v>
      </c>
      <c r="F144" s="798" t="s">
        <v>317</v>
      </c>
      <c r="G144" s="966" t="s">
        <v>1027</v>
      </c>
      <c r="H144" s="962" t="s">
        <v>149</v>
      </c>
      <c r="I144" s="962" t="s">
        <v>595</v>
      </c>
      <c r="J144" s="962" t="s">
        <v>1028</v>
      </c>
      <c r="K144" s="960" t="s">
        <v>348</v>
      </c>
      <c r="L144" s="820" t="s">
        <v>52</v>
      </c>
      <c r="M144" s="827" t="str">
        <f t="shared" si="246"/>
        <v>Muy Alta</v>
      </c>
      <c r="N144" s="830">
        <f t="shared" si="247"/>
        <v>1</v>
      </c>
      <c r="O144" s="72" t="s">
        <v>53</v>
      </c>
      <c r="P144" s="72" t="s">
        <v>53</v>
      </c>
      <c r="Q144" s="72" t="s">
        <v>53</v>
      </c>
      <c r="R144" s="72" t="s">
        <v>53</v>
      </c>
      <c r="S144" s="72" t="s">
        <v>53</v>
      </c>
      <c r="T144" s="72" t="s">
        <v>53</v>
      </c>
      <c r="U144" s="72" t="s">
        <v>53</v>
      </c>
      <c r="V144" s="72" t="s">
        <v>54</v>
      </c>
      <c r="W144" s="72" t="s">
        <v>54</v>
      </c>
      <c r="X144" s="72" t="s">
        <v>53</v>
      </c>
      <c r="Y144" s="72" t="s">
        <v>53</v>
      </c>
      <c r="Z144" s="72" t="s">
        <v>53</v>
      </c>
      <c r="AA144" s="72" t="s">
        <v>53</v>
      </c>
      <c r="AB144" s="72" t="s">
        <v>53</v>
      </c>
      <c r="AC144" s="72" t="s">
        <v>53</v>
      </c>
      <c r="AD144" s="72" t="s">
        <v>54</v>
      </c>
      <c r="AE144" s="72" t="s">
        <v>53</v>
      </c>
      <c r="AF144" s="72" t="s">
        <v>53</v>
      </c>
      <c r="AG144" s="72" t="s">
        <v>54</v>
      </c>
      <c r="AH144" s="73"/>
      <c r="AI144" s="820" t="s">
        <v>353</v>
      </c>
      <c r="AJ144" s="73"/>
      <c r="AK144" s="835" t="str">
        <f t="shared" si="248"/>
        <v>Moderado</v>
      </c>
      <c r="AL144" s="838">
        <f t="shared" si="249"/>
        <v>0.6</v>
      </c>
      <c r="AM144" s="841" t="str">
        <f>IF(AND(M144&lt;&gt;"",AK144&lt;&gt;""),VLOOKUP(M144&amp;AK144,'No Eliminar'!$P$3:$Q$27,2,FALSE),"")</f>
        <v>Alta</v>
      </c>
      <c r="AN144" s="145" t="s">
        <v>84</v>
      </c>
      <c r="AO144" s="607" t="s">
        <v>1569</v>
      </c>
      <c r="AP144" s="260" t="s">
        <v>596</v>
      </c>
      <c r="AQ144" s="75" t="str">
        <f t="shared" si="239"/>
        <v>Probabilidad</v>
      </c>
      <c r="AR144" s="89" t="s">
        <v>61</v>
      </c>
      <c r="AS144" s="76">
        <f t="shared" si="240"/>
        <v>0.25</v>
      </c>
      <c r="AT144" s="89" t="s">
        <v>56</v>
      </c>
      <c r="AU144" s="76">
        <f t="shared" si="241"/>
        <v>0.15</v>
      </c>
      <c r="AV144" s="77">
        <f t="shared" si="242"/>
        <v>0.4</v>
      </c>
      <c r="AW144" s="89" t="s">
        <v>57</v>
      </c>
      <c r="AX144" s="89" t="s">
        <v>58</v>
      </c>
      <c r="AY144" s="89" t="s">
        <v>59</v>
      </c>
      <c r="AZ144" s="77">
        <f>IFERROR(IF(AQ144="Probabilidad",(N144-(+N144*AV144)),IF(AQ144="Impacto",N144,"")),"")</f>
        <v>0.6</v>
      </c>
      <c r="BA144" s="78" t="str">
        <f t="shared" si="244"/>
        <v>Media</v>
      </c>
      <c r="BB144" s="77">
        <f>IF(AQ144="Impacto",(AL144-(+AL144*AV144)),AL144)</f>
        <v>0.6</v>
      </c>
      <c r="BC144" s="78" t="str">
        <f t="shared" si="245"/>
        <v>Moderado</v>
      </c>
      <c r="BD144" s="79" t="str">
        <f>IF(AND(BA144&lt;&gt;"",BC144&lt;&gt;""),VLOOKUP(BA144&amp;BC144,'No Eliminar'!$P$3:$Q$27,2,FALSE),"")</f>
        <v>Moderada</v>
      </c>
      <c r="BE144" s="822" t="s">
        <v>60</v>
      </c>
      <c r="BF144" s="972" t="s">
        <v>1080</v>
      </c>
      <c r="BG144" s="962" t="s">
        <v>1081</v>
      </c>
      <c r="BH144" s="1003" t="s">
        <v>373</v>
      </c>
      <c r="BI144" s="989">
        <v>44958</v>
      </c>
      <c r="BJ144" s="989">
        <v>45289</v>
      </c>
      <c r="BK144" s="561"/>
      <c r="BL144" s="968" t="s">
        <v>1084</v>
      </c>
    </row>
    <row r="145" spans="2:64" ht="177.75" customHeight="1" thickBot="1" x14ac:dyDescent="0.35">
      <c r="B145" s="845"/>
      <c r="C145" s="897"/>
      <c r="D145" s="897"/>
      <c r="E145" s="797"/>
      <c r="F145" s="800"/>
      <c r="G145" s="967"/>
      <c r="H145" s="964"/>
      <c r="I145" s="964"/>
      <c r="J145" s="964"/>
      <c r="K145" s="961"/>
      <c r="L145" s="821"/>
      <c r="M145" s="829"/>
      <c r="N145" s="832"/>
      <c r="O145" s="93" t="s">
        <v>53</v>
      </c>
      <c r="P145" s="93" t="s">
        <v>53</v>
      </c>
      <c r="Q145" s="93" t="s">
        <v>53</v>
      </c>
      <c r="R145" s="93" t="s">
        <v>53</v>
      </c>
      <c r="S145" s="93" t="s">
        <v>53</v>
      </c>
      <c r="T145" s="93" t="s">
        <v>53</v>
      </c>
      <c r="U145" s="93" t="s">
        <v>53</v>
      </c>
      <c r="V145" s="93" t="s">
        <v>54</v>
      </c>
      <c r="W145" s="93" t="s">
        <v>54</v>
      </c>
      <c r="X145" s="93" t="s">
        <v>53</v>
      </c>
      <c r="Y145" s="93" t="s">
        <v>53</v>
      </c>
      <c r="Z145" s="93" t="s">
        <v>53</v>
      </c>
      <c r="AA145" s="93" t="s">
        <v>53</v>
      </c>
      <c r="AB145" s="93" t="s">
        <v>53</v>
      </c>
      <c r="AC145" s="93" t="s">
        <v>53</v>
      </c>
      <c r="AD145" s="93" t="s">
        <v>54</v>
      </c>
      <c r="AE145" s="93" t="s">
        <v>53</v>
      </c>
      <c r="AF145" s="93" t="s">
        <v>53</v>
      </c>
      <c r="AG145" s="93" t="s">
        <v>54</v>
      </c>
      <c r="AH145" s="94"/>
      <c r="AI145" s="821"/>
      <c r="AJ145" s="94"/>
      <c r="AK145" s="836"/>
      <c r="AL145" s="840"/>
      <c r="AM145" s="843"/>
      <c r="AN145" s="146" t="s">
        <v>339</v>
      </c>
      <c r="AO145" s="607" t="s">
        <v>1570</v>
      </c>
      <c r="AP145" s="260" t="s">
        <v>597</v>
      </c>
      <c r="AQ145" s="84" t="str">
        <f t="shared" si="239"/>
        <v>Probabilidad</v>
      </c>
      <c r="AR145" s="91" t="s">
        <v>61</v>
      </c>
      <c r="AS145" s="85">
        <f t="shared" si="240"/>
        <v>0.25</v>
      </c>
      <c r="AT145" s="91" t="s">
        <v>56</v>
      </c>
      <c r="AU145" s="85">
        <f t="shared" si="241"/>
        <v>0.15</v>
      </c>
      <c r="AV145" s="86">
        <f t="shared" si="242"/>
        <v>0.4</v>
      </c>
      <c r="AW145" s="91" t="s">
        <v>57</v>
      </c>
      <c r="AX145" s="91" t="s">
        <v>58</v>
      </c>
      <c r="AY145" s="91" t="s">
        <v>59</v>
      </c>
      <c r="AZ145" s="86">
        <f>IFERROR(IF(AND(AQ144="Probabilidad",AQ145="Probabilidad"),(AZ144-(+AZ144*AV145)),IF(AQ145="Probabilidad",(N144-(+N144*AV145)),IF(AQ145="Impacto",AZ144,""))),"")</f>
        <v>0.36</v>
      </c>
      <c r="BA145" s="87" t="str">
        <f t="shared" si="244"/>
        <v>Baja</v>
      </c>
      <c r="BB145" s="86">
        <f>IFERROR(IF(AND(AQ144="Impacto",AQ145="Impacto"),(BB144-(+BB144*AV145)),IF(AND(AQ144="Impacto",AQ145="Probabilidad"),(BB144),IF(AND(AQ144="Probabilidad",AQ145="Impacto"),(BB144-(+BB144*AV145)),IF(AND(AQ144="Probabilidad",AQ145="Probabilidad"),(BB144))))),"")</f>
        <v>0.6</v>
      </c>
      <c r="BC145" s="87" t="str">
        <f t="shared" si="245"/>
        <v>Moderado</v>
      </c>
      <c r="BD145" s="88" t="str">
        <f>IF(AND(BA145&lt;&gt;"",BC145&lt;&gt;""),VLOOKUP(BA145&amp;BC145,'No Eliminar'!$P$3:$Q$27,2,FALSE),"")</f>
        <v>Moderada</v>
      </c>
      <c r="BE145" s="824"/>
      <c r="BF145" s="973"/>
      <c r="BG145" s="964"/>
      <c r="BH145" s="1005"/>
      <c r="BI145" s="990"/>
      <c r="BJ145" s="990"/>
      <c r="BK145" s="562"/>
      <c r="BL145" s="969"/>
    </row>
    <row r="146" spans="2:64" ht="179.25" thickBot="1" x14ac:dyDescent="0.35">
      <c r="B146" s="845"/>
      <c r="C146" s="897"/>
      <c r="D146" s="897"/>
      <c r="E146" s="795" t="s">
        <v>74</v>
      </c>
      <c r="F146" s="798" t="s">
        <v>318</v>
      </c>
      <c r="G146" s="966" t="s">
        <v>1031</v>
      </c>
      <c r="H146" s="962" t="s">
        <v>149</v>
      </c>
      <c r="I146" s="962" t="s">
        <v>598</v>
      </c>
      <c r="J146" s="962" t="s">
        <v>1032</v>
      </c>
      <c r="K146" s="960" t="s">
        <v>348</v>
      </c>
      <c r="L146" s="820" t="s">
        <v>52</v>
      </c>
      <c r="M146" s="827" t="str">
        <f t="shared" ref="M146" si="252">IF(L146="Máximo 2 veces por año","Muy Baja", IF(L146="De 3 a 24 veces por año","Baja", IF(L146="De 24 a 500 veces por año","Media", IF(L146="De 500 veces al año y máximo 5000 veces por año","Alta",IF(L146="Más de 5000 veces por año","Muy Alta",";")))))</f>
        <v>Muy Alta</v>
      </c>
      <c r="N146" s="830">
        <f t="shared" ref="N146" si="253">IF(M146="Muy Baja", 20%, IF(M146="Baja",40%, IF(M146="Media",60%, IF(M146="Alta",80%,IF(M146="Muy Alta",100%,"")))))</f>
        <v>1</v>
      </c>
      <c r="O146" s="72" t="s">
        <v>53</v>
      </c>
      <c r="P146" s="72" t="s">
        <v>53</v>
      </c>
      <c r="Q146" s="72" t="s">
        <v>53</v>
      </c>
      <c r="R146" s="72" t="s">
        <v>53</v>
      </c>
      <c r="S146" s="72" t="s">
        <v>53</v>
      </c>
      <c r="T146" s="72" t="s">
        <v>53</v>
      </c>
      <c r="U146" s="72" t="s">
        <v>53</v>
      </c>
      <c r="V146" s="72" t="s">
        <v>54</v>
      </c>
      <c r="W146" s="72" t="s">
        <v>54</v>
      </c>
      <c r="X146" s="72" t="s">
        <v>53</v>
      </c>
      <c r="Y146" s="72" t="s">
        <v>53</v>
      </c>
      <c r="Z146" s="72" t="s">
        <v>53</v>
      </c>
      <c r="AA146" s="72" t="s">
        <v>53</v>
      </c>
      <c r="AB146" s="72" t="s">
        <v>53</v>
      </c>
      <c r="AC146" s="72" t="s">
        <v>53</v>
      </c>
      <c r="AD146" s="72" t="s">
        <v>54</v>
      </c>
      <c r="AE146" s="72" t="s">
        <v>53</v>
      </c>
      <c r="AF146" s="72" t="s">
        <v>53</v>
      </c>
      <c r="AG146" s="72" t="s">
        <v>54</v>
      </c>
      <c r="AH146" s="73"/>
      <c r="AI146" s="820" t="s">
        <v>354</v>
      </c>
      <c r="AJ146" s="73"/>
      <c r="AK146" s="835" t="str">
        <f t="shared" ref="AK146" si="254">IF(AI146="Afectación menor a 10 SMLMV","Leve",IF(AI146="Entre 10 y 50 SMLMV","Menor",IF(AI146="Entre 50 y 100 SMLMV","Moderado",IF(AI146="Entre 100 y 500 SMLMV","Mayor",IF(AI146="Mayor a 500 SMLMV","Catastrófico",";")))))</f>
        <v>Mayor</v>
      </c>
      <c r="AL146" s="838">
        <f t="shared" ref="AL146" si="255">IF(AK146="Leve", 20%, IF(AK146="Menor",40%, IF(AK146="Moderado",60%, IF(AK146="Mayor",80%,IF(AK146="Catastrófico",100%,"")))))</f>
        <v>0.8</v>
      </c>
      <c r="AM146" s="841" t="str">
        <f>IF(AND(M146&lt;&gt;"",AK146&lt;&gt;""),VLOOKUP(M146&amp;AK146,'No Eliminar'!$P$3:$Q$27,2,FALSE),"")</f>
        <v>Alta</v>
      </c>
      <c r="AN146" s="145" t="s">
        <v>84</v>
      </c>
      <c r="AO146" s="208" t="s">
        <v>1442</v>
      </c>
      <c r="AP146" s="260" t="s">
        <v>599</v>
      </c>
      <c r="AQ146" s="75" t="str">
        <f t="shared" si="239"/>
        <v>Probabilidad</v>
      </c>
      <c r="AR146" s="89" t="s">
        <v>61</v>
      </c>
      <c r="AS146" s="76">
        <f t="shared" si="240"/>
        <v>0.25</v>
      </c>
      <c r="AT146" s="89" t="s">
        <v>56</v>
      </c>
      <c r="AU146" s="76">
        <f t="shared" si="241"/>
        <v>0.15</v>
      </c>
      <c r="AV146" s="77">
        <f t="shared" si="242"/>
        <v>0.4</v>
      </c>
      <c r="AW146" s="89" t="s">
        <v>57</v>
      </c>
      <c r="AX146" s="89" t="s">
        <v>58</v>
      </c>
      <c r="AY146" s="89" t="s">
        <v>59</v>
      </c>
      <c r="AZ146" s="77">
        <f t="shared" ref="AZ146" si="256">IFERROR(IF(AQ146="Probabilidad",(N146-(+N146*AV146)),IF(AQ146="Impacto",N146,"")),"")</f>
        <v>0.6</v>
      </c>
      <c r="BA146" s="78" t="str">
        <f t="shared" si="244"/>
        <v>Media</v>
      </c>
      <c r="BB146" s="77">
        <f t="shared" ref="BB146" si="257">IF(AQ146="Impacto",(AL146-(+AL146*AV146)),AL146)</f>
        <v>0.8</v>
      </c>
      <c r="BC146" s="78" t="str">
        <f t="shared" si="245"/>
        <v>Mayor</v>
      </c>
      <c r="BD146" s="79" t="str">
        <f>IF(AND(BA146&lt;&gt;"",BC146&lt;&gt;""),VLOOKUP(BA146&amp;BC146,'No Eliminar'!$P$3:$Q$27,2,FALSE),"")</f>
        <v>Alta</v>
      </c>
      <c r="BE146" s="822" t="s">
        <v>60</v>
      </c>
      <c r="BF146" s="972" t="s">
        <v>1080</v>
      </c>
      <c r="BG146" s="962" t="s">
        <v>1081</v>
      </c>
      <c r="BH146" s="1003" t="s">
        <v>422</v>
      </c>
      <c r="BI146" s="989">
        <v>44958</v>
      </c>
      <c r="BJ146" s="989">
        <v>45289</v>
      </c>
      <c r="BK146" s="561"/>
      <c r="BL146" s="968" t="s">
        <v>1083</v>
      </c>
    </row>
    <row r="147" spans="2:64" ht="139.5" customHeight="1" thickTop="1" thickBot="1" x14ac:dyDescent="0.35">
      <c r="B147" s="846"/>
      <c r="C147" s="898"/>
      <c r="D147" s="898"/>
      <c r="E147" s="797"/>
      <c r="F147" s="800"/>
      <c r="G147" s="967"/>
      <c r="H147" s="964"/>
      <c r="I147" s="964"/>
      <c r="J147" s="964"/>
      <c r="K147" s="961"/>
      <c r="L147" s="821"/>
      <c r="M147" s="829"/>
      <c r="N147" s="832"/>
      <c r="O147" s="81" t="s">
        <v>53</v>
      </c>
      <c r="P147" s="81" t="s">
        <v>53</v>
      </c>
      <c r="Q147" s="81" t="s">
        <v>53</v>
      </c>
      <c r="R147" s="81" t="s">
        <v>53</v>
      </c>
      <c r="S147" s="81" t="s">
        <v>53</v>
      </c>
      <c r="T147" s="81" t="s">
        <v>53</v>
      </c>
      <c r="U147" s="81" t="s">
        <v>53</v>
      </c>
      <c r="V147" s="81" t="s">
        <v>54</v>
      </c>
      <c r="W147" s="81" t="s">
        <v>54</v>
      </c>
      <c r="X147" s="81" t="s">
        <v>53</v>
      </c>
      <c r="Y147" s="81" t="s">
        <v>53</v>
      </c>
      <c r="Z147" s="81" t="s">
        <v>53</v>
      </c>
      <c r="AA147" s="81" t="s">
        <v>53</v>
      </c>
      <c r="AB147" s="81" t="s">
        <v>53</v>
      </c>
      <c r="AC147" s="81" t="s">
        <v>53</v>
      </c>
      <c r="AD147" s="81" t="s">
        <v>54</v>
      </c>
      <c r="AE147" s="81" t="s">
        <v>53</v>
      </c>
      <c r="AF147" s="81" t="s">
        <v>53</v>
      </c>
      <c r="AG147" s="81" t="s">
        <v>54</v>
      </c>
      <c r="AH147" s="82"/>
      <c r="AI147" s="821"/>
      <c r="AJ147" s="82"/>
      <c r="AK147" s="836"/>
      <c r="AL147" s="840"/>
      <c r="AM147" s="843"/>
      <c r="AN147" s="147" t="s">
        <v>339</v>
      </c>
      <c r="AO147" s="209" t="s">
        <v>1443</v>
      </c>
      <c r="AP147" s="260" t="s">
        <v>597</v>
      </c>
      <c r="AQ147" s="84" t="str">
        <f t="shared" si="239"/>
        <v>Probabilidad</v>
      </c>
      <c r="AR147" s="91" t="s">
        <v>61</v>
      </c>
      <c r="AS147" s="85">
        <f t="shared" si="240"/>
        <v>0.25</v>
      </c>
      <c r="AT147" s="91" t="s">
        <v>56</v>
      </c>
      <c r="AU147" s="85">
        <f t="shared" si="241"/>
        <v>0.15</v>
      </c>
      <c r="AV147" s="86">
        <f t="shared" si="242"/>
        <v>0.4</v>
      </c>
      <c r="AW147" s="91" t="s">
        <v>57</v>
      </c>
      <c r="AX147" s="91" t="s">
        <v>58</v>
      </c>
      <c r="AY147" s="91" t="s">
        <v>59</v>
      </c>
      <c r="AZ147" s="86">
        <f>IFERROR(IF(AND(AQ146="Probabilidad",AQ147="Probabilidad"),(AZ146-(+AZ146*AV147)),IF(AQ147="Probabilidad",(N146-(+N146*AV147)),IF(AQ147="Impacto",AZ146,""))),"")</f>
        <v>0.36</v>
      </c>
      <c r="BA147" s="87" t="str">
        <f t="shared" si="244"/>
        <v>Baja</v>
      </c>
      <c r="BB147" s="86">
        <f>IFERROR(IF(AND(AQ146="Impacto",AQ147="Impacto"),(BB146-(+BB146*AV147)),IF(AND(AQ146="Impacto",AQ147="Probabilidad"),(BB146),IF(AND(AQ146="Probabilidad",AQ147="Impacto"),(BB146-(+BB146*AV147)),IF(AND(AQ146="Probabilidad",AQ147="Probabilidad"),(BB146))))),"")</f>
        <v>0.8</v>
      </c>
      <c r="BC147" s="87" t="str">
        <f t="shared" si="245"/>
        <v>Mayor</v>
      </c>
      <c r="BD147" s="88" t="str">
        <f>IF(AND(BA147&lt;&gt;"",BC147&lt;&gt;""),VLOOKUP(BA147&amp;BC147,'No Eliminar'!$P$3:$Q$27,2,FALSE),"")</f>
        <v>Alta</v>
      </c>
      <c r="BE147" s="824"/>
      <c r="BF147" s="973"/>
      <c r="BG147" s="964"/>
      <c r="BH147" s="1005"/>
      <c r="BI147" s="990"/>
      <c r="BJ147" s="990"/>
      <c r="BK147" s="724"/>
      <c r="BL147" s="969"/>
    </row>
    <row r="148" spans="2:64" ht="49.5" thickBot="1" x14ac:dyDescent="0.35">
      <c r="B148" s="302"/>
      <c r="C148" s="648" t="e">
        <f>VLOOKUP(B148,'No Eliminar'!B$3:D$18,2,FALSE)</f>
        <v>#N/A</v>
      </c>
      <c r="D148" s="648" t="e">
        <f>VLOOKUP(B148,'No Eliminar'!B$3:E$18,4,FALSE)</f>
        <v>#N/A</v>
      </c>
      <c r="E148" s="302"/>
      <c r="F148" s="412"/>
      <c r="G148" s="671"/>
      <c r="H148" s="626"/>
      <c r="I148" s="555"/>
      <c r="J148" s="555"/>
      <c r="K148" s="506"/>
      <c r="L148" s="50"/>
      <c r="M148" s="250" t="str">
        <f t="shared" si="150"/>
        <v>;</v>
      </c>
      <c r="N148" s="251" t="str">
        <f t="shared" si="151"/>
        <v/>
      </c>
      <c r="O148" s="64" t="s">
        <v>53</v>
      </c>
      <c r="P148" s="64" t="s">
        <v>53</v>
      </c>
      <c r="Q148" s="64" t="s">
        <v>53</v>
      </c>
      <c r="R148" s="64" t="s">
        <v>53</v>
      </c>
      <c r="S148" s="64" t="s">
        <v>53</v>
      </c>
      <c r="T148" s="64" t="s">
        <v>53</v>
      </c>
      <c r="U148" s="64" t="s">
        <v>53</v>
      </c>
      <c r="V148" s="64" t="s">
        <v>54</v>
      </c>
      <c r="W148" s="64" t="s">
        <v>54</v>
      </c>
      <c r="X148" s="64" t="s">
        <v>53</v>
      </c>
      <c r="Y148" s="64" t="s">
        <v>53</v>
      </c>
      <c r="Z148" s="64" t="s">
        <v>53</v>
      </c>
      <c r="AA148" s="64" t="s">
        <v>53</v>
      </c>
      <c r="AB148" s="64" t="s">
        <v>53</v>
      </c>
      <c r="AC148" s="64" t="s">
        <v>53</v>
      </c>
      <c r="AD148" s="64" t="s">
        <v>54</v>
      </c>
      <c r="AE148" s="64" t="s">
        <v>53</v>
      </c>
      <c r="AF148" s="64" t="s">
        <v>53</v>
      </c>
      <c r="AG148" s="64" t="s">
        <v>54</v>
      </c>
      <c r="AH148" s="65"/>
      <c r="AI148" s="50"/>
      <c r="AJ148" s="65"/>
      <c r="AK148" s="66" t="str">
        <f t="shared" si="152"/>
        <v>;</v>
      </c>
      <c r="AL148" s="67" t="str">
        <f t="shared" si="153"/>
        <v/>
      </c>
      <c r="AM148" s="399" t="e">
        <f>IF(AND(M148&lt;&gt;"",AK148&lt;&gt;""),VLOOKUP(M148&amp;AK148,'No Eliminar'!$P$3:$Q$27,2,FALSE),"")</f>
        <v>#N/A</v>
      </c>
      <c r="AN148" s="410"/>
      <c r="AO148" s="205"/>
      <c r="AP148" s="397"/>
      <c r="AQ148" s="68" t="str">
        <f t="shared" si="132"/>
        <v>Impacto</v>
      </c>
      <c r="AR148" s="69"/>
      <c r="AS148" s="67" t="str">
        <f t="shared" si="133"/>
        <v/>
      </c>
      <c r="AT148" s="69"/>
      <c r="AU148" s="67" t="str">
        <f t="shared" si="134"/>
        <v/>
      </c>
      <c r="AV148" s="70" t="e">
        <f t="shared" si="135"/>
        <v>#VALUE!</v>
      </c>
      <c r="AW148" s="69"/>
      <c r="AX148" s="69"/>
      <c r="AY148" s="69"/>
      <c r="AZ148" s="70" t="str">
        <f t="shared" si="154"/>
        <v/>
      </c>
      <c r="BA148" s="71" t="str">
        <f t="shared" si="136"/>
        <v>Muy Alta</v>
      </c>
      <c r="BB148" s="70" t="e">
        <f t="shared" si="155"/>
        <v>#VALUE!</v>
      </c>
      <c r="BC148" s="71" t="e">
        <f t="shared" si="137"/>
        <v>#VALUE!</v>
      </c>
      <c r="BD148" s="55" t="e">
        <f>IF(AND(BA148&lt;&gt;"",BC148&lt;&gt;""),VLOOKUP(BA148&amp;BC148,'No Eliminar'!$P$3:$Q$27,2,FALSE),"")</f>
        <v>#VALUE!</v>
      </c>
      <c r="BE148" s="69"/>
      <c r="BF148" s="725"/>
      <c r="BG148" s="555"/>
      <c r="BH148" s="555"/>
      <c r="BI148" s="555"/>
      <c r="BJ148" s="555"/>
      <c r="BK148" s="596"/>
      <c r="BL148" s="555"/>
    </row>
    <row r="149" spans="2:64" ht="50.25" thickTop="1" thickBot="1" x14ac:dyDescent="0.35">
      <c r="B149" s="413"/>
      <c r="C149" s="648" t="e">
        <f>VLOOKUP(B149,'No Eliminar'!B$3:D$18,2,FALSE)</f>
        <v>#N/A</v>
      </c>
      <c r="D149" s="648" t="e">
        <f>VLOOKUP(B149,'No Eliminar'!B$3:E$18,4,FALSE)</f>
        <v>#N/A</v>
      </c>
      <c r="E149" s="413"/>
      <c r="F149" s="101"/>
      <c r="G149" s="633"/>
      <c r="H149" s="633"/>
      <c r="I149" s="672"/>
      <c r="J149" s="672"/>
      <c r="K149" s="673"/>
      <c r="L149" s="29"/>
      <c r="M149" s="51" t="str">
        <f t="shared" si="150"/>
        <v>;</v>
      </c>
      <c r="N149" s="52" t="str">
        <f t="shared" si="151"/>
        <v/>
      </c>
      <c r="O149" s="53" t="s">
        <v>53</v>
      </c>
      <c r="P149" s="53" t="s">
        <v>53</v>
      </c>
      <c r="Q149" s="53" t="s">
        <v>53</v>
      </c>
      <c r="R149" s="53" t="s">
        <v>53</v>
      </c>
      <c r="S149" s="53" t="s">
        <v>53</v>
      </c>
      <c r="T149" s="53" t="s">
        <v>53</v>
      </c>
      <c r="U149" s="53" t="s">
        <v>53</v>
      </c>
      <c r="V149" s="53" t="s">
        <v>54</v>
      </c>
      <c r="W149" s="53" t="s">
        <v>54</v>
      </c>
      <c r="X149" s="53" t="s">
        <v>53</v>
      </c>
      <c r="Y149" s="53" t="s">
        <v>53</v>
      </c>
      <c r="Z149" s="53" t="s">
        <v>53</v>
      </c>
      <c r="AA149" s="53" t="s">
        <v>53</v>
      </c>
      <c r="AB149" s="53" t="s">
        <v>53</v>
      </c>
      <c r="AC149" s="53" t="s">
        <v>53</v>
      </c>
      <c r="AD149" s="53" t="s">
        <v>54</v>
      </c>
      <c r="AE149" s="53" t="s">
        <v>53</v>
      </c>
      <c r="AF149" s="53" t="s">
        <v>53</v>
      </c>
      <c r="AG149" s="53" t="s">
        <v>54</v>
      </c>
      <c r="AH149" s="30"/>
      <c r="AI149" s="29"/>
      <c r="AJ149" s="30"/>
      <c r="AK149" s="66" t="str">
        <f t="shared" si="152"/>
        <v>;</v>
      </c>
      <c r="AL149" s="37" t="str">
        <f t="shared" si="153"/>
        <v/>
      </c>
      <c r="AM149" s="1" t="e">
        <f>IF(AND(M149&lt;&gt;"",AK149&lt;&gt;""),VLOOKUP(M149&amp;AK149,'No Eliminar'!$P$3:$Q$27,2,FALSE),"")</f>
        <v>#N/A</v>
      </c>
      <c r="AN149" s="74"/>
      <c r="AO149" s="205"/>
      <c r="AP149" s="264"/>
      <c r="AQ149" s="38" t="str">
        <f t="shared" si="132"/>
        <v>Impacto</v>
      </c>
      <c r="AR149" s="31"/>
      <c r="AS149" s="37" t="str">
        <f t="shared" si="133"/>
        <v/>
      </c>
      <c r="AT149" s="31"/>
      <c r="AU149" s="37" t="str">
        <f t="shared" si="134"/>
        <v/>
      </c>
      <c r="AV149" s="40" t="e">
        <f t="shared" si="135"/>
        <v>#VALUE!</v>
      </c>
      <c r="AW149" s="31"/>
      <c r="AX149" s="31"/>
      <c r="AY149" s="31"/>
      <c r="AZ149" s="40" t="str">
        <f t="shared" si="154"/>
        <v/>
      </c>
      <c r="BA149" s="41" t="str">
        <f t="shared" si="136"/>
        <v>Muy Alta</v>
      </c>
      <c r="BB149" s="40" t="e">
        <f t="shared" si="155"/>
        <v>#VALUE!</v>
      </c>
      <c r="BC149" s="41" t="e">
        <f t="shared" si="137"/>
        <v>#VALUE!</v>
      </c>
      <c r="BD149" s="42" t="e">
        <f>IF(AND(BA149&lt;&gt;"",BC149&lt;&gt;""),VLOOKUP(BA149&amp;BC149,'No Eliminar'!$P$3:$Q$27,2,FALSE),"")</f>
        <v>#VALUE!</v>
      </c>
      <c r="BE149" s="31"/>
      <c r="BF149" s="726"/>
      <c r="BG149" s="672"/>
      <c r="BH149" s="672"/>
      <c r="BI149" s="672"/>
      <c r="BJ149" s="672"/>
      <c r="BK149" s="564"/>
      <c r="BL149" s="672"/>
    </row>
    <row r="150" spans="2:64" ht="50.25" thickTop="1" thickBot="1" x14ac:dyDescent="0.35">
      <c r="B150" s="413"/>
      <c r="C150" s="648" t="e">
        <f>VLOOKUP(B150,'No Eliminar'!B$3:D$18,2,FALSE)</f>
        <v>#N/A</v>
      </c>
      <c r="D150" s="648" t="e">
        <f>VLOOKUP(B150,'No Eliminar'!B$3:E$18,4,FALSE)</f>
        <v>#N/A</v>
      </c>
      <c r="E150" s="413"/>
      <c r="F150" s="101"/>
      <c r="G150" s="674"/>
      <c r="H150" s="633"/>
      <c r="I150" s="672"/>
      <c r="J150" s="672"/>
      <c r="K150" s="673"/>
      <c r="L150" s="29"/>
      <c r="M150" s="51" t="str">
        <f t="shared" si="150"/>
        <v>;</v>
      </c>
      <c r="N150" s="52" t="str">
        <f t="shared" si="151"/>
        <v/>
      </c>
      <c r="O150" s="53" t="s">
        <v>53</v>
      </c>
      <c r="P150" s="53" t="s">
        <v>53</v>
      </c>
      <c r="Q150" s="53" t="s">
        <v>53</v>
      </c>
      <c r="R150" s="53" t="s">
        <v>53</v>
      </c>
      <c r="S150" s="53" t="s">
        <v>53</v>
      </c>
      <c r="T150" s="53" t="s">
        <v>53</v>
      </c>
      <c r="U150" s="53" t="s">
        <v>53</v>
      </c>
      <c r="V150" s="53" t="s">
        <v>54</v>
      </c>
      <c r="W150" s="53" t="s">
        <v>54</v>
      </c>
      <c r="X150" s="53" t="s">
        <v>53</v>
      </c>
      <c r="Y150" s="53" t="s">
        <v>53</v>
      </c>
      <c r="Z150" s="53" t="s">
        <v>53</v>
      </c>
      <c r="AA150" s="53" t="s">
        <v>53</v>
      </c>
      <c r="AB150" s="53" t="s">
        <v>53</v>
      </c>
      <c r="AC150" s="53" t="s">
        <v>53</v>
      </c>
      <c r="AD150" s="53" t="s">
        <v>54</v>
      </c>
      <c r="AE150" s="53" t="s">
        <v>53</v>
      </c>
      <c r="AF150" s="53" t="s">
        <v>53</v>
      </c>
      <c r="AG150" s="53" t="s">
        <v>54</v>
      </c>
      <c r="AH150" s="30"/>
      <c r="AI150" s="29"/>
      <c r="AJ150" s="30"/>
      <c r="AK150" s="66" t="str">
        <f t="shared" si="152"/>
        <v>;</v>
      </c>
      <c r="AL150" s="37" t="str">
        <f t="shared" si="153"/>
        <v/>
      </c>
      <c r="AM150" s="1" t="e">
        <f>IF(AND(M150&lt;&gt;"",AK150&lt;&gt;""),VLOOKUP(M150&amp;AK150,'No Eliminar'!$P$3:$Q$27,2,FALSE),"")</f>
        <v>#N/A</v>
      </c>
      <c r="AN150" s="74"/>
      <c r="AO150" s="205"/>
      <c r="AP150" s="264"/>
      <c r="AQ150" s="38" t="str">
        <f t="shared" ref="AQ150:AQ213" si="258">IF(AR150="Preventivo","Probabilidad",IF(AR150="Detectivo","Probabilidad","Impacto"))</f>
        <v>Impacto</v>
      </c>
      <c r="AR150" s="31"/>
      <c r="AS150" s="37" t="str">
        <f t="shared" si="133"/>
        <v/>
      </c>
      <c r="AT150" s="31"/>
      <c r="AU150" s="37" t="str">
        <f t="shared" si="134"/>
        <v/>
      </c>
      <c r="AV150" s="40" t="e">
        <f t="shared" si="135"/>
        <v>#VALUE!</v>
      </c>
      <c r="AW150" s="31"/>
      <c r="AX150" s="31"/>
      <c r="AY150" s="31"/>
      <c r="AZ150" s="40" t="str">
        <f t="shared" si="154"/>
        <v/>
      </c>
      <c r="BA150" s="41" t="str">
        <f t="shared" si="136"/>
        <v>Muy Alta</v>
      </c>
      <c r="BB150" s="40" t="e">
        <f t="shared" si="155"/>
        <v>#VALUE!</v>
      </c>
      <c r="BC150" s="41" t="e">
        <f t="shared" si="137"/>
        <v>#VALUE!</v>
      </c>
      <c r="BD150" s="42" t="e">
        <f>IF(AND(BA150&lt;&gt;"",BC150&lt;&gt;""),VLOOKUP(BA150&amp;BC150,'No Eliminar'!$P$3:$Q$27,2,FALSE),"")</f>
        <v>#VALUE!</v>
      </c>
      <c r="BE150" s="31"/>
      <c r="BF150" s="726"/>
      <c r="BG150" s="672"/>
      <c r="BH150" s="672"/>
      <c r="BI150" s="672"/>
      <c r="BJ150" s="672"/>
      <c r="BK150" s="564"/>
      <c r="BL150" s="672"/>
    </row>
    <row r="151" spans="2:64" ht="50.25" thickTop="1" thickBot="1" x14ac:dyDescent="0.35">
      <c r="B151" s="413"/>
      <c r="C151" s="648" t="e">
        <f>VLOOKUP(B151,'No Eliminar'!B$3:D$18,2,FALSE)</f>
        <v>#N/A</v>
      </c>
      <c r="D151" s="648" t="e">
        <f>VLOOKUP(B151,'No Eliminar'!B$3:E$18,4,FALSE)</f>
        <v>#N/A</v>
      </c>
      <c r="E151" s="413"/>
      <c r="F151" s="101"/>
      <c r="G151" s="674"/>
      <c r="H151" s="633"/>
      <c r="I151" s="672"/>
      <c r="J151" s="672"/>
      <c r="K151" s="673"/>
      <c r="L151" s="29"/>
      <c r="M151" s="51" t="str">
        <f t="shared" si="150"/>
        <v>;</v>
      </c>
      <c r="N151" s="52" t="str">
        <f t="shared" si="151"/>
        <v/>
      </c>
      <c r="O151" s="53" t="s">
        <v>53</v>
      </c>
      <c r="P151" s="53" t="s">
        <v>53</v>
      </c>
      <c r="Q151" s="53" t="s">
        <v>53</v>
      </c>
      <c r="R151" s="53" t="s">
        <v>53</v>
      </c>
      <c r="S151" s="53" t="s">
        <v>53</v>
      </c>
      <c r="T151" s="53" t="s">
        <v>53</v>
      </c>
      <c r="U151" s="53" t="s">
        <v>53</v>
      </c>
      <c r="V151" s="53" t="s">
        <v>54</v>
      </c>
      <c r="W151" s="53" t="s">
        <v>54</v>
      </c>
      <c r="X151" s="53" t="s">
        <v>53</v>
      </c>
      <c r="Y151" s="53" t="s">
        <v>53</v>
      </c>
      <c r="Z151" s="53" t="s">
        <v>53</v>
      </c>
      <c r="AA151" s="53" t="s">
        <v>53</v>
      </c>
      <c r="AB151" s="53" t="s">
        <v>53</v>
      </c>
      <c r="AC151" s="53" t="s">
        <v>53</v>
      </c>
      <c r="AD151" s="53" t="s">
        <v>54</v>
      </c>
      <c r="AE151" s="53" t="s">
        <v>53</v>
      </c>
      <c r="AF151" s="53" t="s">
        <v>53</v>
      </c>
      <c r="AG151" s="53" t="s">
        <v>54</v>
      </c>
      <c r="AH151" s="30"/>
      <c r="AI151" s="29"/>
      <c r="AJ151" s="30"/>
      <c r="AK151" s="66" t="str">
        <f t="shared" si="152"/>
        <v>;</v>
      </c>
      <c r="AL151" s="37" t="str">
        <f t="shared" si="153"/>
        <v/>
      </c>
      <c r="AM151" s="1" t="e">
        <f>IF(AND(M151&lt;&gt;"",AK151&lt;&gt;""),VLOOKUP(M151&amp;AK151,'No Eliminar'!$P$3:$Q$27,2,FALSE),"")</f>
        <v>#N/A</v>
      </c>
      <c r="AN151" s="74"/>
      <c r="AO151" s="205"/>
      <c r="AP151" s="264"/>
      <c r="AQ151" s="38" t="str">
        <f t="shared" si="258"/>
        <v>Impacto</v>
      </c>
      <c r="AR151" s="31"/>
      <c r="AS151" s="37" t="str">
        <f t="shared" ref="AS151:AS214" si="259">IF(AR151="Preventivo", 25%, IF(AR151="Detectivo",15%, IF(AR151="Correctivo",10%,IF(AR151="No se tienen controles para aplicar al impacto","No Aplica",""))))</f>
        <v/>
      </c>
      <c r="AT151" s="31"/>
      <c r="AU151" s="37" t="str">
        <f t="shared" ref="AU151:AU214" si="260">IF(AT151="Automático", 25%, IF(AT151="Manual",15%,IF(AT151="No Aplica", "No Aplica","")))</f>
        <v/>
      </c>
      <c r="AV151" s="40" t="e">
        <f t="shared" ref="AV151:AV214" si="261">AS151+AU151</f>
        <v>#VALUE!</v>
      </c>
      <c r="AW151" s="31"/>
      <c r="AX151" s="31"/>
      <c r="AY151" s="31"/>
      <c r="AZ151" s="40" t="str">
        <f t="shared" ref="AZ151:AZ214" si="262">IFERROR(IF(AQ151="Probabilidad",(N151-(+N151*AV151)),IF(AQ151="Impacto",N151,"")),"")</f>
        <v/>
      </c>
      <c r="BA151" s="41" t="str">
        <f t="shared" ref="BA151:BA214" si="263">IF(AZ151&lt;=20%, "Muy Baja", IF(AZ151&lt;=40%,"Baja", IF(AZ151&lt;=60%,"Media",IF(AZ151&lt;=80%,"Alta","Muy Alta"))))</f>
        <v>Muy Alta</v>
      </c>
      <c r="BB151" s="40" t="e">
        <f t="shared" ref="BB151:BB214" si="264">IF(AQ151="Impacto",(AL151-(+AL151*AV151)),AL151)</f>
        <v>#VALUE!</v>
      </c>
      <c r="BC151" s="41" t="e">
        <f t="shared" ref="BC151:BC214" si="265">IF(BB151&lt;=20%, "Leve", IF(BB151&lt;=40%,"Menor", IF(BB151&lt;=60%,"Moderado",IF(BB151&lt;=80%,"Mayor","Catastrófico"))))</f>
        <v>#VALUE!</v>
      </c>
      <c r="BD151" s="42" t="e">
        <f>IF(AND(BA151&lt;&gt;"",BC151&lt;&gt;""),VLOOKUP(BA151&amp;BC151,'No Eliminar'!$P$3:$Q$27,2,FALSE),"")</f>
        <v>#VALUE!</v>
      </c>
      <c r="BE151" s="31"/>
      <c r="BF151" s="726"/>
      <c r="BG151" s="672"/>
      <c r="BH151" s="672"/>
      <c r="BI151" s="672"/>
      <c r="BJ151" s="672"/>
      <c r="BK151" s="564"/>
      <c r="BL151" s="672"/>
    </row>
    <row r="152" spans="2:64" ht="50.25" thickTop="1" thickBot="1" x14ac:dyDescent="0.35">
      <c r="B152" s="413"/>
      <c r="C152" s="648" t="e">
        <f>VLOOKUP(B152,'No Eliminar'!B$3:D$18,2,FALSE)</f>
        <v>#N/A</v>
      </c>
      <c r="D152" s="648" t="e">
        <f>VLOOKUP(B152,'No Eliminar'!B$3:E$18,4,FALSE)</f>
        <v>#N/A</v>
      </c>
      <c r="E152" s="413"/>
      <c r="F152" s="101"/>
      <c r="G152" s="674"/>
      <c r="H152" s="633"/>
      <c r="I152" s="672"/>
      <c r="J152" s="672"/>
      <c r="K152" s="673"/>
      <c r="L152" s="29"/>
      <c r="M152" s="51" t="str">
        <f t="shared" si="150"/>
        <v>;</v>
      </c>
      <c r="N152" s="52" t="str">
        <f t="shared" si="151"/>
        <v/>
      </c>
      <c r="O152" s="53" t="s">
        <v>53</v>
      </c>
      <c r="P152" s="53" t="s">
        <v>53</v>
      </c>
      <c r="Q152" s="53" t="s">
        <v>53</v>
      </c>
      <c r="R152" s="53" t="s">
        <v>53</v>
      </c>
      <c r="S152" s="53" t="s">
        <v>53</v>
      </c>
      <c r="T152" s="53" t="s">
        <v>53</v>
      </c>
      <c r="U152" s="53" t="s">
        <v>53</v>
      </c>
      <c r="V152" s="53" t="s">
        <v>54</v>
      </c>
      <c r="W152" s="53" t="s">
        <v>54</v>
      </c>
      <c r="X152" s="53" t="s">
        <v>53</v>
      </c>
      <c r="Y152" s="53" t="s">
        <v>53</v>
      </c>
      <c r="Z152" s="53" t="s">
        <v>53</v>
      </c>
      <c r="AA152" s="53" t="s">
        <v>53</v>
      </c>
      <c r="AB152" s="53" t="s">
        <v>53</v>
      </c>
      <c r="AC152" s="53" t="s">
        <v>53</v>
      </c>
      <c r="AD152" s="53" t="s">
        <v>54</v>
      </c>
      <c r="AE152" s="53" t="s">
        <v>53</v>
      </c>
      <c r="AF152" s="53" t="s">
        <v>53</v>
      </c>
      <c r="AG152" s="53" t="s">
        <v>54</v>
      </c>
      <c r="AH152" s="30"/>
      <c r="AI152" s="29"/>
      <c r="AJ152" s="30"/>
      <c r="AK152" s="66" t="str">
        <f t="shared" si="152"/>
        <v>;</v>
      </c>
      <c r="AL152" s="37" t="str">
        <f t="shared" si="153"/>
        <v/>
      </c>
      <c r="AM152" s="1" t="e">
        <f>IF(AND(M152&lt;&gt;"",AK152&lt;&gt;""),VLOOKUP(M152&amp;AK152,'No Eliminar'!$P$3:$Q$27,2,FALSE),"")</f>
        <v>#N/A</v>
      </c>
      <c r="AN152" s="74"/>
      <c r="AO152" s="205"/>
      <c r="AP152" s="264"/>
      <c r="AQ152" s="38" t="str">
        <f t="shared" si="258"/>
        <v>Impacto</v>
      </c>
      <c r="AR152" s="31"/>
      <c r="AS152" s="37" t="str">
        <f t="shared" si="259"/>
        <v/>
      </c>
      <c r="AT152" s="31"/>
      <c r="AU152" s="37" t="str">
        <f t="shared" si="260"/>
        <v/>
      </c>
      <c r="AV152" s="40" t="e">
        <f t="shared" si="261"/>
        <v>#VALUE!</v>
      </c>
      <c r="AW152" s="31"/>
      <c r="AX152" s="31"/>
      <c r="AY152" s="31"/>
      <c r="AZ152" s="40" t="str">
        <f t="shared" si="262"/>
        <v/>
      </c>
      <c r="BA152" s="41" t="str">
        <f t="shared" si="263"/>
        <v>Muy Alta</v>
      </c>
      <c r="BB152" s="40" t="e">
        <f t="shared" si="264"/>
        <v>#VALUE!</v>
      </c>
      <c r="BC152" s="41" t="e">
        <f t="shared" si="265"/>
        <v>#VALUE!</v>
      </c>
      <c r="BD152" s="42" t="e">
        <f>IF(AND(BA152&lt;&gt;"",BC152&lt;&gt;""),VLOOKUP(BA152&amp;BC152,'No Eliminar'!$P$3:$Q$27,2,FALSE),"")</f>
        <v>#VALUE!</v>
      </c>
      <c r="BE152" s="31"/>
      <c r="BF152" s="726"/>
      <c r="BG152" s="672"/>
      <c r="BH152" s="672"/>
      <c r="BI152" s="672"/>
      <c r="BJ152" s="672"/>
      <c r="BK152" s="564"/>
      <c r="BL152" s="672"/>
    </row>
    <row r="153" spans="2:64" ht="50.25" thickTop="1" thickBot="1" x14ac:dyDescent="0.35">
      <c r="B153" s="413"/>
      <c r="C153" s="648" t="e">
        <f>VLOOKUP(B153,'No Eliminar'!B$3:D$18,2,FALSE)</f>
        <v>#N/A</v>
      </c>
      <c r="D153" s="648" t="e">
        <f>VLOOKUP(B153,'No Eliminar'!B$3:E$18,4,FALSE)</f>
        <v>#N/A</v>
      </c>
      <c r="E153" s="413"/>
      <c r="F153" s="101"/>
      <c r="G153" s="674"/>
      <c r="H153" s="633"/>
      <c r="I153" s="672"/>
      <c r="J153" s="672"/>
      <c r="K153" s="673"/>
      <c r="L153" s="29"/>
      <c r="M153" s="51" t="str">
        <f t="shared" si="150"/>
        <v>;</v>
      </c>
      <c r="N153" s="52" t="str">
        <f t="shared" si="151"/>
        <v/>
      </c>
      <c r="O153" s="53" t="s">
        <v>53</v>
      </c>
      <c r="P153" s="53" t="s">
        <v>53</v>
      </c>
      <c r="Q153" s="53" t="s">
        <v>53</v>
      </c>
      <c r="R153" s="53" t="s">
        <v>53</v>
      </c>
      <c r="S153" s="53" t="s">
        <v>53</v>
      </c>
      <c r="T153" s="53" t="s">
        <v>53</v>
      </c>
      <c r="U153" s="53" t="s">
        <v>53</v>
      </c>
      <c r="V153" s="53" t="s">
        <v>54</v>
      </c>
      <c r="W153" s="53" t="s">
        <v>54</v>
      </c>
      <c r="X153" s="53" t="s">
        <v>53</v>
      </c>
      <c r="Y153" s="53" t="s">
        <v>53</v>
      </c>
      <c r="Z153" s="53" t="s">
        <v>53</v>
      </c>
      <c r="AA153" s="53" t="s">
        <v>53</v>
      </c>
      <c r="AB153" s="53" t="s">
        <v>53</v>
      </c>
      <c r="AC153" s="53" t="s">
        <v>53</v>
      </c>
      <c r="AD153" s="53" t="s">
        <v>54</v>
      </c>
      <c r="AE153" s="53" t="s">
        <v>53</v>
      </c>
      <c r="AF153" s="53" t="s">
        <v>53</v>
      </c>
      <c r="AG153" s="53" t="s">
        <v>54</v>
      </c>
      <c r="AH153" s="30"/>
      <c r="AI153" s="29"/>
      <c r="AJ153" s="30"/>
      <c r="AK153" s="66" t="str">
        <f t="shared" ref="AK153:AK216" si="266">IF(AI153="Afectación menor a 10 SMLMV","Leve",IF(AI153="Entre 10 y 50 SMLMV","Menor",IF(AI153="Entre 50 y 100 SMLMV","Moderado",IF(AI153="Entre 100 y 500 SMLMV","Mayor",IF(AI153="Mayor a 500 SMLMV","Catastrófico",";")))))</f>
        <v>;</v>
      </c>
      <c r="AL153" s="37" t="str">
        <f t="shared" si="153"/>
        <v/>
      </c>
      <c r="AM153" s="1" t="e">
        <f>IF(AND(M153&lt;&gt;"",AK153&lt;&gt;""),VLOOKUP(M153&amp;AK153,'No Eliminar'!$P$3:$Q$27,2,FALSE),"")</f>
        <v>#N/A</v>
      </c>
      <c r="AN153" s="74"/>
      <c r="AO153" s="205"/>
      <c r="AP153" s="264"/>
      <c r="AQ153" s="38" t="str">
        <f t="shared" si="258"/>
        <v>Impacto</v>
      </c>
      <c r="AR153" s="31"/>
      <c r="AS153" s="37" t="str">
        <f t="shared" si="259"/>
        <v/>
      </c>
      <c r="AT153" s="31"/>
      <c r="AU153" s="37" t="str">
        <f t="shared" si="260"/>
        <v/>
      </c>
      <c r="AV153" s="40" t="e">
        <f t="shared" si="261"/>
        <v>#VALUE!</v>
      </c>
      <c r="AW153" s="31"/>
      <c r="AX153" s="31"/>
      <c r="AY153" s="31"/>
      <c r="AZ153" s="40" t="str">
        <f t="shared" si="262"/>
        <v/>
      </c>
      <c r="BA153" s="41" t="str">
        <f t="shared" si="263"/>
        <v>Muy Alta</v>
      </c>
      <c r="BB153" s="40" t="e">
        <f t="shared" si="264"/>
        <v>#VALUE!</v>
      </c>
      <c r="BC153" s="41" t="e">
        <f t="shared" si="265"/>
        <v>#VALUE!</v>
      </c>
      <c r="BD153" s="42" t="e">
        <f>IF(AND(BA153&lt;&gt;"",BC153&lt;&gt;""),VLOOKUP(BA153&amp;BC153,'No Eliminar'!$P$3:$Q$27,2,FALSE),"")</f>
        <v>#VALUE!</v>
      </c>
      <c r="BE153" s="31"/>
      <c r="BF153" s="726"/>
      <c r="BG153" s="672"/>
      <c r="BH153" s="672"/>
      <c r="BI153" s="672"/>
      <c r="BJ153" s="672"/>
      <c r="BK153" s="564"/>
      <c r="BL153" s="672"/>
    </row>
    <row r="154" spans="2:64" ht="50.25" thickTop="1" thickBot="1" x14ac:dyDescent="0.35">
      <c r="B154" s="413"/>
      <c r="C154" s="648" t="e">
        <f>VLOOKUP(B154,'No Eliminar'!B$3:D$18,2,FALSE)</f>
        <v>#N/A</v>
      </c>
      <c r="D154" s="648" t="e">
        <f>VLOOKUP(B154,'No Eliminar'!B$3:E$18,4,FALSE)</f>
        <v>#N/A</v>
      </c>
      <c r="E154" s="413"/>
      <c r="F154" s="101"/>
      <c r="G154" s="674"/>
      <c r="H154" s="633"/>
      <c r="I154" s="672"/>
      <c r="J154" s="672"/>
      <c r="K154" s="673"/>
      <c r="L154" s="29"/>
      <c r="M154" s="51" t="str">
        <f t="shared" si="150"/>
        <v>;</v>
      </c>
      <c r="N154" s="52" t="str">
        <f t="shared" si="151"/>
        <v/>
      </c>
      <c r="O154" s="53" t="s">
        <v>53</v>
      </c>
      <c r="P154" s="53" t="s">
        <v>53</v>
      </c>
      <c r="Q154" s="53" t="s">
        <v>53</v>
      </c>
      <c r="R154" s="53" t="s">
        <v>53</v>
      </c>
      <c r="S154" s="53" t="s">
        <v>53</v>
      </c>
      <c r="T154" s="53" t="s">
        <v>53</v>
      </c>
      <c r="U154" s="53" t="s">
        <v>53</v>
      </c>
      <c r="V154" s="53" t="s">
        <v>54</v>
      </c>
      <c r="W154" s="53" t="s">
        <v>54</v>
      </c>
      <c r="X154" s="53" t="s">
        <v>53</v>
      </c>
      <c r="Y154" s="53" t="s">
        <v>53</v>
      </c>
      <c r="Z154" s="53" t="s">
        <v>53</v>
      </c>
      <c r="AA154" s="53" t="s">
        <v>53</v>
      </c>
      <c r="AB154" s="53" t="s">
        <v>53</v>
      </c>
      <c r="AC154" s="53" t="s">
        <v>53</v>
      </c>
      <c r="AD154" s="53" t="s">
        <v>54</v>
      </c>
      <c r="AE154" s="53" t="s">
        <v>53</v>
      </c>
      <c r="AF154" s="53" t="s">
        <v>53</v>
      </c>
      <c r="AG154" s="53" t="s">
        <v>54</v>
      </c>
      <c r="AH154" s="30"/>
      <c r="AI154" s="29"/>
      <c r="AJ154" s="30"/>
      <c r="AK154" s="66" t="str">
        <f t="shared" si="266"/>
        <v>;</v>
      </c>
      <c r="AL154" s="37" t="str">
        <f t="shared" si="153"/>
        <v/>
      </c>
      <c r="AM154" s="1" t="e">
        <f>IF(AND(M154&lt;&gt;"",AK154&lt;&gt;""),VLOOKUP(M154&amp;AK154,'No Eliminar'!$P$3:$Q$27,2,FALSE),"")</f>
        <v>#N/A</v>
      </c>
      <c r="AN154" s="74"/>
      <c r="AO154" s="205"/>
      <c r="AP154" s="264"/>
      <c r="AQ154" s="38" t="str">
        <f t="shared" si="258"/>
        <v>Impacto</v>
      </c>
      <c r="AR154" s="31"/>
      <c r="AS154" s="37" t="str">
        <f t="shared" si="259"/>
        <v/>
      </c>
      <c r="AT154" s="31"/>
      <c r="AU154" s="37" t="str">
        <f t="shared" si="260"/>
        <v/>
      </c>
      <c r="AV154" s="40" t="e">
        <f t="shared" si="261"/>
        <v>#VALUE!</v>
      </c>
      <c r="AW154" s="31"/>
      <c r="AX154" s="31"/>
      <c r="AY154" s="31"/>
      <c r="AZ154" s="40" t="str">
        <f t="shared" si="262"/>
        <v/>
      </c>
      <c r="BA154" s="41" t="str">
        <f t="shared" si="263"/>
        <v>Muy Alta</v>
      </c>
      <c r="BB154" s="40" t="e">
        <f t="shared" si="264"/>
        <v>#VALUE!</v>
      </c>
      <c r="BC154" s="41" t="e">
        <f t="shared" si="265"/>
        <v>#VALUE!</v>
      </c>
      <c r="BD154" s="42" t="e">
        <f>IF(AND(BA154&lt;&gt;"",BC154&lt;&gt;""),VLOOKUP(BA154&amp;BC154,'No Eliminar'!$P$3:$Q$27,2,FALSE),"")</f>
        <v>#VALUE!</v>
      </c>
      <c r="BE154" s="31"/>
      <c r="BF154" s="726"/>
      <c r="BG154" s="672"/>
      <c r="BH154" s="672"/>
      <c r="BI154" s="672"/>
      <c r="BJ154" s="672"/>
      <c r="BK154" s="564"/>
      <c r="BL154" s="672"/>
    </row>
    <row r="155" spans="2:64" ht="50.25" thickTop="1" thickBot="1" x14ac:dyDescent="0.35">
      <c r="B155" s="413"/>
      <c r="C155" s="648" t="e">
        <f>VLOOKUP(B155,'No Eliminar'!B$3:D$18,2,FALSE)</f>
        <v>#N/A</v>
      </c>
      <c r="D155" s="648" t="e">
        <f>VLOOKUP(B155,'No Eliminar'!B$3:E$18,4,FALSE)</f>
        <v>#N/A</v>
      </c>
      <c r="E155" s="413"/>
      <c r="F155" s="101"/>
      <c r="G155" s="674"/>
      <c r="H155" s="633"/>
      <c r="I155" s="672"/>
      <c r="J155" s="672"/>
      <c r="K155" s="673"/>
      <c r="L155" s="29"/>
      <c r="M155" s="51" t="str">
        <f t="shared" ref="M155:M218" si="267">IF(L155="Máximo 2 veces por año","Muy Baja", IF(L155="De 3 a 24 veces por año","Baja", IF(L155="De 24 a 500 veces por año","Media", IF(L155="De 500 veces al año y máximo 5000 veces por año","Alta",IF(L155="Más de 5000 veces por año","Muy Alta",";")))))</f>
        <v>;</v>
      </c>
      <c r="N155" s="52" t="str">
        <f t="shared" ref="N155:N218" si="268">IF(M155="Muy Baja", 20%, IF(M155="Baja",40%, IF(M155="Media",60%, IF(M155="Alta",80%,IF(M155="Muy Alta",100%,"")))))</f>
        <v/>
      </c>
      <c r="O155" s="53" t="s">
        <v>53</v>
      </c>
      <c r="P155" s="53" t="s">
        <v>53</v>
      </c>
      <c r="Q155" s="53" t="s">
        <v>53</v>
      </c>
      <c r="R155" s="53" t="s">
        <v>53</v>
      </c>
      <c r="S155" s="53" t="s">
        <v>53</v>
      </c>
      <c r="T155" s="53" t="s">
        <v>53</v>
      </c>
      <c r="U155" s="53" t="s">
        <v>53</v>
      </c>
      <c r="V155" s="53" t="s">
        <v>54</v>
      </c>
      <c r="W155" s="53" t="s">
        <v>54</v>
      </c>
      <c r="X155" s="53" t="s">
        <v>53</v>
      </c>
      <c r="Y155" s="53" t="s">
        <v>53</v>
      </c>
      <c r="Z155" s="53" t="s">
        <v>53</v>
      </c>
      <c r="AA155" s="53" t="s">
        <v>53</v>
      </c>
      <c r="AB155" s="53" t="s">
        <v>53</v>
      </c>
      <c r="AC155" s="53" t="s">
        <v>53</v>
      </c>
      <c r="AD155" s="53" t="s">
        <v>54</v>
      </c>
      <c r="AE155" s="53" t="s">
        <v>53</v>
      </c>
      <c r="AF155" s="53" t="s">
        <v>53</v>
      </c>
      <c r="AG155" s="53" t="s">
        <v>54</v>
      </c>
      <c r="AH155" s="30"/>
      <c r="AI155" s="29"/>
      <c r="AJ155" s="30"/>
      <c r="AK155" s="66" t="str">
        <f t="shared" si="266"/>
        <v>;</v>
      </c>
      <c r="AL155" s="37" t="str">
        <f t="shared" ref="AL155:AL218" si="269">IF(AK155="Leve", 20%, IF(AK155="Menor",40%, IF(AK155="Moderado",60%, IF(AK155="Mayor",80%,IF(AK155="Catastrófico",100%,"")))))</f>
        <v/>
      </c>
      <c r="AM155" s="1" t="e">
        <f>IF(AND(M155&lt;&gt;"",AK155&lt;&gt;""),VLOOKUP(M155&amp;AK155,'No Eliminar'!$P$3:$Q$27,2,FALSE),"")</f>
        <v>#N/A</v>
      </c>
      <c r="AN155" s="74"/>
      <c r="AO155" s="205"/>
      <c r="AP155" s="264"/>
      <c r="AQ155" s="38" t="str">
        <f t="shared" si="258"/>
        <v>Impacto</v>
      </c>
      <c r="AR155" s="31"/>
      <c r="AS155" s="37" t="str">
        <f t="shared" si="259"/>
        <v/>
      </c>
      <c r="AT155" s="31"/>
      <c r="AU155" s="37" t="str">
        <f t="shared" si="260"/>
        <v/>
      </c>
      <c r="AV155" s="40" t="e">
        <f t="shared" si="261"/>
        <v>#VALUE!</v>
      </c>
      <c r="AW155" s="31"/>
      <c r="AX155" s="31"/>
      <c r="AY155" s="31"/>
      <c r="AZ155" s="40" t="str">
        <f t="shared" si="262"/>
        <v/>
      </c>
      <c r="BA155" s="41" t="str">
        <f t="shared" si="263"/>
        <v>Muy Alta</v>
      </c>
      <c r="BB155" s="40" t="e">
        <f t="shared" si="264"/>
        <v>#VALUE!</v>
      </c>
      <c r="BC155" s="41" t="e">
        <f t="shared" si="265"/>
        <v>#VALUE!</v>
      </c>
      <c r="BD155" s="42" t="e">
        <f>IF(AND(BA155&lt;&gt;"",BC155&lt;&gt;""),VLOOKUP(BA155&amp;BC155,'No Eliminar'!$P$3:$Q$27,2,FALSE),"")</f>
        <v>#VALUE!</v>
      </c>
      <c r="BE155" s="31"/>
      <c r="BF155" s="726"/>
      <c r="BG155" s="672"/>
      <c r="BH155" s="672"/>
      <c r="BI155" s="672"/>
      <c r="BJ155" s="672"/>
      <c r="BK155" s="564"/>
      <c r="BL155" s="672"/>
    </row>
    <row r="156" spans="2:64" ht="50.25" thickTop="1" thickBot="1" x14ac:dyDescent="0.35">
      <c r="B156" s="413"/>
      <c r="C156" s="648" t="e">
        <f>VLOOKUP(B156,'No Eliminar'!B$3:D$18,2,FALSE)</f>
        <v>#N/A</v>
      </c>
      <c r="D156" s="648" t="e">
        <f>VLOOKUP(B156,'No Eliminar'!B$3:E$18,4,FALSE)</f>
        <v>#N/A</v>
      </c>
      <c r="E156" s="413"/>
      <c r="F156" s="101"/>
      <c r="G156" s="674"/>
      <c r="H156" s="633"/>
      <c r="I156" s="672"/>
      <c r="J156" s="672"/>
      <c r="K156" s="673"/>
      <c r="L156" s="29"/>
      <c r="M156" s="51" t="str">
        <f t="shared" si="267"/>
        <v>;</v>
      </c>
      <c r="N156" s="52" t="str">
        <f t="shared" si="268"/>
        <v/>
      </c>
      <c r="O156" s="53" t="s">
        <v>53</v>
      </c>
      <c r="P156" s="53" t="s">
        <v>53</v>
      </c>
      <c r="Q156" s="53" t="s">
        <v>53</v>
      </c>
      <c r="R156" s="53" t="s">
        <v>53</v>
      </c>
      <c r="S156" s="53" t="s">
        <v>53</v>
      </c>
      <c r="T156" s="53" t="s">
        <v>53</v>
      </c>
      <c r="U156" s="53" t="s">
        <v>53</v>
      </c>
      <c r="V156" s="53" t="s">
        <v>54</v>
      </c>
      <c r="W156" s="53" t="s">
        <v>54</v>
      </c>
      <c r="X156" s="53" t="s">
        <v>53</v>
      </c>
      <c r="Y156" s="53" t="s">
        <v>53</v>
      </c>
      <c r="Z156" s="53" t="s">
        <v>53</v>
      </c>
      <c r="AA156" s="53" t="s">
        <v>53</v>
      </c>
      <c r="AB156" s="53" t="s">
        <v>53</v>
      </c>
      <c r="AC156" s="53" t="s">
        <v>53</v>
      </c>
      <c r="AD156" s="53" t="s">
        <v>54</v>
      </c>
      <c r="AE156" s="53" t="s">
        <v>53</v>
      </c>
      <c r="AF156" s="53" t="s">
        <v>53</v>
      </c>
      <c r="AG156" s="53" t="s">
        <v>54</v>
      </c>
      <c r="AH156" s="30"/>
      <c r="AI156" s="29"/>
      <c r="AJ156" s="30"/>
      <c r="AK156" s="66" t="str">
        <f t="shared" si="266"/>
        <v>;</v>
      </c>
      <c r="AL156" s="37" t="str">
        <f t="shared" si="269"/>
        <v/>
      </c>
      <c r="AM156" s="1" t="e">
        <f>IF(AND(M156&lt;&gt;"",AK156&lt;&gt;""),VLOOKUP(M156&amp;AK156,'No Eliminar'!$P$3:$Q$27,2,FALSE),"")</f>
        <v>#N/A</v>
      </c>
      <c r="AN156" s="74"/>
      <c r="AO156" s="205"/>
      <c r="AP156" s="264"/>
      <c r="AQ156" s="38" t="str">
        <f t="shared" si="258"/>
        <v>Impacto</v>
      </c>
      <c r="AR156" s="31"/>
      <c r="AS156" s="37" t="str">
        <f t="shared" si="259"/>
        <v/>
      </c>
      <c r="AT156" s="31"/>
      <c r="AU156" s="37" t="str">
        <f t="shared" si="260"/>
        <v/>
      </c>
      <c r="AV156" s="40" t="e">
        <f t="shared" si="261"/>
        <v>#VALUE!</v>
      </c>
      <c r="AW156" s="31"/>
      <c r="AX156" s="31"/>
      <c r="AY156" s="31"/>
      <c r="AZ156" s="40" t="str">
        <f t="shared" si="262"/>
        <v/>
      </c>
      <c r="BA156" s="41" t="str">
        <f t="shared" si="263"/>
        <v>Muy Alta</v>
      </c>
      <c r="BB156" s="40" t="e">
        <f t="shared" si="264"/>
        <v>#VALUE!</v>
      </c>
      <c r="BC156" s="41" t="e">
        <f t="shared" si="265"/>
        <v>#VALUE!</v>
      </c>
      <c r="BD156" s="42" t="e">
        <f>IF(AND(BA156&lt;&gt;"",BC156&lt;&gt;""),VLOOKUP(BA156&amp;BC156,'No Eliminar'!$P$3:$Q$27,2,FALSE),"")</f>
        <v>#VALUE!</v>
      </c>
      <c r="BE156" s="31"/>
      <c r="BF156" s="726"/>
      <c r="BG156" s="672"/>
      <c r="BH156" s="672"/>
      <c r="BI156" s="672"/>
      <c r="BJ156" s="672"/>
      <c r="BK156" s="564"/>
      <c r="BL156" s="672"/>
    </row>
    <row r="157" spans="2:64" ht="50.25" thickTop="1" thickBot="1" x14ac:dyDescent="0.35">
      <c r="B157" s="413"/>
      <c r="C157" s="648" t="e">
        <f>VLOOKUP(B157,'No Eliminar'!B$3:D$18,2,FALSE)</f>
        <v>#N/A</v>
      </c>
      <c r="D157" s="648" t="e">
        <f>VLOOKUP(B157,'No Eliminar'!B$3:E$18,4,FALSE)</f>
        <v>#N/A</v>
      </c>
      <c r="E157" s="413"/>
      <c r="F157" s="101"/>
      <c r="G157" s="674"/>
      <c r="H157" s="633"/>
      <c r="I157" s="672"/>
      <c r="J157" s="672"/>
      <c r="K157" s="673"/>
      <c r="L157" s="29"/>
      <c r="M157" s="51" t="str">
        <f t="shared" si="267"/>
        <v>;</v>
      </c>
      <c r="N157" s="52" t="str">
        <f t="shared" si="268"/>
        <v/>
      </c>
      <c r="O157" s="53" t="s">
        <v>53</v>
      </c>
      <c r="P157" s="53" t="s">
        <v>53</v>
      </c>
      <c r="Q157" s="53" t="s">
        <v>53</v>
      </c>
      <c r="R157" s="53" t="s">
        <v>53</v>
      </c>
      <c r="S157" s="53" t="s">
        <v>53</v>
      </c>
      <c r="T157" s="53" t="s">
        <v>53</v>
      </c>
      <c r="U157" s="53" t="s">
        <v>53</v>
      </c>
      <c r="V157" s="53" t="s">
        <v>54</v>
      </c>
      <c r="W157" s="53" t="s">
        <v>54</v>
      </c>
      <c r="X157" s="53" t="s">
        <v>53</v>
      </c>
      <c r="Y157" s="53" t="s">
        <v>53</v>
      </c>
      <c r="Z157" s="53" t="s">
        <v>53</v>
      </c>
      <c r="AA157" s="53" t="s">
        <v>53</v>
      </c>
      <c r="AB157" s="53" t="s">
        <v>53</v>
      </c>
      <c r="AC157" s="53" t="s">
        <v>53</v>
      </c>
      <c r="AD157" s="53" t="s">
        <v>54</v>
      </c>
      <c r="AE157" s="53" t="s">
        <v>53</v>
      </c>
      <c r="AF157" s="53" t="s">
        <v>53</v>
      </c>
      <c r="AG157" s="53" t="s">
        <v>54</v>
      </c>
      <c r="AH157" s="30"/>
      <c r="AI157" s="29"/>
      <c r="AJ157" s="30"/>
      <c r="AK157" s="66" t="str">
        <f t="shared" si="266"/>
        <v>;</v>
      </c>
      <c r="AL157" s="37" t="str">
        <f t="shared" si="269"/>
        <v/>
      </c>
      <c r="AM157" s="1" t="e">
        <f>IF(AND(M157&lt;&gt;"",AK157&lt;&gt;""),VLOOKUP(M157&amp;AK157,'No Eliminar'!$P$3:$Q$27,2,FALSE),"")</f>
        <v>#N/A</v>
      </c>
      <c r="AN157" s="74"/>
      <c r="AO157" s="205"/>
      <c r="AP157" s="264"/>
      <c r="AQ157" s="38" t="str">
        <f t="shared" si="258"/>
        <v>Impacto</v>
      </c>
      <c r="AR157" s="31"/>
      <c r="AS157" s="37" t="str">
        <f t="shared" si="259"/>
        <v/>
      </c>
      <c r="AT157" s="31"/>
      <c r="AU157" s="37" t="str">
        <f t="shared" si="260"/>
        <v/>
      </c>
      <c r="AV157" s="40" t="e">
        <f t="shared" si="261"/>
        <v>#VALUE!</v>
      </c>
      <c r="AW157" s="31"/>
      <c r="AX157" s="31"/>
      <c r="AY157" s="31"/>
      <c r="AZ157" s="40" t="str">
        <f t="shared" si="262"/>
        <v/>
      </c>
      <c r="BA157" s="41" t="str">
        <f t="shared" si="263"/>
        <v>Muy Alta</v>
      </c>
      <c r="BB157" s="40" t="e">
        <f t="shared" si="264"/>
        <v>#VALUE!</v>
      </c>
      <c r="BC157" s="41" t="e">
        <f t="shared" si="265"/>
        <v>#VALUE!</v>
      </c>
      <c r="BD157" s="42" t="e">
        <f>IF(AND(BA157&lt;&gt;"",BC157&lt;&gt;""),VLOOKUP(BA157&amp;BC157,'No Eliminar'!$P$3:$Q$27,2,FALSE),"")</f>
        <v>#VALUE!</v>
      </c>
      <c r="BE157" s="31"/>
      <c r="BF157" s="726"/>
      <c r="BG157" s="672"/>
      <c r="BH157" s="672"/>
      <c r="BI157" s="672"/>
      <c r="BJ157" s="672"/>
      <c r="BK157" s="564"/>
      <c r="BL157" s="672"/>
    </row>
    <row r="158" spans="2:64" ht="50.25" thickTop="1" thickBot="1" x14ac:dyDescent="0.35">
      <c r="B158" s="413"/>
      <c r="C158" s="648" t="e">
        <f>VLOOKUP(B158,'No Eliminar'!B$3:D$18,2,FALSE)</f>
        <v>#N/A</v>
      </c>
      <c r="D158" s="648" t="e">
        <f>VLOOKUP(B158,'No Eliminar'!B$3:E$18,4,FALSE)</f>
        <v>#N/A</v>
      </c>
      <c r="E158" s="413"/>
      <c r="F158" s="101"/>
      <c r="G158" s="674"/>
      <c r="H158" s="633"/>
      <c r="I158" s="672"/>
      <c r="J158" s="672"/>
      <c r="K158" s="673"/>
      <c r="L158" s="29"/>
      <c r="M158" s="51" t="str">
        <f t="shared" si="267"/>
        <v>;</v>
      </c>
      <c r="N158" s="52" t="str">
        <f t="shared" si="268"/>
        <v/>
      </c>
      <c r="O158" s="53" t="s">
        <v>53</v>
      </c>
      <c r="P158" s="53" t="s">
        <v>53</v>
      </c>
      <c r="Q158" s="53" t="s">
        <v>53</v>
      </c>
      <c r="R158" s="53" t="s">
        <v>53</v>
      </c>
      <c r="S158" s="53" t="s">
        <v>53</v>
      </c>
      <c r="T158" s="53" t="s">
        <v>53</v>
      </c>
      <c r="U158" s="53" t="s">
        <v>53</v>
      </c>
      <c r="V158" s="53" t="s">
        <v>54</v>
      </c>
      <c r="W158" s="53" t="s">
        <v>54</v>
      </c>
      <c r="X158" s="53" t="s">
        <v>53</v>
      </c>
      <c r="Y158" s="53" t="s">
        <v>53</v>
      </c>
      <c r="Z158" s="53" t="s">
        <v>53</v>
      </c>
      <c r="AA158" s="53" t="s">
        <v>53</v>
      </c>
      <c r="AB158" s="53" t="s">
        <v>53</v>
      </c>
      <c r="AC158" s="53" t="s">
        <v>53</v>
      </c>
      <c r="AD158" s="53" t="s">
        <v>54</v>
      </c>
      <c r="AE158" s="53" t="s">
        <v>53</v>
      </c>
      <c r="AF158" s="53" t="s">
        <v>53</v>
      </c>
      <c r="AG158" s="53" t="s">
        <v>54</v>
      </c>
      <c r="AH158" s="30"/>
      <c r="AI158" s="29"/>
      <c r="AJ158" s="30"/>
      <c r="AK158" s="66" t="str">
        <f t="shared" si="266"/>
        <v>;</v>
      </c>
      <c r="AL158" s="37" t="str">
        <f t="shared" si="269"/>
        <v/>
      </c>
      <c r="AM158" s="1" t="e">
        <f>IF(AND(M158&lt;&gt;"",AK158&lt;&gt;""),VLOOKUP(M158&amp;AK158,'No Eliminar'!$P$3:$Q$27,2,FALSE),"")</f>
        <v>#N/A</v>
      </c>
      <c r="AN158" s="74"/>
      <c r="AO158" s="205"/>
      <c r="AP158" s="264"/>
      <c r="AQ158" s="38" t="str">
        <f t="shared" si="258"/>
        <v>Impacto</v>
      </c>
      <c r="AR158" s="31"/>
      <c r="AS158" s="37" t="str">
        <f t="shared" si="259"/>
        <v/>
      </c>
      <c r="AT158" s="31"/>
      <c r="AU158" s="37" t="str">
        <f t="shared" si="260"/>
        <v/>
      </c>
      <c r="AV158" s="40" t="e">
        <f t="shared" si="261"/>
        <v>#VALUE!</v>
      </c>
      <c r="AW158" s="31"/>
      <c r="AX158" s="31"/>
      <c r="AY158" s="31"/>
      <c r="AZ158" s="40" t="str">
        <f t="shared" si="262"/>
        <v/>
      </c>
      <c r="BA158" s="41" t="str">
        <f t="shared" si="263"/>
        <v>Muy Alta</v>
      </c>
      <c r="BB158" s="40" t="e">
        <f t="shared" si="264"/>
        <v>#VALUE!</v>
      </c>
      <c r="BC158" s="41" t="e">
        <f t="shared" si="265"/>
        <v>#VALUE!</v>
      </c>
      <c r="BD158" s="42" t="e">
        <f>IF(AND(BA158&lt;&gt;"",BC158&lt;&gt;""),VLOOKUP(BA158&amp;BC158,'No Eliminar'!$P$3:$Q$27,2,FALSE),"")</f>
        <v>#VALUE!</v>
      </c>
      <c r="BE158" s="31"/>
      <c r="BF158" s="726"/>
      <c r="BG158" s="672"/>
      <c r="BH158" s="672"/>
      <c r="BI158" s="672"/>
      <c r="BJ158" s="672"/>
      <c r="BK158" s="564"/>
      <c r="BL158" s="672"/>
    </row>
    <row r="159" spans="2:64" ht="50.25" thickTop="1" thickBot="1" x14ac:dyDescent="0.35">
      <c r="B159" s="413"/>
      <c r="C159" s="648" t="e">
        <f>VLOOKUP(B159,'No Eliminar'!B$3:D$18,2,FALSE)</f>
        <v>#N/A</v>
      </c>
      <c r="D159" s="648" t="e">
        <f>VLOOKUP(B159,'No Eliminar'!B$3:E$18,4,FALSE)</f>
        <v>#N/A</v>
      </c>
      <c r="E159" s="413"/>
      <c r="F159" s="101"/>
      <c r="G159" s="674"/>
      <c r="H159" s="633"/>
      <c r="I159" s="672"/>
      <c r="J159" s="672"/>
      <c r="K159" s="673"/>
      <c r="L159" s="29"/>
      <c r="M159" s="51" t="str">
        <f t="shared" si="267"/>
        <v>;</v>
      </c>
      <c r="N159" s="52" t="str">
        <f t="shared" si="268"/>
        <v/>
      </c>
      <c r="O159" s="53" t="s">
        <v>53</v>
      </c>
      <c r="P159" s="53" t="s">
        <v>53</v>
      </c>
      <c r="Q159" s="53" t="s">
        <v>53</v>
      </c>
      <c r="R159" s="53" t="s">
        <v>53</v>
      </c>
      <c r="S159" s="53" t="s">
        <v>53</v>
      </c>
      <c r="T159" s="53" t="s">
        <v>53</v>
      </c>
      <c r="U159" s="53" t="s">
        <v>53</v>
      </c>
      <c r="V159" s="53" t="s">
        <v>54</v>
      </c>
      <c r="W159" s="53" t="s">
        <v>54</v>
      </c>
      <c r="X159" s="53" t="s">
        <v>53</v>
      </c>
      <c r="Y159" s="53" t="s">
        <v>53</v>
      </c>
      <c r="Z159" s="53" t="s">
        <v>53</v>
      </c>
      <c r="AA159" s="53" t="s">
        <v>53</v>
      </c>
      <c r="AB159" s="53" t="s">
        <v>53</v>
      </c>
      <c r="AC159" s="53" t="s">
        <v>53</v>
      </c>
      <c r="AD159" s="53" t="s">
        <v>54</v>
      </c>
      <c r="AE159" s="53" t="s">
        <v>53</v>
      </c>
      <c r="AF159" s="53" t="s">
        <v>53</v>
      </c>
      <c r="AG159" s="53" t="s">
        <v>54</v>
      </c>
      <c r="AH159" s="30"/>
      <c r="AI159" s="29"/>
      <c r="AJ159" s="30"/>
      <c r="AK159" s="66" t="str">
        <f t="shared" si="266"/>
        <v>;</v>
      </c>
      <c r="AL159" s="37" t="str">
        <f t="shared" si="269"/>
        <v/>
      </c>
      <c r="AM159" s="1" t="e">
        <f>IF(AND(M159&lt;&gt;"",AK159&lt;&gt;""),VLOOKUP(M159&amp;AK159,'No Eliminar'!$P$3:$Q$27,2,FALSE),"")</f>
        <v>#N/A</v>
      </c>
      <c r="AN159" s="74"/>
      <c r="AO159" s="205"/>
      <c r="AP159" s="264"/>
      <c r="AQ159" s="38" t="str">
        <f t="shared" si="258"/>
        <v>Impacto</v>
      </c>
      <c r="AR159" s="31"/>
      <c r="AS159" s="37" t="str">
        <f t="shared" si="259"/>
        <v/>
      </c>
      <c r="AT159" s="31"/>
      <c r="AU159" s="37" t="str">
        <f t="shared" si="260"/>
        <v/>
      </c>
      <c r="AV159" s="40" t="e">
        <f t="shared" si="261"/>
        <v>#VALUE!</v>
      </c>
      <c r="AW159" s="31"/>
      <c r="AX159" s="31"/>
      <c r="AY159" s="31"/>
      <c r="AZ159" s="40" t="str">
        <f t="shared" si="262"/>
        <v/>
      </c>
      <c r="BA159" s="41" t="str">
        <f t="shared" si="263"/>
        <v>Muy Alta</v>
      </c>
      <c r="BB159" s="40" t="e">
        <f t="shared" si="264"/>
        <v>#VALUE!</v>
      </c>
      <c r="BC159" s="41" t="e">
        <f t="shared" si="265"/>
        <v>#VALUE!</v>
      </c>
      <c r="BD159" s="42" t="e">
        <f>IF(AND(BA159&lt;&gt;"",BC159&lt;&gt;""),VLOOKUP(BA159&amp;BC159,'No Eliminar'!$P$3:$Q$27,2,FALSE),"")</f>
        <v>#VALUE!</v>
      </c>
      <c r="BE159" s="31"/>
      <c r="BF159" s="726"/>
      <c r="BG159" s="672"/>
      <c r="BH159" s="672"/>
      <c r="BI159" s="672"/>
      <c r="BJ159" s="672"/>
      <c r="BK159" s="564"/>
      <c r="BL159" s="672"/>
    </row>
    <row r="160" spans="2:64" ht="50.25" thickTop="1" thickBot="1" x14ac:dyDescent="0.35">
      <c r="B160" s="413"/>
      <c r="C160" s="648" t="e">
        <f>VLOOKUP(B160,'No Eliminar'!B$3:D$18,2,FALSE)</f>
        <v>#N/A</v>
      </c>
      <c r="D160" s="648" t="e">
        <f>VLOOKUP(B160,'No Eliminar'!B$3:E$18,4,FALSE)</f>
        <v>#N/A</v>
      </c>
      <c r="E160" s="413"/>
      <c r="F160" s="101"/>
      <c r="G160" s="674"/>
      <c r="H160" s="633"/>
      <c r="I160" s="672"/>
      <c r="J160" s="672"/>
      <c r="K160" s="673"/>
      <c r="L160" s="29"/>
      <c r="M160" s="51" t="str">
        <f t="shared" si="267"/>
        <v>;</v>
      </c>
      <c r="N160" s="52" t="str">
        <f t="shared" si="268"/>
        <v/>
      </c>
      <c r="O160" s="53" t="s">
        <v>53</v>
      </c>
      <c r="P160" s="53" t="s">
        <v>53</v>
      </c>
      <c r="Q160" s="53" t="s">
        <v>53</v>
      </c>
      <c r="R160" s="53" t="s">
        <v>53</v>
      </c>
      <c r="S160" s="53" t="s">
        <v>53</v>
      </c>
      <c r="T160" s="53" t="s">
        <v>53</v>
      </c>
      <c r="U160" s="53" t="s">
        <v>53</v>
      </c>
      <c r="V160" s="53" t="s">
        <v>54</v>
      </c>
      <c r="W160" s="53" t="s">
        <v>54</v>
      </c>
      <c r="X160" s="53" t="s">
        <v>53</v>
      </c>
      <c r="Y160" s="53" t="s">
        <v>53</v>
      </c>
      <c r="Z160" s="53" t="s">
        <v>53</v>
      </c>
      <c r="AA160" s="53" t="s">
        <v>53</v>
      </c>
      <c r="AB160" s="53" t="s">
        <v>53</v>
      </c>
      <c r="AC160" s="53" t="s">
        <v>53</v>
      </c>
      <c r="AD160" s="53" t="s">
        <v>54</v>
      </c>
      <c r="AE160" s="53" t="s">
        <v>53</v>
      </c>
      <c r="AF160" s="53" t="s">
        <v>53</v>
      </c>
      <c r="AG160" s="53" t="s">
        <v>54</v>
      </c>
      <c r="AH160" s="30"/>
      <c r="AI160" s="29"/>
      <c r="AJ160" s="30"/>
      <c r="AK160" s="66" t="str">
        <f t="shared" si="266"/>
        <v>;</v>
      </c>
      <c r="AL160" s="37" t="str">
        <f t="shared" si="269"/>
        <v/>
      </c>
      <c r="AM160" s="1" t="e">
        <f>IF(AND(M160&lt;&gt;"",AK160&lt;&gt;""),VLOOKUP(M160&amp;AK160,'No Eliminar'!$P$3:$Q$27,2,FALSE),"")</f>
        <v>#N/A</v>
      </c>
      <c r="AN160" s="74"/>
      <c r="AO160" s="205"/>
      <c r="AP160" s="264"/>
      <c r="AQ160" s="38" t="str">
        <f t="shared" si="258"/>
        <v>Impacto</v>
      </c>
      <c r="AR160" s="31"/>
      <c r="AS160" s="37" t="str">
        <f t="shared" si="259"/>
        <v/>
      </c>
      <c r="AT160" s="31"/>
      <c r="AU160" s="37" t="str">
        <f t="shared" si="260"/>
        <v/>
      </c>
      <c r="AV160" s="40" t="e">
        <f t="shared" si="261"/>
        <v>#VALUE!</v>
      </c>
      <c r="AW160" s="31"/>
      <c r="AX160" s="31"/>
      <c r="AY160" s="31"/>
      <c r="AZ160" s="40" t="str">
        <f t="shared" si="262"/>
        <v/>
      </c>
      <c r="BA160" s="41" t="str">
        <f t="shared" si="263"/>
        <v>Muy Alta</v>
      </c>
      <c r="BB160" s="40" t="e">
        <f t="shared" si="264"/>
        <v>#VALUE!</v>
      </c>
      <c r="BC160" s="41" t="e">
        <f t="shared" si="265"/>
        <v>#VALUE!</v>
      </c>
      <c r="BD160" s="42" t="e">
        <f>IF(AND(BA160&lt;&gt;"",BC160&lt;&gt;""),VLOOKUP(BA160&amp;BC160,'No Eliminar'!$P$3:$Q$27,2,FALSE),"")</f>
        <v>#VALUE!</v>
      </c>
      <c r="BE160" s="31"/>
      <c r="BF160" s="726"/>
      <c r="BG160" s="672"/>
      <c r="BH160" s="672"/>
      <c r="BI160" s="672"/>
      <c r="BJ160" s="672"/>
      <c r="BK160" s="564"/>
      <c r="BL160" s="672"/>
    </row>
    <row r="161" spans="2:64" ht="50.25" thickTop="1" thickBot="1" x14ac:dyDescent="0.35">
      <c r="B161" s="413"/>
      <c r="C161" s="648" t="e">
        <f>VLOOKUP(B161,'No Eliminar'!B$3:D$18,2,FALSE)</f>
        <v>#N/A</v>
      </c>
      <c r="D161" s="648" t="e">
        <f>VLOOKUP(B161,'No Eliminar'!B$3:E$18,4,FALSE)</f>
        <v>#N/A</v>
      </c>
      <c r="E161" s="413"/>
      <c r="F161" s="101"/>
      <c r="G161" s="674"/>
      <c r="H161" s="633"/>
      <c r="I161" s="672"/>
      <c r="J161" s="672"/>
      <c r="K161" s="673"/>
      <c r="L161" s="29"/>
      <c r="M161" s="51" t="str">
        <f t="shared" si="267"/>
        <v>;</v>
      </c>
      <c r="N161" s="52" t="str">
        <f t="shared" si="268"/>
        <v/>
      </c>
      <c r="O161" s="53" t="s">
        <v>53</v>
      </c>
      <c r="P161" s="53" t="s">
        <v>53</v>
      </c>
      <c r="Q161" s="53" t="s">
        <v>53</v>
      </c>
      <c r="R161" s="53" t="s">
        <v>53</v>
      </c>
      <c r="S161" s="53" t="s">
        <v>53</v>
      </c>
      <c r="T161" s="53" t="s">
        <v>53</v>
      </c>
      <c r="U161" s="53" t="s">
        <v>53</v>
      </c>
      <c r="V161" s="53" t="s">
        <v>54</v>
      </c>
      <c r="W161" s="53" t="s">
        <v>54</v>
      </c>
      <c r="X161" s="53" t="s">
        <v>53</v>
      </c>
      <c r="Y161" s="53" t="s">
        <v>53</v>
      </c>
      <c r="Z161" s="53" t="s">
        <v>53</v>
      </c>
      <c r="AA161" s="53" t="s">
        <v>53</v>
      </c>
      <c r="AB161" s="53" t="s">
        <v>53</v>
      </c>
      <c r="AC161" s="53" t="s">
        <v>53</v>
      </c>
      <c r="AD161" s="53" t="s">
        <v>54</v>
      </c>
      <c r="AE161" s="53" t="s">
        <v>53</v>
      </c>
      <c r="AF161" s="53" t="s">
        <v>53</v>
      </c>
      <c r="AG161" s="53" t="s">
        <v>54</v>
      </c>
      <c r="AH161" s="30"/>
      <c r="AI161" s="29"/>
      <c r="AJ161" s="30"/>
      <c r="AK161" s="66" t="str">
        <f t="shared" si="266"/>
        <v>;</v>
      </c>
      <c r="AL161" s="37" t="str">
        <f t="shared" si="269"/>
        <v/>
      </c>
      <c r="AM161" s="1" t="e">
        <f>IF(AND(M161&lt;&gt;"",AK161&lt;&gt;""),VLOOKUP(M161&amp;AK161,'No Eliminar'!$P$3:$Q$27,2,FALSE),"")</f>
        <v>#N/A</v>
      </c>
      <c r="AN161" s="74"/>
      <c r="AO161" s="205"/>
      <c r="AP161" s="264"/>
      <c r="AQ161" s="38" t="str">
        <f t="shared" si="258"/>
        <v>Impacto</v>
      </c>
      <c r="AR161" s="31"/>
      <c r="AS161" s="37" t="str">
        <f t="shared" si="259"/>
        <v/>
      </c>
      <c r="AT161" s="31"/>
      <c r="AU161" s="37" t="str">
        <f t="shared" si="260"/>
        <v/>
      </c>
      <c r="AV161" s="40" t="e">
        <f t="shared" si="261"/>
        <v>#VALUE!</v>
      </c>
      <c r="AW161" s="31"/>
      <c r="AX161" s="31"/>
      <c r="AY161" s="31"/>
      <c r="AZ161" s="40" t="str">
        <f t="shared" si="262"/>
        <v/>
      </c>
      <c r="BA161" s="41" t="str">
        <f t="shared" si="263"/>
        <v>Muy Alta</v>
      </c>
      <c r="BB161" s="40" t="e">
        <f t="shared" si="264"/>
        <v>#VALUE!</v>
      </c>
      <c r="BC161" s="41" t="e">
        <f t="shared" si="265"/>
        <v>#VALUE!</v>
      </c>
      <c r="BD161" s="42" t="e">
        <f>IF(AND(BA161&lt;&gt;"",BC161&lt;&gt;""),VLOOKUP(BA161&amp;BC161,'No Eliminar'!$P$3:$Q$27,2,FALSE),"")</f>
        <v>#VALUE!</v>
      </c>
      <c r="BE161" s="31"/>
      <c r="BF161" s="726"/>
      <c r="BG161" s="672"/>
      <c r="BH161" s="672"/>
      <c r="BI161" s="672"/>
      <c r="BJ161" s="672"/>
      <c r="BK161" s="564"/>
      <c r="BL161" s="672"/>
    </row>
    <row r="162" spans="2:64" ht="50.25" thickTop="1" thickBot="1" x14ac:dyDescent="0.35">
      <c r="B162" s="413"/>
      <c r="C162" s="648" t="e">
        <f>VLOOKUP(B162,'No Eliminar'!B$3:D$18,2,FALSE)</f>
        <v>#N/A</v>
      </c>
      <c r="D162" s="648" t="e">
        <f>VLOOKUP(B162,'No Eliminar'!B$3:E$18,4,FALSE)</f>
        <v>#N/A</v>
      </c>
      <c r="E162" s="413"/>
      <c r="F162" s="101"/>
      <c r="G162" s="674"/>
      <c r="H162" s="633"/>
      <c r="I162" s="672"/>
      <c r="J162" s="672"/>
      <c r="K162" s="673"/>
      <c r="L162" s="29"/>
      <c r="M162" s="51" t="str">
        <f t="shared" si="267"/>
        <v>;</v>
      </c>
      <c r="N162" s="52" t="str">
        <f t="shared" si="268"/>
        <v/>
      </c>
      <c r="O162" s="53" t="s">
        <v>53</v>
      </c>
      <c r="P162" s="53" t="s">
        <v>53</v>
      </c>
      <c r="Q162" s="53" t="s">
        <v>53</v>
      </c>
      <c r="R162" s="53" t="s">
        <v>53</v>
      </c>
      <c r="S162" s="53" t="s">
        <v>53</v>
      </c>
      <c r="T162" s="53" t="s">
        <v>53</v>
      </c>
      <c r="U162" s="53" t="s">
        <v>53</v>
      </c>
      <c r="V162" s="53" t="s">
        <v>54</v>
      </c>
      <c r="W162" s="53" t="s">
        <v>54</v>
      </c>
      <c r="X162" s="53" t="s">
        <v>53</v>
      </c>
      <c r="Y162" s="53" t="s">
        <v>53</v>
      </c>
      <c r="Z162" s="53" t="s">
        <v>53</v>
      </c>
      <c r="AA162" s="53" t="s">
        <v>53</v>
      </c>
      <c r="AB162" s="53" t="s">
        <v>53</v>
      </c>
      <c r="AC162" s="53" t="s">
        <v>53</v>
      </c>
      <c r="AD162" s="53" t="s">
        <v>54</v>
      </c>
      <c r="AE162" s="53" t="s">
        <v>53</v>
      </c>
      <c r="AF162" s="53" t="s">
        <v>53</v>
      </c>
      <c r="AG162" s="53" t="s">
        <v>54</v>
      </c>
      <c r="AH162" s="30"/>
      <c r="AI162" s="29"/>
      <c r="AJ162" s="30"/>
      <c r="AK162" s="66" t="str">
        <f t="shared" si="266"/>
        <v>;</v>
      </c>
      <c r="AL162" s="37" t="str">
        <f t="shared" si="269"/>
        <v/>
      </c>
      <c r="AM162" s="1" t="e">
        <f>IF(AND(M162&lt;&gt;"",AK162&lt;&gt;""),VLOOKUP(M162&amp;AK162,'No Eliminar'!$P$3:$Q$27,2,FALSE),"")</f>
        <v>#N/A</v>
      </c>
      <c r="AN162" s="74"/>
      <c r="AO162" s="205"/>
      <c r="AP162" s="264"/>
      <c r="AQ162" s="38" t="str">
        <f t="shared" si="258"/>
        <v>Impacto</v>
      </c>
      <c r="AR162" s="31"/>
      <c r="AS162" s="37" t="str">
        <f t="shared" si="259"/>
        <v/>
      </c>
      <c r="AT162" s="31"/>
      <c r="AU162" s="37" t="str">
        <f t="shared" si="260"/>
        <v/>
      </c>
      <c r="AV162" s="40" t="e">
        <f t="shared" si="261"/>
        <v>#VALUE!</v>
      </c>
      <c r="AW162" s="31"/>
      <c r="AX162" s="31"/>
      <c r="AY162" s="31"/>
      <c r="AZ162" s="40" t="str">
        <f t="shared" si="262"/>
        <v/>
      </c>
      <c r="BA162" s="41" t="str">
        <f t="shared" si="263"/>
        <v>Muy Alta</v>
      </c>
      <c r="BB162" s="40" t="e">
        <f t="shared" si="264"/>
        <v>#VALUE!</v>
      </c>
      <c r="BC162" s="41" t="e">
        <f t="shared" si="265"/>
        <v>#VALUE!</v>
      </c>
      <c r="BD162" s="42" t="e">
        <f>IF(AND(BA162&lt;&gt;"",BC162&lt;&gt;""),VLOOKUP(BA162&amp;BC162,'No Eliminar'!$P$3:$Q$27,2,FALSE),"")</f>
        <v>#VALUE!</v>
      </c>
      <c r="BE162" s="31"/>
      <c r="BF162" s="726"/>
      <c r="BG162" s="672"/>
      <c r="BH162" s="672"/>
      <c r="BI162" s="672"/>
      <c r="BJ162" s="672"/>
      <c r="BK162" s="564"/>
      <c r="BL162" s="672"/>
    </row>
    <row r="163" spans="2:64" ht="50.25" thickTop="1" thickBot="1" x14ac:dyDescent="0.35">
      <c r="B163" s="413"/>
      <c r="C163" s="648" t="e">
        <f>VLOOKUP(B163,'No Eliminar'!B$3:D$18,2,FALSE)</f>
        <v>#N/A</v>
      </c>
      <c r="D163" s="648" t="e">
        <f>VLOOKUP(B163,'No Eliminar'!B$3:E$18,4,FALSE)</f>
        <v>#N/A</v>
      </c>
      <c r="E163" s="413"/>
      <c r="F163" s="101"/>
      <c r="G163" s="674"/>
      <c r="H163" s="633"/>
      <c r="I163" s="672"/>
      <c r="J163" s="672"/>
      <c r="K163" s="673"/>
      <c r="L163" s="29"/>
      <c r="M163" s="51" t="str">
        <f t="shared" si="267"/>
        <v>;</v>
      </c>
      <c r="N163" s="52" t="str">
        <f t="shared" si="268"/>
        <v/>
      </c>
      <c r="O163" s="53" t="s">
        <v>53</v>
      </c>
      <c r="P163" s="53" t="s">
        <v>53</v>
      </c>
      <c r="Q163" s="53" t="s">
        <v>53</v>
      </c>
      <c r="R163" s="53" t="s">
        <v>53</v>
      </c>
      <c r="S163" s="53" t="s">
        <v>53</v>
      </c>
      <c r="T163" s="53" t="s">
        <v>53</v>
      </c>
      <c r="U163" s="53" t="s">
        <v>53</v>
      </c>
      <c r="V163" s="53" t="s">
        <v>54</v>
      </c>
      <c r="W163" s="53" t="s">
        <v>54</v>
      </c>
      <c r="X163" s="53" t="s">
        <v>53</v>
      </c>
      <c r="Y163" s="53" t="s">
        <v>53</v>
      </c>
      <c r="Z163" s="53" t="s">
        <v>53</v>
      </c>
      <c r="AA163" s="53" t="s">
        <v>53</v>
      </c>
      <c r="AB163" s="53" t="s">
        <v>53</v>
      </c>
      <c r="AC163" s="53" t="s">
        <v>53</v>
      </c>
      <c r="AD163" s="53" t="s">
        <v>54</v>
      </c>
      <c r="AE163" s="53" t="s">
        <v>53</v>
      </c>
      <c r="AF163" s="53" t="s">
        <v>53</v>
      </c>
      <c r="AG163" s="53" t="s">
        <v>54</v>
      </c>
      <c r="AH163" s="30"/>
      <c r="AI163" s="29"/>
      <c r="AJ163" s="30"/>
      <c r="AK163" s="66" t="str">
        <f t="shared" si="266"/>
        <v>;</v>
      </c>
      <c r="AL163" s="37" t="str">
        <f t="shared" si="269"/>
        <v/>
      </c>
      <c r="AM163" s="1" t="e">
        <f>IF(AND(M163&lt;&gt;"",AK163&lt;&gt;""),VLOOKUP(M163&amp;AK163,'No Eliminar'!$P$3:$Q$27,2,FALSE),"")</f>
        <v>#N/A</v>
      </c>
      <c r="AN163" s="74"/>
      <c r="AO163" s="205"/>
      <c r="AP163" s="264"/>
      <c r="AQ163" s="38" t="str">
        <f t="shared" si="258"/>
        <v>Impacto</v>
      </c>
      <c r="AR163" s="31"/>
      <c r="AS163" s="37" t="str">
        <f t="shared" si="259"/>
        <v/>
      </c>
      <c r="AT163" s="31"/>
      <c r="AU163" s="37" t="str">
        <f t="shared" si="260"/>
        <v/>
      </c>
      <c r="AV163" s="40" t="e">
        <f t="shared" si="261"/>
        <v>#VALUE!</v>
      </c>
      <c r="AW163" s="31"/>
      <c r="AX163" s="31"/>
      <c r="AY163" s="31"/>
      <c r="AZ163" s="40" t="str">
        <f t="shared" si="262"/>
        <v/>
      </c>
      <c r="BA163" s="41" t="str">
        <f t="shared" si="263"/>
        <v>Muy Alta</v>
      </c>
      <c r="BB163" s="40" t="e">
        <f t="shared" si="264"/>
        <v>#VALUE!</v>
      </c>
      <c r="BC163" s="41" t="e">
        <f t="shared" si="265"/>
        <v>#VALUE!</v>
      </c>
      <c r="BD163" s="42" t="e">
        <f>IF(AND(BA163&lt;&gt;"",BC163&lt;&gt;""),VLOOKUP(BA163&amp;BC163,'No Eliminar'!$P$3:$Q$27,2,FALSE),"")</f>
        <v>#VALUE!</v>
      </c>
      <c r="BE163" s="31"/>
      <c r="BF163" s="726"/>
      <c r="BG163" s="672"/>
      <c r="BH163" s="672"/>
      <c r="BI163" s="672"/>
      <c r="BJ163" s="672"/>
      <c r="BK163" s="564"/>
      <c r="BL163" s="672"/>
    </row>
    <row r="164" spans="2:64" ht="50.25" thickTop="1" thickBot="1" x14ac:dyDescent="0.35">
      <c r="B164" s="413"/>
      <c r="C164" s="648" t="e">
        <f>VLOOKUP(B164,'No Eliminar'!B$3:D$18,2,FALSE)</f>
        <v>#N/A</v>
      </c>
      <c r="D164" s="648" t="e">
        <f>VLOOKUP(B164,'No Eliminar'!B$3:E$18,4,FALSE)</f>
        <v>#N/A</v>
      </c>
      <c r="E164" s="413"/>
      <c r="F164" s="101"/>
      <c r="G164" s="674"/>
      <c r="H164" s="633"/>
      <c r="I164" s="672"/>
      <c r="J164" s="672"/>
      <c r="K164" s="673"/>
      <c r="L164" s="29"/>
      <c r="M164" s="51" t="str">
        <f t="shared" si="267"/>
        <v>;</v>
      </c>
      <c r="N164" s="52" t="str">
        <f t="shared" si="268"/>
        <v/>
      </c>
      <c r="O164" s="53" t="s">
        <v>53</v>
      </c>
      <c r="P164" s="53" t="s">
        <v>53</v>
      </c>
      <c r="Q164" s="53" t="s">
        <v>53</v>
      </c>
      <c r="R164" s="53" t="s">
        <v>53</v>
      </c>
      <c r="S164" s="53" t="s">
        <v>53</v>
      </c>
      <c r="T164" s="53" t="s">
        <v>53</v>
      </c>
      <c r="U164" s="53" t="s">
        <v>53</v>
      </c>
      <c r="V164" s="53" t="s">
        <v>54</v>
      </c>
      <c r="W164" s="53" t="s">
        <v>54</v>
      </c>
      <c r="X164" s="53" t="s">
        <v>53</v>
      </c>
      <c r="Y164" s="53" t="s">
        <v>53</v>
      </c>
      <c r="Z164" s="53" t="s">
        <v>53</v>
      </c>
      <c r="AA164" s="53" t="s">
        <v>53</v>
      </c>
      <c r="AB164" s="53" t="s">
        <v>53</v>
      </c>
      <c r="AC164" s="53" t="s">
        <v>53</v>
      </c>
      <c r="AD164" s="53" t="s">
        <v>54</v>
      </c>
      <c r="AE164" s="53" t="s">
        <v>53</v>
      </c>
      <c r="AF164" s="53" t="s">
        <v>53</v>
      </c>
      <c r="AG164" s="53" t="s">
        <v>54</v>
      </c>
      <c r="AH164" s="30"/>
      <c r="AI164" s="29"/>
      <c r="AJ164" s="30"/>
      <c r="AK164" s="66" t="str">
        <f t="shared" si="266"/>
        <v>;</v>
      </c>
      <c r="AL164" s="37" t="str">
        <f t="shared" si="269"/>
        <v/>
      </c>
      <c r="AM164" s="1" t="e">
        <f>IF(AND(M164&lt;&gt;"",AK164&lt;&gt;""),VLOOKUP(M164&amp;AK164,'No Eliminar'!$P$3:$Q$27,2,FALSE),"")</f>
        <v>#N/A</v>
      </c>
      <c r="AN164" s="74"/>
      <c r="AO164" s="205"/>
      <c r="AP164" s="264"/>
      <c r="AQ164" s="38" t="str">
        <f t="shared" si="258"/>
        <v>Impacto</v>
      </c>
      <c r="AR164" s="31"/>
      <c r="AS164" s="37" t="str">
        <f t="shared" si="259"/>
        <v/>
      </c>
      <c r="AT164" s="31"/>
      <c r="AU164" s="37" t="str">
        <f t="shared" si="260"/>
        <v/>
      </c>
      <c r="AV164" s="40" t="e">
        <f t="shared" si="261"/>
        <v>#VALUE!</v>
      </c>
      <c r="AW164" s="31"/>
      <c r="AX164" s="31"/>
      <c r="AY164" s="31"/>
      <c r="AZ164" s="40" t="str">
        <f t="shared" si="262"/>
        <v/>
      </c>
      <c r="BA164" s="41" t="str">
        <f t="shared" si="263"/>
        <v>Muy Alta</v>
      </c>
      <c r="BB164" s="40" t="e">
        <f t="shared" si="264"/>
        <v>#VALUE!</v>
      </c>
      <c r="BC164" s="41" t="e">
        <f t="shared" si="265"/>
        <v>#VALUE!</v>
      </c>
      <c r="BD164" s="42" t="e">
        <f>IF(AND(BA164&lt;&gt;"",BC164&lt;&gt;""),VLOOKUP(BA164&amp;BC164,'No Eliminar'!$P$3:$Q$27,2,FALSE),"")</f>
        <v>#VALUE!</v>
      </c>
      <c r="BE164" s="31"/>
      <c r="BF164" s="726"/>
      <c r="BG164" s="672"/>
      <c r="BH164" s="672"/>
      <c r="BI164" s="672"/>
      <c r="BJ164" s="672"/>
      <c r="BK164" s="564"/>
      <c r="BL164" s="672"/>
    </row>
    <row r="165" spans="2:64" ht="50.25" thickTop="1" thickBot="1" x14ac:dyDescent="0.35">
      <c r="B165" s="413"/>
      <c r="C165" s="648" t="e">
        <f>VLOOKUP(B165,'No Eliminar'!B$3:D$18,2,FALSE)</f>
        <v>#N/A</v>
      </c>
      <c r="D165" s="648" t="e">
        <f>VLOOKUP(B165,'No Eliminar'!B$3:E$18,4,FALSE)</f>
        <v>#N/A</v>
      </c>
      <c r="E165" s="413"/>
      <c r="F165" s="101"/>
      <c r="G165" s="674"/>
      <c r="H165" s="633"/>
      <c r="I165" s="672"/>
      <c r="J165" s="672"/>
      <c r="K165" s="673"/>
      <c r="L165" s="29"/>
      <c r="M165" s="51" t="str">
        <f t="shared" si="267"/>
        <v>;</v>
      </c>
      <c r="N165" s="52" t="str">
        <f t="shared" si="268"/>
        <v/>
      </c>
      <c r="O165" s="53" t="s">
        <v>53</v>
      </c>
      <c r="P165" s="53" t="s">
        <v>53</v>
      </c>
      <c r="Q165" s="53" t="s">
        <v>53</v>
      </c>
      <c r="R165" s="53" t="s">
        <v>53</v>
      </c>
      <c r="S165" s="53" t="s">
        <v>53</v>
      </c>
      <c r="T165" s="53" t="s">
        <v>53</v>
      </c>
      <c r="U165" s="53" t="s">
        <v>53</v>
      </c>
      <c r="V165" s="53" t="s">
        <v>54</v>
      </c>
      <c r="W165" s="53" t="s">
        <v>54</v>
      </c>
      <c r="X165" s="53" t="s">
        <v>53</v>
      </c>
      <c r="Y165" s="53" t="s">
        <v>53</v>
      </c>
      <c r="Z165" s="53" t="s">
        <v>53</v>
      </c>
      <c r="AA165" s="53" t="s">
        <v>53</v>
      </c>
      <c r="AB165" s="53" t="s">
        <v>53</v>
      </c>
      <c r="AC165" s="53" t="s">
        <v>53</v>
      </c>
      <c r="AD165" s="53" t="s">
        <v>54</v>
      </c>
      <c r="AE165" s="53" t="s">
        <v>53</v>
      </c>
      <c r="AF165" s="53" t="s">
        <v>53</v>
      </c>
      <c r="AG165" s="53" t="s">
        <v>54</v>
      </c>
      <c r="AH165" s="30"/>
      <c r="AI165" s="29"/>
      <c r="AJ165" s="30"/>
      <c r="AK165" s="66" t="str">
        <f t="shared" si="266"/>
        <v>;</v>
      </c>
      <c r="AL165" s="37" t="str">
        <f t="shared" si="269"/>
        <v/>
      </c>
      <c r="AM165" s="1" t="e">
        <f>IF(AND(M165&lt;&gt;"",AK165&lt;&gt;""),VLOOKUP(M165&amp;AK165,'No Eliminar'!$P$3:$Q$27,2,FALSE),"")</f>
        <v>#N/A</v>
      </c>
      <c r="AN165" s="74"/>
      <c r="AO165" s="205"/>
      <c r="AP165" s="264"/>
      <c r="AQ165" s="38" t="str">
        <f t="shared" si="258"/>
        <v>Impacto</v>
      </c>
      <c r="AR165" s="31"/>
      <c r="AS165" s="37" t="str">
        <f t="shared" si="259"/>
        <v/>
      </c>
      <c r="AT165" s="31"/>
      <c r="AU165" s="37" t="str">
        <f t="shared" si="260"/>
        <v/>
      </c>
      <c r="AV165" s="40" t="e">
        <f t="shared" si="261"/>
        <v>#VALUE!</v>
      </c>
      <c r="AW165" s="31"/>
      <c r="AX165" s="31"/>
      <c r="AY165" s="31"/>
      <c r="AZ165" s="40" t="str">
        <f t="shared" si="262"/>
        <v/>
      </c>
      <c r="BA165" s="41" t="str">
        <f t="shared" si="263"/>
        <v>Muy Alta</v>
      </c>
      <c r="BB165" s="40" t="e">
        <f t="shared" si="264"/>
        <v>#VALUE!</v>
      </c>
      <c r="BC165" s="41" t="e">
        <f t="shared" si="265"/>
        <v>#VALUE!</v>
      </c>
      <c r="BD165" s="42" t="e">
        <f>IF(AND(BA165&lt;&gt;"",BC165&lt;&gt;""),VLOOKUP(BA165&amp;BC165,'No Eliminar'!$P$3:$Q$27,2,FALSE),"")</f>
        <v>#VALUE!</v>
      </c>
      <c r="BE165" s="31"/>
      <c r="BF165" s="726"/>
      <c r="BG165" s="672"/>
      <c r="BH165" s="672"/>
      <c r="BI165" s="672"/>
      <c r="BJ165" s="672"/>
      <c r="BK165" s="564"/>
      <c r="BL165" s="672"/>
    </row>
    <row r="166" spans="2:64" ht="50.25" thickTop="1" thickBot="1" x14ac:dyDescent="0.35">
      <c r="B166" s="413"/>
      <c r="C166" s="648" t="e">
        <f>VLOOKUP(B166,'No Eliminar'!B$3:D$18,2,FALSE)</f>
        <v>#N/A</v>
      </c>
      <c r="D166" s="648" t="e">
        <f>VLOOKUP(B166,'No Eliminar'!B$3:E$18,4,FALSE)</f>
        <v>#N/A</v>
      </c>
      <c r="E166" s="413"/>
      <c r="F166" s="101"/>
      <c r="G166" s="674"/>
      <c r="H166" s="633"/>
      <c r="I166" s="672"/>
      <c r="J166" s="672"/>
      <c r="K166" s="673"/>
      <c r="L166" s="29"/>
      <c r="M166" s="51" t="str">
        <f t="shared" si="267"/>
        <v>;</v>
      </c>
      <c r="N166" s="52" t="str">
        <f t="shared" si="268"/>
        <v/>
      </c>
      <c r="O166" s="53" t="s">
        <v>53</v>
      </c>
      <c r="P166" s="53" t="s">
        <v>53</v>
      </c>
      <c r="Q166" s="53" t="s">
        <v>53</v>
      </c>
      <c r="R166" s="53" t="s">
        <v>53</v>
      </c>
      <c r="S166" s="53" t="s">
        <v>53</v>
      </c>
      <c r="T166" s="53" t="s">
        <v>53</v>
      </c>
      <c r="U166" s="53" t="s">
        <v>53</v>
      </c>
      <c r="V166" s="53" t="s">
        <v>54</v>
      </c>
      <c r="W166" s="53" t="s">
        <v>54</v>
      </c>
      <c r="X166" s="53" t="s">
        <v>53</v>
      </c>
      <c r="Y166" s="53" t="s">
        <v>53</v>
      </c>
      <c r="Z166" s="53" t="s">
        <v>53</v>
      </c>
      <c r="AA166" s="53" t="s">
        <v>53</v>
      </c>
      <c r="AB166" s="53" t="s">
        <v>53</v>
      </c>
      <c r="AC166" s="53" t="s">
        <v>53</v>
      </c>
      <c r="AD166" s="53" t="s">
        <v>54</v>
      </c>
      <c r="AE166" s="53" t="s">
        <v>53</v>
      </c>
      <c r="AF166" s="53" t="s">
        <v>53</v>
      </c>
      <c r="AG166" s="53" t="s">
        <v>54</v>
      </c>
      <c r="AH166" s="30"/>
      <c r="AI166" s="29"/>
      <c r="AJ166" s="30"/>
      <c r="AK166" s="66" t="str">
        <f t="shared" si="266"/>
        <v>;</v>
      </c>
      <c r="AL166" s="37" t="str">
        <f t="shared" si="269"/>
        <v/>
      </c>
      <c r="AM166" s="1" t="e">
        <f>IF(AND(M166&lt;&gt;"",AK166&lt;&gt;""),VLOOKUP(M166&amp;AK166,'No Eliminar'!$P$3:$Q$27,2,FALSE),"")</f>
        <v>#N/A</v>
      </c>
      <c r="AN166" s="74"/>
      <c r="AO166" s="205"/>
      <c r="AP166" s="264"/>
      <c r="AQ166" s="38" t="str">
        <f t="shared" si="258"/>
        <v>Impacto</v>
      </c>
      <c r="AR166" s="31"/>
      <c r="AS166" s="37" t="str">
        <f t="shared" si="259"/>
        <v/>
      </c>
      <c r="AT166" s="31"/>
      <c r="AU166" s="37" t="str">
        <f t="shared" si="260"/>
        <v/>
      </c>
      <c r="AV166" s="40" t="e">
        <f t="shared" si="261"/>
        <v>#VALUE!</v>
      </c>
      <c r="AW166" s="31"/>
      <c r="AX166" s="31"/>
      <c r="AY166" s="31"/>
      <c r="AZ166" s="40" t="str">
        <f t="shared" si="262"/>
        <v/>
      </c>
      <c r="BA166" s="41" t="str">
        <f t="shared" si="263"/>
        <v>Muy Alta</v>
      </c>
      <c r="BB166" s="40" t="e">
        <f t="shared" si="264"/>
        <v>#VALUE!</v>
      </c>
      <c r="BC166" s="41" t="e">
        <f t="shared" si="265"/>
        <v>#VALUE!</v>
      </c>
      <c r="BD166" s="42" t="e">
        <f>IF(AND(BA166&lt;&gt;"",BC166&lt;&gt;""),VLOOKUP(BA166&amp;BC166,'No Eliminar'!$P$3:$Q$27,2,FALSE),"")</f>
        <v>#VALUE!</v>
      </c>
      <c r="BE166" s="31"/>
      <c r="BF166" s="726"/>
      <c r="BG166" s="672"/>
      <c r="BH166" s="672"/>
      <c r="BI166" s="672"/>
      <c r="BJ166" s="672"/>
      <c r="BK166" s="564"/>
      <c r="BL166" s="672"/>
    </row>
    <row r="167" spans="2:64" ht="50.25" thickTop="1" thickBot="1" x14ac:dyDescent="0.35">
      <c r="B167" s="413"/>
      <c r="C167" s="648" t="e">
        <f>VLOOKUP(B167,'No Eliminar'!B$3:D$18,2,FALSE)</f>
        <v>#N/A</v>
      </c>
      <c r="D167" s="648" t="e">
        <f>VLOOKUP(B167,'No Eliminar'!B$3:E$18,4,FALSE)</f>
        <v>#N/A</v>
      </c>
      <c r="E167" s="413"/>
      <c r="F167" s="101"/>
      <c r="G167" s="674"/>
      <c r="H167" s="633"/>
      <c r="I167" s="672"/>
      <c r="J167" s="672"/>
      <c r="K167" s="673"/>
      <c r="L167" s="29"/>
      <c r="M167" s="51" t="str">
        <f t="shared" si="267"/>
        <v>;</v>
      </c>
      <c r="N167" s="52" t="str">
        <f t="shared" si="268"/>
        <v/>
      </c>
      <c r="O167" s="53" t="s">
        <v>53</v>
      </c>
      <c r="P167" s="53" t="s">
        <v>53</v>
      </c>
      <c r="Q167" s="53" t="s">
        <v>53</v>
      </c>
      <c r="R167" s="53" t="s">
        <v>53</v>
      </c>
      <c r="S167" s="53" t="s">
        <v>53</v>
      </c>
      <c r="T167" s="53" t="s">
        <v>53</v>
      </c>
      <c r="U167" s="53" t="s">
        <v>53</v>
      </c>
      <c r="V167" s="53" t="s">
        <v>54</v>
      </c>
      <c r="W167" s="53" t="s">
        <v>54</v>
      </c>
      <c r="X167" s="53" t="s">
        <v>53</v>
      </c>
      <c r="Y167" s="53" t="s">
        <v>53</v>
      </c>
      <c r="Z167" s="53" t="s">
        <v>53</v>
      </c>
      <c r="AA167" s="53" t="s">
        <v>53</v>
      </c>
      <c r="AB167" s="53" t="s">
        <v>53</v>
      </c>
      <c r="AC167" s="53" t="s">
        <v>53</v>
      </c>
      <c r="AD167" s="53" t="s">
        <v>54</v>
      </c>
      <c r="AE167" s="53" t="s">
        <v>53</v>
      </c>
      <c r="AF167" s="53" t="s">
        <v>53</v>
      </c>
      <c r="AG167" s="53" t="s">
        <v>54</v>
      </c>
      <c r="AH167" s="30"/>
      <c r="AI167" s="29"/>
      <c r="AJ167" s="30"/>
      <c r="AK167" s="66" t="str">
        <f t="shared" si="266"/>
        <v>;</v>
      </c>
      <c r="AL167" s="37" t="str">
        <f t="shared" si="269"/>
        <v/>
      </c>
      <c r="AM167" s="1" t="e">
        <f>IF(AND(M167&lt;&gt;"",AK167&lt;&gt;""),VLOOKUP(M167&amp;AK167,'No Eliminar'!$P$3:$Q$27,2,FALSE),"")</f>
        <v>#N/A</v>
      </c>
      <c r="AN167" s="74"/>
      <c r="AO167" s="205"/>
      <c r="AP167" s="264"/>
      <c r="AQ167" s="38" t="str">
        <f t="shared" si="258"/>
        <v>Impacto</v>
      </c>
      <c r="AR167" s="31"/>
      <c r="AS167" s="37" t="str">
        <f t="shared" si="259"/>
        <v/>
      </c>
      <c r="AT167" s="31"/>
      <c r="AU167" s="37" t="str">
        <f t="shared" si="260"/>
        <v/>
      </c>
      <c r="AV167" s="40" t="e">
        <f t="shared" si="261"/>
        <v>#VALUE!</v>
      </c>
      <c r="AW167" s="31"/>
      <c r="AX167" s="31"/>
      <c r="AY167" s="31"/>
      <c r="AZ167" s="40" t="str">
        <f t="shared" si="262"/>
        <v/>
      </c>
      <c r="BA167" s="41" t="str">
        <f t="shared" si="263"/>
        <v>Muy Alta</v>
      </c>
      <c r="BB167" s="40" t="e">
        <f t="shared" si="264"/>
        <v>#VALUE!</v>
      </c>
      <c r="BC167" s="41" t="e">
        <f t="shared" si="265"/>
        <v>#VALUE!</v>
      </c>
      <c r="BD167" s="42" t="e">
        <f>IF(AND(BA167&lt;&gt;"",BC167&lt;&gt;""),VLOOKUP(BA167&amp;BC167,'No Eliminar'!$P$3:$Q$27,2,FALSE),"")</f>
        <v>#VALUE!</v>
      </c>
      <c r="BE167" s="31"/>
      <c r="BF167" s="726"/>
      <c r="BG167" s="672"/>
      <c r="BH167" s="672"/>
      <c r="BI167" s="672"/>
      <c r="BJ167" s="672"/>
      <c r="BK167" s="564"/>
      <c r="BL167" s="672"/>
    </row>
    <row r="168" spans="2:64" ht="50.25" thickTop="1" thickBot="1" x14ac:dyDescent="0.35">
      <c r="B168" s="413"/>
      <c r="C168" s="648" t="e">
        <f>VLOOKUP(B168,'No Eliminar'!B$3:D$18,2,FALSE)</f>
        <v>#N/A</v>
      </c>
      <c r="D168" s="648" t="e">
        <f>VLOOKUP(B168,'No Eliminar'!B$3:E$18,4,FALSE)</f>
        <v>#N/A</v>
      </c>
      <c r="E168" s="413"/>
      <c r="F168" s="101"/>
      <c r="G168" s="674"/>
      <c r="H168" s="633"/>
      <c r="I168" s="672"/>
      <c r="J168" s="672"/>
      <c r="K168" s="673"/>
      <c r="L168" s="29"/>
      <c r="M168" s="51" t="str">
        <f t="shared" si="267"/>
        <v>;</v>
      </c>
      <c r="N168" s="52" t="str">
        <f t="shared" si="268"/>
        <v/>
      </c>
      <c r="O168" s="53" t="s">
        <v>53</v>
      </c>
      <c r="P168" s="53" t="s">
        <v>53</v>
      </c>
      <c r="Q168" s="53" t="s">
        <v>53</v>
      </c>
      <c r="R168" s="53" t="s">
        <v>53</v>
      </c>
      <c r="S168" s="53" t="s">
        <v>53</v>
      </c>
      <c r="T168" s="53" t="s">
        <v>53</v>
      </c>
      <c r="U168" s="53" t="s">
        <v>53</v>
      </c>
      <c r="V168" s="53" t="s">
        <v>54</v>
      </c>
      <c r="W168" s="53" t="s">
        <v>54</v>
      </c>
      <c r="X168" s="53" t="s">
        <v>53</v>
      </c>
      <c r="Y168" s="53" t="s">
        <v>53</v>
      </c>
      <c r="Z168" s="53" t="s">
        <v>53</v>
      </c>
      <c r="AA168" s="53" t="s">
        <v>53</v>
      </c>
      <c r="AB168" s="53" t="s">
        <v>53</v>
      </c>
      <c r="AC168" s="53" t="s">
        <v>53</v>
      </c>
      <c r="AD168" s="53" t="s">
        <v>54</v>
      </c>
      <c r="AE168" s="53" t="s">
        <v>53</v>
      </c>
      <c r="AF168" s="53" t="s">
        <v>53</v>
      </c>
      <c r="AG168" s="53" t="s">
        <v>54</v>
      </c>
      <c r="AH168" s="30"/>
      <c r="AI168" s="29"/>
      <c r="AJ168" s="30"/>
      <c r="AK168" s="66" t="str">
        <f t="shared" si="266"/>
        <v>;</v>
      </c>
      <c r="AL168" s="37" t="str">
        <f t="shared" si="269"/>
        <v/>
      </c>
      <c r="AM168" s="1" t="e">
        <f>IF(AND(M168&lt;&gt;"",AK168&lt;&gt;""),VLOOKUP(M168&amp;AK168,'No Eliminar'!$P$3:$Q$27,2,FALSE),"")</f>
        <v>#N/A</v>
      </c>
      <c r="AN168" s="74"/>
      <c r="AO168" s="205"/>
      <c r="AP168" s="264"/>
      <c r="AQ168" s="38" t="str">
        <f t="shared" si="258"/>
        <v>Impacto</v>
      </c>
      <c r="AR168" s="31"/>
      <c r="AS168" s="37" t="str">
        <f t="shared" si="259"/>
        <v/>
      </c>
      <c r="AT168" s="31"/>
      <c r="AU168" s="37" t="str">
        <f t="shared" si="260"/>
        <v/>
      </c>
      <c r="AV168" s="40" t="e">
        <f t="shared" si="261"/>
        <v>#VALUE!</v>
      </c>
      <c r="AW168" s="31"/>
      <c r="AX168" s="31"/>
      <c r="AY168" s="31"/>
      <c r="AZ168" s="40" t="str">
        <f t="shared" si="262"/>
        <v/>
      </c>
      <c r="BA168" s="41" t="str">
        <f t="shared" si="263"/>
        <v>Muy Alta</v>
      </c>
      <c r="BB168" s="40" t="e">
        <f t="shared" si="264"/>
        <v>#VALUE!</v>
      </c>
      <c r="BC168" s="41" t="e">
        <f t="shared" si="265"/>
        <v>#VALUE!</v>
      </c>
      <c r="BD168" s="42" t="e">
        <f>IF(AND(BA168&lt;&gt;"",BC168&lt;&gt;""),VLOOKUP(BA168&amp;BC168,'No Eliminar'!$P$3:$Q$27,2,FALSE),"")</f>
        <v>#VALUE!</v>
      </c>
      <c r="BE168" s="31"/>
      <c r="BF168" s="726"/>
      <c r="BG168" s="672"/>
      <c r="BH168" s="672"/>
      <c r="BI168" s="672"/>
      <c r="BJ168" s="672"/>
      <c r="BK168" s="564"/>
      <c r="BL168" s="672"/>
    </row>
    <row r="169" spans="2:64" ht="50.25" thickTop="1" thickBot="1" x14ac:dyDescent="0.35">
      <c r="B169" s="413"/>
      <c r="C169" s="648" t="e">
        <f>VLOOKUP(B169,'No Eliminar'!B$3:D$18,2,FALSE)</f>
        <v>#N/A</v>
      </c>
      <c r="D169" s="648" t="e">
        <f>VLOOKUP(B169,'No Eliminar'!B$3:E$18,4,FALSE)</f>
        <v>#N/A</v>
      </c>
      <c r="E169" s="413"/>
      <c r="F169" s="101"/>
      <c r="G169" s="674"/>
      <c r="H169" s="633"/>
      <c r="I169" s="672"/>
      <c r="J169" s="672"/>
      <c r="K169" s="673"/>
      <c r="L169" s="29"/>
      <c r="M169" s="51" t="str">
        <f t="shared" si="267"/>
        <v>;</v>
      </c>
      <c r="N169" s="52" t="str">
        <f t="shared" si="268"/>
        <v/>
      </c>
      <c r="O169" s="53" t="s">
        <v>53</v>
      </c>
      <c r="P169" s="53" t="s">
        <v>53</v>
      </c>
      <c r="Q169" s="53" t="s">
        <v>53</v>
      </c>
      <c r="R169" s="53" t="s">
        <v>53</v>
      </c>
      <c r="S169" s="53" t="s">
        <v>53</v>
      </c>
      <c r="T169" s="53" t="s">
        <v>53</v>
      </c>
      <c r="U169" s="53" t="s">
        <v>53</v>
      </c>
      <c r="V169" s="53" t="s">
        <v>54</v>
      </c>
      <c r="W169" s="53" t="s">
        <v>54</v>
      </c>
      <c r="X169" s="53" t="s">
        <v>53</v>
      </c>
      <c r="Y169" s="53" t="s">
        <v>53</v>
      </c>
      <c r="Z169" s="53" t="s">
        <v>53</v>
      </c>
      <c r="AA169" s="53" t="s">
        <v>53</v>
      </c>
      <c r="AB169" s="53" t="s">
        <v>53</v>
      </c>
      <c r="AC169" s="53" t="s">
        <v>53</v>
      </c>
      <c r="AD169" s="53" t="s">
        <v>54</v>
      </c>
      <c r="AE169" s="53" t="s">
        <v>53</v>
      </c>
      <c r="AF169" s="53" t="s">
        <v>53</v>
      </c>
      <c r="AG169" s="53" t="s">
        <v>54</v>
      </c>
      <c r="AH169" s="30"/>
      <c r="AI169" s="29"/>
      <c r="AJ169" s="30"/>
      <c r="AK169" s="66" t="str">
        <f t="shared" si="266"/>
        <v>;</v>
      </c>
      <c r="AL169" s="37" t="str">
        <f t="shared" si="269"/>
        <v/>
      </c>
      <c r="AM169" s="1" t="e">
        <f>IF(AND(M169&lt;&gt;"",AK169&lt;&gt;""),VLOOKUP(M169&amp;AK169,'No Eliminar'!$P$3:$Q$27,2,FALSE),"")</f>
        <v>#N/A</v>
      </c>
      <c r="AN169" s="74"/>
      <c r="AO169" s="205"/>
      <c r="AP169" s="264"/>
      <c r="AQ169" s="38" t="str">
        <f t="shared" si="258"/>
        <v>Impacto</v>
      </c>
      <c r="AR169" s="31"/>
      <c r="AS169" s="37" t="str">
        <f t="shared" si="259"/>
        <v/>
      </c>
      <c r="AT169" s="31"/>
      <c r="AU169" s="37" t="str">
        <f t="shared" si="260"/>
        <v/>
      </c>
      <c r="AV169" s="40" t="e">
        <f t="shared" si="261"/>
        <v>#VALUE!</v>
      </c>
      <c r="AW169" s="31"/>
      <c r="AX169" s="31"/>
      <c r="AY169" s="31"/>
      <c r="AZ169" s="40" t="str">
        <f t="shared" si="262"/>
        <v/>
      </c>
      <c r="BA169" s="41" t="str">
        <f t="shared" si="263"/>
        <v>Muy Alta</v>
      </c>
      <c r="BB169" s="40" t="e">
        <f t="shared" si="264"/>
        <v>#VALUE!</v>
      </c>
      <c r="BC169" s="41" t="e">
        <f t="shared" si="265"/>
        <v>#VALUE!</v>
      </c>
      <c r="BD169" s="42" t="e">
        <f>IF(AND(BA169&lt;&gt;"",BC169&lt;&gt;""),VLOOKUP(BA169&amp;BC169,'No Eliminar'!$P$3:$Q$27,2,FALSE),"")</f>
        <v>#VALUE!</v>
      </c>
      <c r="BE169" s="31"/>
      <c r="BF169" s="726"/>
      <c r="BG169" s="672"/>
      <c r="BH169" s="672"/>
      <c r="BI169" s="672"/>
      <c r="BJ169" s="672"/>
      <c r="BK169" s="564"/>
      <c r="BL169" s="672"/>
    </row>
    <row r="170" spans="2:64" ht="50.25" thickTop="1" thickBot="1" x14ac:dyDescent="0.35">
      <c r="B170" s="413"/>
      <c r="C170" s="648" t="e">
        <f>VLOOKUP(B170,'No Eliminar'!B$3:D$18,2,FALSE)</f>
        <v>#N/A</v>
      </c>
      <c r="D170" s="648" t="e">
        <f>VLOOKUP(B170,'No Eliminar'!B$3:E$18,4,FALSE)</f>
        <v>#N/A</v>
      </c>
      <c r="E170" s="413"/>
      <c r="F170" s="101"/>
      <c r="G170" s="674"/>
      <c r="H170" s="633"/>
      <c r="I170" s="672"/>
      <c r="J170" s="672"/>
      <c r="K170" s="673"/>
      <c r="L170" s="29"/>
      <c r="M170" s="51" t="str">
        <f t="shared" si="267"/>
        <v>;</v>
      </c>
      <c r="N170" s="52" t="str">
        <f t="shared" si="268"/>
        <v/>
      </c>
      <c r="O170" s="53" t="s">
        <v>53</v>
      </c>
      <c r="P170" s="53" t="s">
        <v>53</v>
      </c>
      <c r="Q170" s="53" t="s">
        <v>53</v>
      </c>
      <c r="R170" s="53" t="s">
        <v>53</v>
      </c>
      <c r="S170" s="53" t="s">
        <v>53</v>
      </c>
      <c r="T170" s="53" t="s">
        <v>53</v>
      </c>
      <c r="U170" s="53" t="s">
        <v>53</v>
      </c>
      <c r="V170" s="53" t="s">
        <v>54</v>
      </c>
      <c r="W170" s="53" t="s">
        <v>54</v>
      </c>
      <c r="X170" s="53" t="s">
        <v>53</v>
      </c>
      <c r="Y170" s="53" t="s">
        <v>53</v>
      </c>
      <c r="Z170" s="53" t="s">
        <v>53</v>
      </c>
      <c r="AA170" s="53" t="s">
        <v>53</v>
      </c>
      <c r="AB170" s="53" t="s">
        <v>53</v>
      </c>
      <c r="AC170" s="53" t="s">
        <v>53</v>
      </c>
      <c r="AD170" s="53" t="s">
        <v>54</v>
      </c>
      <c r="AE170" s="53" t="s">
        <v>53</v>
      </c>
      <c r="AF170" s="53" t="s">
        <v>53</v>
      </c>
      <c r="AG170" s="53" t="s">
        <v>54</v>
      </c>
      <c r="AH170" s="30"/>
      <c r="AI170" s="29"/>
      <c r="AJ170" s="30"/>
      <c r="AK170" s="66" t="str">
        <f t="shared" si="266"/>
        <v>;</v>
      </c>
      <c r="AL170" s="37" t="str">
        <f t="shared" si="269"/>
        <v/>
      </c>
      <c r="AM170" s="1" t="e">
        <f>IF(AND(M170&lt;&gt;"",AK170&lt;&gt;""),VLOOKUP(M170&amp;AK170,'No Eliminar'!$P$3:$Q$27,2,FALSE),"")</f>
        <v>#N/A</v>
      </c>
      <c r="AN170" s="74"/>
      <c r="AO170" s="205"/>
      <c r="AP170" s="264"/>
      <c r="AQ170" s="38" t="str">
        <f t="shared" si="258"/>
        <v>Impacto</v>
      </c>
      <c r="AR170" s="31"/>
      <c r="AS170" s="37" t="str">
        <f t="shared" si="259"/>
        <v/>
      </c>
      <c r="AT170" s="31"/>
      <c r="AU170" s="37" t="str">
        <f t="shared" si="260"/>
        <v/>
      </c>
      <c r="AV170" s="40" t="e">
        <f t="shared" si="261"/>
        <v>#VALUE!</v>
      </c>
      <c r="AW170" s="31"/>
      <c r="AX170" s="31"/>
      <c r="AY170" s="31"/>
      <c r="AZ170" s="40" t="str">
        <f t="shared" si="262"/>
        <v/>
      </c>
      <c r="BA170" s="41" t="str">
        <f t="shared" si="263"/>
        <v>Muy Alta</v>
      </c>
      <c r="BB170" s="40" t="e">
        <f t="shared" si="264"/>
        <v>#VALUE!</v>
      </c>
      <c r="BC170" s="41" t="e">
        <f t="shared" si="265"/>
        <v>#VALUE!</v>
      </c>
      <c r="BD170" s="42" t="e">
        <f>IF(AND(BA170&lt;&gt;"",BC170&lt;&gt;""),VLOOKUP(BA170&amp;BC170,'No Eliminar'!$P$3:$Q$27,2,FALSE),"")</f>
        <v>#VALUE!</v>
      </c>
      <c r="BE170" s="31"/>
      <c r="BF170" s="726"/>
      <c r="BG170" s="672"/>
      <c r="BH170" s="672"/>
      <c r="BI170" s="672"/>
      <c r="BJ170" s="672"/>
      <c r="BK170" s="564"/>
      <c r="BL170" s="672"/>
    </row>
    <row r="171" spans="2:64" ht="50.25" thickTop="1" thickBot="1" x14ac:dyDescent="0.35">
      <c r="B171" s="413"/>
      <c r="C171" s="648" t="e">
        <f>VLOOKUP(B171,'No Eliminar'!B$3:D$18,2,FALSE)</f>
        <v>#N/A</v>
      </c>
      <c r="D171" s="648" t="e">
        <f>VLOOKUP(B171,'No Eliminar'!B$3:E$18,4,FALSE)</f>
        <v>#N/A</v>
      </c>
      <c r="E171" s="413"/>
      <c r="F171" s="101"/>
      <c r="G171" s="674"/>
      <c r="H171" s="633"/>
      <c r="I171" s="672"/>
      <c r="J171" s="672"/>
      <c r="K171" s="673"/>
      <c r="L171" s="29"/>
      <c r="M171" s="51" t="str">
        <f t="shared" si="267"/>
        <v>;</v>
      </c>
      <c r="N171" s="52" t="str">
        <f t="shared" si="268"/>
        <v/>
      </c>
      <c r="O171" s="53" t="s">
        <v>53</v>
      </c>
      <c r="P171" s="53" t="s">
        <v>53</v>
      </c>
      <c r="Q171" s="53" t="s">
        <v>53</v>
      </c>
      <c r="R171" s="53" t="s">
        <v>53</v>
      </c>
      <c r="S171" s="53" t="s">
        <v>53</v>
      </c>
      <c r="T171" s="53" t="s">
        <v>53</v>
      </c>
      <c r="U171" s="53" t="s">
        <v>53</v>
      </c>
      <c r="V171" s="53" t="s">
        <v>54</v>
      </c>
      <c r="W171" s="53" t="s">
        <v>54</v>
      </c>
      <c r="X171" s="53" t="s">
        <v>53</v>
      </c>
      <c r="Y171" s="53" t="s">
        <v>53</v>
      </c>
      <c r="Z171" s="53" t="s">
        <v>53</v>
      </c>
      <c r="AA171" s="53" t="s">
        <v>53</v>
      </c>
      <c r="AB171" s="53" t="s">
        <v>53</v>
      </c>
      <c r="AC171" s="53" t="s">
        <v>53</v>
      </c>
      <c r="AD171" s="53" t="s">
        <v>54</v>
      </c>
      <c r="AE171" s="53" t="s">
        <v>53</v>
      </c>
      <c r="AF171" s="53" t="s">
        <v>53</v>
      </c>
      <c r="AG171" s="53" t="s">
        <v>54</v>
      </c>
      <c r="AH171" s="30"/>
      <c r="AI171" s="29"/>
      <c r="AJ171" s="30"/>
      <c r="AK171" s="66" t="str">
        <f t="shared" si="266"/>
        <v>;</v>
      </c>
      <c r="AL171" s="37" t="str">
        <f t="shared" si="269"/>
        <v/>
      </c>
      <c r="AM171" s="1" t="e">
        <f>IF(AND(M171&lt;&gt;"",AK171&lt;&gt;""),VLOOKUP(M171&amp;AK171,'No Eliminar'!$P$3:$Q$27,2,FALSE),"")</f>
        <v>#N/A</v>
      </c>
      <c r="AN171" s="74"/>
      <c r="AO171" s="205"/>
      <c r="AP171" s="264"/>
      <c r="AQ171" s="38" t="str">
        <f t="shared" si="258"/>
        <v>Impacto</v>
      </c>
      <c r="AR171" s="31"/>
      <c r="AS171" s="37" t="str">
        <f t="shared" si="259"/>
        <v/>
      </c>
      <c r="AT171" s="31"/>
      <c r="AU171" s="37" t="str">
        <f t="shared" si="260"/>
        <v/>
      </c>
      <c r="AV171" s="40" t="e">
        <f t="shared" si="261"/>
        <v>#VALUE!</v>
      </c>
      <c r="AW171" s="31"/>
      <c r="AX171" s="31"/>
      <c r="AY171" s="31"/>
      <c r="AZ171" s="40" t="str">
        <f t="shared" si="262"/>
        <v/>
      </c>
      <c r="BA171" s="41" t="str">
        <f t="shared" si="263"/>
        <v>Muy Alta</v>
      </c>
      <c r="BB171" s="40" t="e">
        <f t="shared" si="264"/>
        <v>#VALUE!</v>
      </c>
      <c r="BC171" s="41" t="e">
        <f t="shared" si="265"/>
        <v>#VALUE!</v>
      </c>
      <c r="BD171" s="42" t="e">
        <f>IF(AND(BA171&lt;&gt;"",BC171&lt;&gt;""),VLOOKUP(BA171&amp;BC171,'No Eliminar'!$P$3:$Q$27,2,FALSE),"")</f>
        <v>#VALUE!</v>
      </c>
      <c r="BE171" s="31"/>
      <c r="BF171" s="726"/>
      <c r="BG171" s="672"/>
      <c r="BH171" s="672"/>
      <c r="BI171" s="672"/>
      <c r="BJ171" s="672"/>
      <c r="BK171" s="564"/>
      <c r="BL171" s="672"/>
    </row>
    <row r="172" spans="2:64" ht="50.25" thickTop="1" thickBot="1" x14ac:dyDescent="0.35">
      <c r="B172" s="413"/>
      <c r="C172" s="648" t="e">
        <f>VLOOKUP(B172,'No Eliminar'!B$3:D$18,2,FALSE)</f>
        <v>#N/A</v>
      </c>
      <c r="D172" s="648" t="e">
        <f>VLOOKUP(B172,'No Eliminar'!B$3:E$18,4,FALSE)</f>
        <v>#N/A</v>
      </c>
      <c r="E172" s="413"/>
      <c r="F172" s="101"/>
      <c r="G172" s="674"/>
      <c r="H172" s="633"/>
      <c r="I172" s="672"/>
      <c r="J172" s="672"/>
      <c r="K172" s="673"/>
      <c r="L172" s="29"/>
      <c r="M172" s="51" t="str">
        <f t="shared" si="267"/>
        <v>;</v>
      </c>
      <c r="N172" s="52" t="str">
        <f t="shared" si="268"/>
        <v/>
      </c>
      <c r="O172" s="53" t="s">
        <v>53</v>
      </c>
      <c r="P172" s="53" t="s">
        <v>53</v>
      </c>
      <c r="Q172" s="53" t="s">
        <v>53</v>
      </c>
      <c r="R172" s="53" t="s">
        <v>53</v>
      </c>
      <c r="S172" s="53" t="s">
        <v>53</v>
      </c>
      <c r="T172" s="53" t="s">
        <v>53</v>
      </c>
      <c r="U172" s="53" t="s">
        <v>53</v>
      </c>
      <c r="V172" s="53" t="s">
        <v>54</v>
      </c>
      <c r="W172" s="53" t="s">
        <v>54</v>
      </c>
      <c r="X172" s="53" t="s">
        <v>53</v>
      </c>
      <c r="Y172" s="53" t="s">
        <v>53</v>
      </c>
      <c r="Z172" s="53" t="s">
        <v>53</v>
      </c>
      <c r="AA172" s="53" t="s">
        <v>53</v>
      </c>
      <c r="AB172" s="53" t="s">
        <v>53</v>
      </c>
      <c r="AC172" s="53" t="s">
        <v>53</v>
      </c>
      <c r="AD172" s="53" t="s">
        <v>54</v>
      </c>
      <c r="AE172" s="53" t="s">
        <v>53</v>
      </c>
      <c r="AF172" s="53" t="s">
        <v>53</v>
      </c>
      <c r="AG172" s="53" t="s">
        <v>54</v>
      </c>
      <c r="AH172" s="30"/>
      <c r="AI172" s="29"/>
      <c r="AJ172" s="30"/>
      <c r="AK172" s="66" t="str">
        <f t="shared" si="266"/>
        <v>;</v>
      </c>
      <c r="AL172" s="37" t="str">
        <f t="shared" si="269"/>
        <v/>
      </c>
      <c r="AM172" s="1" t="e">
        <f>IF(AND(M172&lt;&gt;"",AK172&lt;&gt;""),VLOOKUP(M172&amp;AK172,'No Eliminar'!$P$3:$Q$27,2,FALSE),"")</f>
        <v>#N/A</v>
      </c>
      <c r="AN172" s="74"/>
      <c r="AO172" s="205"/>
      <c r="AP172" s="264"/>
      <c r="AQ172" s="38" t="str">
        <f t="shared" si="258"/>
        <v>Impacto</v>
      </c>
      <c r="AR172" s="31"/>
      <c r="AS172" s="37" t="str">
        <f t="shared" si="259"/>
        <v/>
      </c>
      <c r="AT172" s="31"/>
      <c r="AU172" s="37" t="str">
        <f t="shared" si="260"/>
        <v/>
      </c>
      <c r="AV172" s="40" t="e">
        <f t="shared" si="261"/>
        <v>#VALUE!</v>
      </c>
      <c r="AW172" s="31"/>
      <c r="AX172" s="31"/>
      <c r="AY172" s="31"/>
      <c r="AZ172" s="40" t="str">
        <f t="shared" si="262"/>
        <v/>
      </c>
      <c r="BA172" s="41" t="str">
        <f t="shared" si="263"/>
        <v>Muy Alta</v>
      </c>
      <c r="BB172" s="40" t="e">
        <f t="shared" si="264"/>
        <v>#VALUE!</v>
      </c>
      <c r="BC172" s="41" t="e">
        <f t="shared" si="265"/>
        <v>#VALUE!</v>
      </c>
      <c r="BD172" s="42" t="e">
        <f>IF(AND(BA172&lt;&gt;"",BC172&lt;&gt;""),VLOOKUP(BA172&amp;BC172,'No Eliminar'!$P$3:$Q$27,2,FALSE),"")</f>
        <v>#VALUE!</v>
      </c>
      <c r="BE172" s="31"/>
      <c r="BF172" s="726"/>
      <c r="BG172" s="672"/>
      <c r="BH172" s="672"/>
      <c r="BI172" s="672"/>
      <c r="BJ172" s="672"/>
      <c r="BK172" s="564"/>
      <c r="BL172" s="672"/>
    </row>
    <row r="173" spans="2:64" ht="50.25" thickTop="1" thickBot="1" x14ac:dyDescent="0.35">
      <c r="B173" s="413"/>
      <c r="C173" s="648" t="e">
        <f>VLOOKUP(B173,'No Eliminar'!B$3:D$18,2,FALSE)</f>
        <v>#N/A</v>
      </c>
      <c r="D173" s="648" t="e">
        <f>VLOOKUP(B173,'No Eliminar'!B$3:E$18,4,FALSE)</f>
        <v>#N/A</v>
      </c>
      <c r="E173" s="413"/>
      <c r="F173" s="101"/>
      <c r="G173" s="674"/>
      <c r="H173" s="633"/>
      <c r="I173" s="672"/>
      <c r="J173" s="672"/>
      <c r="K173" s="673"/>
      <c r="L173" s="29"/>
      <c r="M173" s="51" t="str">
        <f t="shared" si="267"/>
        <v>;</v>
      </c>
      <c r="N173" s="52" t="str">
        <f t="shared" si="268"/>
        <v/>
      </c>
      <c r="O173" s="53" t="s">
        <v>53</v>
      </c>
      <c r="P173" s="53" t="s">
        <v>53</v>
      </c>
      <c r="Q173" s="53" t="s">
        <v>53</v>
      </c>
      <c r="R173" s="53" t="s">
        <v>53</v>
      </c>
      <c r="S173" s="53" t="s">
        <v>53</v>
      </c>
      <c r="T173" s="53" t="s">
        <v>53</v>
      </c>
      <c r="U173" s="53" t="s">
        <v>53</v>
      </c>
      <c r="V173" s="53" t="s">
        <v>54</v>
      </c>
      <c r="W173" s="53" t="s">
        <v>54</v>
      </c>
      <c r="X173" s="53" t="s">
        <v>53</v>
      </c>
      <c r="Y173" s="53" t="s">
        <v>53</v>
      </c>
      <c r="Z173" s="53" t="s">
        <v>53</v>
      </c>
      <c r="AA173" s="53" t="s">
        <v>53</v>
      </c>
      <c r="AB173" s="53" t="s">
        <v>53</v>
      </c>
      <c r="AC173" s="53" t="s">
        <v>53</v>
      </c>
      <c r="AD173" s="53" t="s">
        <v>54</v>
      </c>
      <c r="AE173" s="53" t="s">
        <v>53</v>
      </c>
      <c r="AF173" s="53" t="s">
        <v>53</v>
      </c>
      <c r="AG173" s="53" t="s">
        <v>54</v>
      </c>
      <c r="AH173" s="30"/>
      <c r="AI173" s="29"/>
      <c r="AJ173" s="30"/>
      <c r="AK173" s="66" t="str">
        <f t="shared" si="266"/>
        <v>;</v>
      </c>
      <c r="AL173" s="37" t="str">
        <f t="shared" si="269"/>
        <v/>
      </c>
      <c r="AM173" s="1" t="e">
        <f>IF(AND(M173&lt;&gt;"",AK173&lt;&gt;""),VLOOKUP(M173&amp;AK173,'No Eliminar'!$P$3:$Q$27,2,FALSE),"")</f>
        <v>#N/A</v>
      </c>
      <c r="AN173" s="74"/>
      <c r="AO173" s="205"/>
      <c r="AP173" s="264"/>
      <c r="AQ173" s="38" t="str">
        <f t="shared" si="258"/>
        <v>Impacto</v>
      </c>
      <c r="AR173" s="31"/>
      <c r="AS173" s="37" t="str">
        <f t="shared" si="259"/>
        <v/>
      </c>
      <c r="AT173" s="31"/>
      <c r="AU173" s="37" t="str">
        <f t="shared" si="260"/>
        <v/>
      </c>
      <c r="AV173" s="40" t="e">
        <f t="shared" si="261"/>
        <v>#VALUE!</v>
      </c>
      <c r="AW173" s="31"/>
      <c r="AX173" s="31"/>
      <c r="AY173" s="31"/>
      <c r="AZ173" s="40" t="str">
        <f t="shared" si="262"/>
        <v/>
      </c>
      <c r="BA173" s="41" t="str">
        <f t="shared" si="263"/>
        <v>Muy Alta</v>
      </c>
      <c r="BB173" s="40" t="e">
        <f t="shared" si="264"/>
        <v>#VALUE!</v>
      </c>
      <c r="BC173" s="41" t="e">
        <f t="shared" si="265"/>
        <v>#VALUE!</v>
      </c>
      <c r="BD173" s="42" t="e">
        <f>IF(AND(BA173&lt;&gt;"",BC173&lt;&gt;""),VLOOKUP(BA173&amp;BC173,'No Eliminar'!$P$3:$Q$27,2,FALSE),"")</f>
        <v>#VALUE!</v>
      </c>
      <c r="BE173" s="31"/>
      <c r="BF173" s="726"/>
      <c r="BG173" s="672"/>
      <c r="BH173" s="672"/>
      <c r="BI173" s="672"/>
      <c r="BJ173" s="672"/>
      <c r="BK173" s="564"/>
      <c r="BL173" s="672"/>
    </row>
    <row r="174" spans="2:64" ht="50.25" thickTop="1" thickBot="1" x14ac:dyDescent="0.35">
      <c r="B174" s="413"/>
      <c r="C174" s="648" t="e">
        <f>VLOOKUP(B174,'No Eliminar'!B$3:D$18,2,FALSE)</f>
        <v>#N/A</v>
      </c>
      <c r="D174" s="648" t="e">
        <f>VLOOKUP(B174,'No Eliminar'!B$3:E$18,4,FALSE)</f>
        <v>#N/A</v>
      </c>
      <c r="E174" s="413"/>
      <c r="F174" s="101"/>
      <c r="G174" s="674"/>
      <c r="H174" s="633"/>
      <c r="I174" s="672"/>
      <c r="J174" s="672"/>
      <c r="K174" s="673"/>
      <c r="L174" s="29"/>
      <c r="M174" s="51" t="str">
        <f t="shared" si="267"/>
        <v>;</v>
      </c>
      <c r="N174" s="52" t="str">
        <f t="shared" si="268"/>
        <v/>
      </c>
      <c r="O174" s="53" t="s">
        <v>53</v>
      </c>
      <c r="P174" s="53" t="s">
        <v>53</v>
      </c>
      <c r="Q174" s="53" t="s">
        <v>53</v>
      </c>
      <c r="R174" s="53" t="s">
        <v>53</v>
      </c>
      <c r="S174" s="53" t="s">
        <v>53</v>
      </c>
      <c r="T174" s="53" t="s">
        <v>53</v>
      </c>
      <c r="U174" s="53" t="s">
        <v>53</v>
      </c>
      <c r="V174" s="53" t="s">
        <v>54</v>
      </c>
      <c r="W174" s="53" t="s">
        <v>54</v>
      </c>
      <c r="X174" s="53" t="s">
        <v>53</v>
      </c>
      <c r="Y174" s="53" t="s">
        <v>53</v>
      </c>
      <c r="Z174" s="53" t="s">
        <v>53</v>
      </c>
      <c r="AA174" s="53" t="s">
        <v>53</v>
      </c>
      <c r="AB174" s="53" t="s">
        <v>53</v>
      </c>
      <c r="AC174" s="53" t="s">
        <v>53</v>
      </c>
      <c r="AD174" s="53" t="s">
        <v>54</v>
      </c>
      <c r="AE174" s="53" t="s">
        <v>53</v>
      </c>
      <c r="AF174" s="53" t="s">
        <v>53</v>
      </c>
      <c r="AG174" s="53" t="s">
        <v>54</v>
      </c>
      <c r="AH174" s="30"/>
      <c r="AI174" s="29"/>
      <c r="AJ174" s="30"/>
      <c r="AK174" s="66" t="str">
        <f t="shared" si="266"/>
        <v>;</v>
      </c>
      <c r="AL174" s="37" t="str">
        <f t="shared" si="269"/>
        <v/>
      </c>
      <c r="AM174" s="1" t="e">
        <f>IF(AND(M174&lt;&gt;"",AK174&lt;&gt;""),VLOOKUP(M174&amp;AK174,'No Eliminar'!$P$3:$Q$27,2,FALSE),"")</f>
        <v>#N/A</v>
      </c>
      <c r="AN174" s="74"/>
      <c r="AO174" s="205"/>
      <c r="AP174" s="264"/>
      <c r="AQ174" s="38" t="str">
        <f t="shared" si="258"/>
        <v>Impacto</v>
      </c>
      <c r="AR174" s="31"/>
      <c r="AS174" s="37" t="str">
        <f t="shared" si="259"/>
        <v/>
      </c>
      <c r="AT174" s="31"/>
      <c r="AU174" s="37" t="str">
        <f t="shared" si="260"/>
        <v/>
      </c>
      <c r="AV174" s="40" t="e">
        <f t="shared" si="261"/>
        <v>#VALUE!</v>
      </c>
      <c r="AW174" s="31"/>
      <c r="AX174" s="31"/>
      <c r="AY174" s="31"/>
      <c r="AZ174" s="40" t="str">
        <f t="shared" si="262"/>
        <v/>
      </c>
      <c r="BA174" s="41" t="str">
        <f t="shared" si="263"/>
        <v>Muy Alta</v>
      </c>
      <c r="BB174" s="40" t="e">
        <f t="shared" si="264"/>
        <v>#VALUE!</v>
      </c>
      <c r="BC174" s="41" t="e">
        <f t="shared" si="265"/>
        <v>#VALUE!</v>
      </c>
      <c r="BD174" s="42" t="e">
        <f>IF(AND(BA174&lt;&gt;"",BC174&lt;&gt;""),VLOOKUP(BA174&amp;BC174,'No Eliminar'!$P$3:$Q$27,2,FALSE),"")</f>
        <v>#VALUE!</v>
      </c>
      <c r="BE174" s="31"/>
      <c r="BF174" s="726"/>
      <c r="BG174" s="672"/>
      <c r="BH174" s="672"/>
      <c r="BI174" s="672"/>
      <c r="BJ174" s="672"/>
      <c r="BK174" s="564"/>
      <c r="BL174" s="672"/>
    </row>
    <row r="175" spans="2:64" ht="50.25" thickTop="1" thickBot="1" x14ac:dyDescent="0.35">
      <c r="B175" s="413"/>
      <c r="C175" s="648" t="e">
        <f>VLOOKUP(B175,'No Eliminar'!B$3:D$18,2,FALSE)</f>
        <v>#N/A</v>
      </c>
      <c r="D175" s="648" t="e">
        <f>VLOOKUP(B175,'No Eliminar'!B$3:E$18,4,FALSE)</f>
        <v>#N/A</v>
      </c>
      <c r="E175" s="413"/>
      <c r="F175" s="101"/>
      <c r="G175" s="674"/>
      <c r="H175" s="633"/>
      <c r="I175" s="672"/>
      <c r="J175" s="672"/>
      <c r="K175" s="673"/>
      <c r="L175" s="29"/>
      <c r="M175" s="51" t="str">
        <f t="shared" si="267"/>
        <v>;</v>
      </c>
      <c r="N175" s="52" t="str">
        <f t="shared" si="268"/>
        <v/>
      </c>
      <c r="O175" s="53" t="s">
        <v>53</v>
      </c>
      <c r="P175" s="53" t="s">
        <v>53</v>
      </c>
      <c r="Q175" s="53" t="s">
        <v>53</v>
      </c>
      <c r="R175" s="53" t="s">
        <v>53</v>
      </c>
      <c r="S175" s="53" t="s">
        <v>53</v>
      </c>
      <c r="T175" s="53" t="s">
        <v>53</v>
      </c>
      <c r="U175" s="53" t="s">
        <v>53</v>
      </c>
      <c r="V175" s="53" t="s">
        <v>54</v>
      </c>
      <c r="W175" s="53" t="s">
        <v>54</v>
      </c>
      <c r="X175" s="53" t="s">
        <v>53</v>
      </c>
      <c r="Y175" s="53" t="s">
        <v>53</v>
      </c>
      <c r="Z175" s="53" t="s">
        <v>53</v>
      </c>
      <c r="AA175" s="53" t="s">
        <v>53</v>
      </c>
      <c r="AB175" s="53" t="s">
        <v>53</v>
      </c>
      <c r="AC175" s="53" t="s">
        <v>53</v>
      </c>
      <c r="AD175" s="53" t="s">
        <v>54</v>
      </c>
      <c r="AE175" s="53" t="s">
        <v>53</v>
      </c>
      <c r="AF175" s="53" t="s">
        <v>53</v>
      </c>
      <c r="AG175" s="53" t="s">
        <v>54</v>
      </c>
      <c r="AH175" s="30"/>
      <c r="AI175" s="29"/>
      <c r="AJ175" s="30"/>
      <c r="AK175" s="66" t="str">
        <f t="shared" si="266"/>
        <v>;</v>
      </c>
      <c r="AL175" s="37" t="str">
        <f t="shared" si="269"/>
        <v/>
      </c>
      <c r="AM175" s="1" t="e">
        <f>IF(AND(M175&lt;&gt;"",AK175&lt;&gt;""),VLOOKUP(M175&amp;AK175,'No Eliminar'!$P$3:$Q$27,2,FALSE),"")</f>
        <v>#N/A</v>
      </c>
      <c r="AN175" s="74"/>
      <c r="AO175" s="205"/>
      <c r="AP175" s="264"/>
      <c r="AQ175" s="38" t="str">
        <f t="shared" si="258"/>
        <v>Impacto</v>
      </c>
      <c r="AR175" s="31"/>
      <c r="AS175" s="37" t="str">
        <f t="shared" si="259"/>
        <v/>
      </c>
      <c r="AT175" s="31"/>
      <c r="AU175" s="37" t="str">
        <f t="shared" si="260"/>
        <v/>
      </c>
      <c r="AV175" s="40" t="e">
        <f t="shared" si="261"/>
        <v>#VALUE!</v>
      </c>
      <c r="AW175" s="31"/>
      <c r="AX175" s="31"/>
      <c r="AY175" s="31"/>
      <c r="AZ175" s="40" t="str">
        <f t="shared" si="262"/>
        <v/>
      </c>
      <c r="BA175" s="41" t="str">
        <f t="shared" si="263"/>
        <v>Muy Alta</v>
      </c>
      <c r="BB175" s="40" t="e">
        <f t="shared" si="264"/>
        <v>#VALUE!</v>
      </c>
      <c r="BC175" s="41" t="e">
        <f t="shared" si="265"/>
        <v>#VALUE!</v>
      </c>
      <c r="BD175" s="42" t="e">
        <f>IF(AND(BA175&lt;&gt;"",BC175&lt;&gt;""),VLOOKUP(BA175&amp;BC175,'No Eliminar'!$P$3:$Q$27,2,FALSE),"")</f>
        <v>#VALUE!</v>
      </c>
      <c r="BE175" s="31"/>
      <c r="BF175" s="726"/>
      <c r="BG175" s="672"/>
      <c r="BH175" s="672"/>
      <c r="BI175" s="672"/>
      <c r="BJ175" s="672"/>
      <c r="BK175" s="564"/>
      <c r="BL175" s="672"/>
    </row>
    <row r="176" spans="2:64" ht="50.25" thickTop="1" thickBot="1" x14ac:dyDescent="0.35">
      <c r="B176" s="413"/>
      <c r="C176" s="648" t="e">
        <f>VLOOKUP(B176,'No Eliminar'!B$3:D$18,2,FALSE)</f>
        <v>#N/A</v>
      </c>
      <c r="D176" s="648" t="e">
        <f>VLOOKUP(B176,'No Eliminar'!B$3:E$18,4,FALSE)</f>
        <v>#N/A</v>
      </c>
      <c r="E176" s="413"/>
      <c r="F176" s="101"/>
      <c r="G176" s="674"/>
      <c r="H176" s="633"/>
      <c r="I176" s="672"/>
      <c r="J176" s="672"/>
      <c r="K176" s="673"/>
      <c r="L176" s="29"/>
      <c r="M176" s="51" t="str">
        <f t="shared" si="267"/>
        <v>;</v>
      </c>
      <c r="N176" s="52" t="str">
        <f t="shared" si="268"/>
        <v/>
      </c>
      <c r="O176" s="53" t="s">
        <v>53</v>
      </c>
      <c r="P176" s="53" t="s">
        <v>53</v>
      </c>
      <c r="Q176" s="53" t="s">
        <v>53</v>
      </c>
      <c r="R176" s="53" t="s">
        <v>53</v>
      </c>
      <c r="S176" s="53" t="s">
        <v>53</v>
      </c>
      <c r="T176" s="53" t="s">
        <v>53</v>
      </c>
      <c r="U176" s="53" t="s">
        <v>53</v>
      </c>
      <c r="V176" s="53" t="s">
        <v>54</v>
      </c>
      <c r="W176" s="53" t="s">
        <v>54</v>
      </c>
      <c r="X176" s="53" t="s">
        <v>53</v>
      </c>
      <c r="Y176" s="53" t="s">
        <v>53</v>
      </c>
      <c r="Z176" s="53" t="s">
        <v>53</v>
      </c>
      <c r="AA176" s="53" t="s">
        <v>53</v>
      </c>
      <c r="AB176" s="53" t="s">
        <v>53</v>
      </c>
      <c r="AC176" s="53" t="s">
        <v>53</v>
      </c>
      <c r="AD176" s="53" t="s">
        <v>54</v>
      </c>
      <c r="AE176" s="53" t="s">
        <v>53</v>
      </c>
      <c r="AF176" s="53" t="s">
        <v>53</v>
      </c>
      <c r="AG176" s="53" t="s">
        <v>54</v>
      </c>
      <c r="AH176" s="30"/>
      <c r="AI176" s="29"/>
      <c r="AJ176" s="30"/>
      <c r="AK176" s="66" t="str">
        <f t="shared" si="266"/>
        <v>;</v>
      </c>
      <c r="AL176" s="37" t="str">
        <f t="shared" si="269"/>
        <v/>
      </c>
      <c r="AM176" s="1" t="e">
        <f>IF(AND(M176&lt;&gt;"",AK176&lt;&gt;""),VLOOKUP(M176&amp;AK176,'No Eliminar'!$P$3:$Q$27,2,FALSE),"")</f>
        <v>#N/A</v>
      </c>
      <c r="AN176" s="74"/>
      <c r="AO176" s="205"/>
      <c r="AP176" s="264"/>
      <c r="AQ176" s="38" t="str">
        <f t="shared" si="258"/>
        <v>Impacto</v>
      </c>
      <c r="AR176" s="31"/>
      <c r="AS176" s="37" t="str">
        <f t="shared" si="259"/>
        <v/>
      </c>
      <c r="AT176" s="31"/>
      <c r="AU176" s="37" t="str">
        <f t="shared" si="260"/>
        <v/>
      </c>
      <c r="AV176" s="40" t="e">
        <f t="shared" si="261"/>
        <v>#VALUE!</v>
      </c>
      <c r="AW176" s="31"/>
      <c r="AX176" s="31"/>
      <c r="AY176" s="31"/>
      <c r="AZ176" s="40" t="str">
        <f t="shared" si="262"/>
        <v/>
      </c>
      <c r="BA176" s="41" t="str">
        <f t="shared" si="263"/>
        <v>Muy Alta</v>
      </c>
      <c r="BB176" s="40" t="e">
        <f t="shared" si="264"/>
        <v>#VALUE!</v>
      </c>
      <c r="BC176" s="41" t="e">
        <f t="shared" si="265"/>
        <v>#VALUE!</v>
      </c>
      <c r="BD176" s="42" t="e">
        <f>IF(AND(BA176&lt;&gt;"",BC176&lt;&gt;""),VLOOKUP(BA176&amp;BC176,'No Eliminar'!$P$3:$Q$27,2,FALSE),"")</f>
        <v>#VALUE!</v>
      </c>
      <c r="BE176" s="31"/>
      <c r="BF176" s="726"/>
      <c r="BG176" s="672"/>
      <c r="BH176" s="672"/>
      <c r="BI176" s="672"/>
      <c r="BJ176" s="672"/>
      <c r="BK176" s="564"/>
      <c r="BL176" s="672"/>
    </row>
    <row r="177" spans="2:64" ht="50.25" thickTop="1" thickBot="1" x14ac:dyDescent="0.35">
      <c r="B177" s="413"/>
      <c r="C177" s="648" t="e">
        <f>VLOOKUP(B177,'No Eliminar'!B$3:D$18,2,FALSE)</f>
        <v>#N/A</v>
      </c>
      <c r="D177" s="648" t="e">
        <f>VLOOKUP(B177,'No Eliminar'!B$3:E$18,4,FALSE)</f>
        <v>#N/A</v>
      </c>
      <c r="E177" s="413"/>
      <c r="F177" s="101"/>
      <c r="G177" s="501"/>
      <c r="H177" s="500"/>
      <c r="I177" s="507"/>
      <c r="J177" s="507"/>
      <c r="K177" s="508"/>
      <c r="L177" s="29"/>
      <c r="M177" s="51" t="str">
        <f t="shared" si="267"/>
        <v>;</v>
      </c>
      <c r="N177" s="52" t="str">
        <f t="shared" si="268"/>
        <v/>
      </c>
      <c r="O177" s="53" t="s">
        <v>53</v>
      </c>
      <c r="P177" s="53" t="s">
        <v>53</v>
      </c>
      <c r="Q177" s="53" t="s">
        <v>53</v>
      </c>
      <c r="R177" s="53" t="s">
        <v>53</v>
      </c>
      <c r="S177" s="53" t="s">
        <v>53</v>
      </c>
      <c r="T177" s="53" t="s">
        <v>53</v>
      </c>
      <c r="U177" s="53" t="s">
        <v>53</v>
      </c>
      <c r="V177" s="53" t="s">
        <v>54</v>
      </c>
      <c r="W177" s="53" t="s">
        <v>54</v>
      </c>
      <c r="X177" s="53" t="s">
        <v>53</v>
      </c>
      <c r="Y177" s="53" t="s">
        <v>53</v>
      </c>
      <c r="Z177" s="53" t="s">
        <v>53</v>
      </c>
      <c r="AA177" s="53" t="s">
        <v>53</v>
      </c>
      <c r="AB177" s="53" t="s">
        <v>53</v>
      </c>
      <c r="AC177" s="53" t="s">
        <v>53</v>
      </c>
      <c r="AD177" s="53" t="s">
        <v>54</v>
      </c>
      <c r="AE177" s="53" t="s">
        <v>53</v>
      </c>
      <c r="AF177" s="53" t="s">
        <v>53</v>
      </c>
      <c r="AG177" s="53" t="s">
        <v>54</v>
      </c>
      <c r="AH177" s="30"/>
      <c r="AI177" s="29"/>
      <c r="AJ177" s="30"/>
      <c r="AK177" s="66" t="str">
        <f t="shared" si="266"/>
        <v>;</v>
      </c>
      <c r="AL177" s="37" t="str">
        <f t="shared" si="269"/>
        <v/>
      </c>
      <c r="AM177" s="1" t="e">
        <f>IF(AND(M177&lt;&gt;"",AK177&lt;&gt;""),VLOOKUP(M177&amp;AK177,'No Eliminar'!$P$3:$Q$27,2,FALSE),"")</f>
        <v>#N/A</v>
      </c>
      <c r="AN177" s="74"/>
      <c r="AO177" s="205"/>
      <c r="AP177" s="264"/>
      <c r="AQ177" s="38" t="str">
        <f t="shared" si="258"/>
        <v>Impacto</v>
      </c>
      <c r="AR177" s="31"/>
      <c r="AS177" s="37" t="str">
        <f t="shared" si="259"/>
        <v/>
      </c>
      <c r="AT177" s="31"/>
      <c r="AU177" s="37" t="str">
        <f t="shared" si="260"/>
        <v/>
      </c>
      <c r="AV177" s="40" t="e">
        <f t="shared" si="261"/>
        <v>#VALUE!</v>
      </c>
      <c r="AW177" s="31"/>
      <c r="AX177" s="31"/>
      <c r="AY177" s="31"/>
      <c r="AZ177" s="40" t="str">
        <f t="shared" si="262"/>
        <v/>
      </c>
      <c r="BA177" s="41" t="str">
        <f t="shared" si="263"/>
        <v>Muy Alta</v>
      </c>
      <c r="BB177" s="40" t="e">
        <f t="shared" si="264"/>
        <v>#VALUE!</v>
      </c>
      <c r="BC177" s="41" t="e">
        <f t="shared" si="265"/>
        <v>#VALUE!</v>
      </c>
      <c r="BD177" s="42" t="e">
        <f>IF(AND(BA177&lt;&gt;"",BC177&lt;&gt;""),VLOOKUP(BA177&amp;BC177,'No Eliminar'!$P$3:$Q$27,2,FALSE),"")</f>
        <v>#VALUE!</v>
      </c>
      <c r="BE177" s="31"/>
      <c r="BF177" s="726"/>
      <c r="BG177" s="672"/>
      <c r="BH177" s="672"/>
      <c r="BI177" s="672"/>
      <c r="BJ177" s="672"/>
      <c r="BK177" s="564"/>
      <c r="BL177" s="672"/>
    </row>
    <row r="178" spans="2:64" ht="50.25" thickTop="1" thickBot="1" x14ac:dyDescent="0.35">
      <c r="B178" s="413"/>
      <c r="C178" s="648" t="e">
        <f>VLOOKUP(B178,'No Eliminar'!B$3:D$18,2,FALSE)</f>
        <v>#N/A</v>
      </c>
      <c r="D178" s="648" t="e">
        <f>VLOOKUP(B178,'No Eliminar'!B$3:E$18,4,FALSE)</f>
        <v>#N/A</v>
      </c>
      <c r="E178" s="413"/>
      <c r="F178" s="101"/>
      <c r="G178" s="501"/>
      <c r="H178" s="500"/>
      <c r="I178" s="507"/>
      <c r="J178" s="507"/>
      <c r="K178" s="508"/>
      <c r="L178" s="29"/>
      <c r="M178" s="51" t="str">
        <f t="shared" si="267"/>
        <v>;</v>
      </c>
      <c r="N178" s="52" t="str">
        <f t="shared" si="268"/>
        <v/>
      </c>
      <c r="O178" s="53" t="s">
        <v>53</v>
      </c>
      <c r="P178" s="53" t="s">
        <v>53</v>
      </c>
      <c r="Q178" s="53" t="s">
        <v>53</v>
      </c>
      <c r="R178" s="53" t="s">
        <v>53</v>
      </c>
      <c r="S178" s="53" t="s">
        <v>53</v>
      </c>
      <c r="T178" s="53" t="s">
        <v>53</v>
      </c>
      <c r="U178" s="53" t="s">
        <v>53</v>
      </c>
      <c r="V178" s="53" t="s">
        <v>54</v>
      </c>
      <c r="W178" s="53" t="s">
        <v>54</v>
      </c>
      <c r="X178" s="53" t="s">
        <v>53</v>
      </c>
      <c r="Y178" s="53" t="s">
        <v>53</v>
      </c>
      <c r="Z178" s="53" t="s">
        <v>53</v>
      </c>
      <c r="AA178" s="53" t="s">
        <v>53</v>
      </c>
      <c r="AB178" s="53" t="s">
        <v>53</v>
      </c>
      <c r="AC178" s="53" t="s">
        <v>53</v>
      </c>
      <c r="AD178" s="53" t="s">
        <v>54</v>
      </c>
      <c r="AE178" s="53" t="s">
        <v>53</v>
      </c>
      <c r="AF178" s="53" t="s">
        <v>53</v>
      </c>
      <c r="AG178" s="53" t="s">
        <v>54</v>
      </c>
      <c r="AH178" s="30"/>
      <c r="AI178" s="29"/>
      <c r="AJ178" s="30"/>
      <c r="AK178" s="66" t="str">
        <f t="shared" si="266"/>
        <v>;</v>
      </c>
      <c r="AL178" s="37" t="str">
        <f t="shared" si="269"/>
        <v/>
      </c>
      <c r="AM178" s="1" t="e">
        <f>IF(AND(M178&lt;&gt;"",AK178&lt;&gt;""),VLOOKUP(M178&amp;AK178,'No Eliminar'!$P$3:$Q$27,2,FALSE),"")</f>
        <v>#N/A</v>
      </c>
      <c r="AN178" s="74"/>
      <c r="AO178" s="205"/>
      <c r="AP178" s="264"/>
      <c r="AQ178" s="38" t="str">
        <f t="shared" si="258"/>
        <v>Impacto</v>
      </c>
      <c r="AR178" s="31"/>
      <c r="AS178" s="37" t="str">
        <f t="shared" si="259"/>
        <v/>
      </c>
      <c r="AT178" s="31"/>
      <c r="AU178" s="37" t="str">
        <f t="shared" si="260"/>
        <v/>
      </c>
      <c r="AV178" s="40" t="e">
        <f t="shared" si="261"/>
        <v>#VALUE!</v>
      </c>
      <c r="AW178" s="31"/>
      <c r="AX178" s="31"/>
      <c r="AY178" s="31"/>
      <c r="AZ178" s="40" t="str">
        <f t="shared" si="262"/>
        <v/>
      </c>
      <c r="BA178" s="41" t="str">
        <f t="shared" si="263"/>
        <v>Muy Alta</v>
      </c>
      <c r="BB178" s="40" t="e">
        <f t="shared" si="264"/>
        <v>#VALUE!</v>
      </c>
      <c r="BC178" s="41" t="e">
        <f t="shared" si="265"/>
        <v>#VALUE!</v>
      </c>
      <c r="BD178" s="42" t="e">
        <f>IF(AND(BA178&lt;&gt;"",BC178&lt;&gt;""),VLOOKUP(BA178&amp;BC178,'No Eliminar'!$P$3:$Q$27,2,FALSE),"")</f>
        <v>#VALUE!</v>
      </c>
      <c r="BE178" s="31"/>
      <c r="BF178" s="726"/>
      <c r="BG178" s="672"/>
      <c r="BH178" s="672"/>
      <c r="BI178" s="672"/>
      <c r="BJ178" s="672"/>
      <c r="BK178" s="564"/>
      <c r="BL178" s="672"/>
    </row>
    <row r="179" spans="2:64" ht="50.25" thickTop="1" thickBot="1" x14ac:dyDescent="0.35">
      <c r="B179" s="413"/>
      <c r="C179" s="648" t="e">
        <f>VLOOKUP(B179,'No Eliminar'!B$3:D$18,2,FALSE)</f>
        <v>#N/A</v>
      </c>
      <c r="D179" s="648" t="e">
        <f>VLOOKUP(B179,'No Eliminar'!B$3:E$18,4,FALSE)</f>
        <v>#N/A</v>
      </c>
      <c r="E179" s="413"/>
      <c r="F179" s="101"/>
      <c r="G179" s="501"/>
      <c r="H179" s="500"/>
      <c r="I179" s="507"/>
      <c r="J179" s="507"/>
      <c r="K179" s="508"/>
      <c r="L179" s="29"/>
      <c r="M179" s="51" t="str">
        <f t="shared" si="267"/>
        <v>;</v>
      </c>
      <c r="N179" s="52" t="str">
        <f t="shared" si="268"/>
        <v/>
      </c>
      <c r="O179" s="53" t="s">
        <v>53</v>
      </c>
      <c r="P179" s="53" t="s">
        <v>53</v>
      </c>
      <c r="Q179" s="53" t="s">
        <v>53</v>
      </c>
      <c r="R179" s="53" t="s">
        <v>53</v>
      </c>
      <c r="S179" s="53" t="s">
        <v>53</v>
      </c>
      <c r="T179" s="53" t="s">
        <v>53</v>
      </c>
      <c r="U179" s="53" t="s">
        <v>53</v>
      </c>
      <c r="V179" s="53" t="s">
        <v>54</v>
      </c>
      <c r="W179" s="53" t="s">
        <v>54</v>
      </c>
      <c r="X179" s="53" t="s">
        <v>53</v>
      </c>
      <c r="Y179" s="53" t="s">
        <v>53</v>
      </c>
      <c r="Z179" s="53" t="s">
        <v>53</v>
      </c>
      <c r="AA179" s="53" t="s">
        <v>53</v>
      </c>
      <c r="AB179" s="53" t="s">
        <v>53</v>
      </c>
      <c r="AC179" s="53" t="s">
        <v>53</v>
      </c>
      <c r="AD179" s="53" t="s">
        <v>54</v>
      </c>
      <c r="AE179" s="53" t="s">
        <v>53</v>
      </c>
      <c r="AF179" s="53" t="s">
        <v>53</v>
      </c>
      <c r="AG179" s="53" t="s">
        <v>54</v>
      </c>
      <c r="AH179" s="30"/>
      <c r="AI179" s="29"/>
      <c r="AJ179" s="30"/>
      <c r="AK179" s="66" t="str">
        <f t="shared" si="266"/>
        <v>;</v>
      </c>
      <c r="AL179" s="37" t="str">
        <f t="shared" si="269"/>
        <v/>
      </c>
      <c r="AM179" s="1" t="e">
        <f>IF(AND(M179&lt;&gt;"",AK179&lt;&gt;""),VLOOKUP(M179&amp;AK179,'No Eliminar'!$P$3:$Q$27,2,FALSE),"")</f>
        <v>#N/A</v>
      </c>
      <c r="AN179" s="74"/>
      <c r="AO179" s="205"/>
      <c r="AP179" s="264"/>
      <c r="AQ179" s="38" t="str">
        <f t="shared" si="258"/>
        <v>Impacto</v>
      </c>
      <c r="AR179" s="31"/>
      <c r="AS179" s="37" t="str">
        <f t="shared" si="259"/>
        <v/>
      </c>
      <c r="AT179" s="31"/>
      <c r="AU179" s="37" t="str">
        <f t="shared" si="260"/>
        <v/>
      </c>
      <c r="AV179" s="40" t="e">
        <f t="shared" si="261"/>
        <v>#VALUE!</v>
      </c>
      <c r="AW179" s="31"/>
      <c r="AX179" s="31"/>
      <c r="AY179" s="31"/>
      <c r="AZ179" s="40" t="str">
        <f t="shared" si="262"/>
        <v/>
      </c>
      <c r="BA179" s="41" t="str">
        <f t="shared" si="263"/>
        <v>Muy Alta</v>
      </c>
      <c r="BB179" s="40" t="e">
        <f t="shared" si="264"/>
        <v>#VALUE!</v>
      </c>
      <c r="BC179" s="41" t="e">
        <f t="shared" si="265"/>
        <v>#VALUE!</v>
      </c>
      <c r="BD179" s="42" t="e">
        <f>IF(AND(BA179&lt;&gt;"",BC179&lt;&gt;""),VLOOKUP(BA179&amp;BC179,'No Eliminar'!$P$3:$Q$27,2,FALSE),"")</f>
        <v>#VALUE!</v>
      </c>
      <c r="BE179" s="31"/>
      <c r="BF179" s="726"/>
      <c r="BG179" s="672"/>
      <c r="BH179" s="672"/>
      <c r="BI179" s="672"/>
      <c r="BJ179" s="672"/>
      <c r="BK179" s="564"/>
      <c r="BL179" s="672"/>
    </row>
    <row r="180" spans="2:64" ht="50.25" thickTop="1" thickBot="1" x14ac:dyDescent="0.35">
      <c r="B180" s="413"/>
      <c r="C180" s="648" t="e">
        <f>VLOOKUP(B180,'No Eliminar'!B$3:D$18,2,FALSE)</f>
        <v>#N/A</v>
      </c>
      <c r="D180" s="648" t="e">
        <f>VLOOKUP(B180,'No Eliminar'!B$3:E$18,4,FALSE)</f>
        <v>#N/A</v>
      </c>
      <c r="E180" s="413"/>
      <c r="F180" s="101"/>
      <c r="G180" s="501"/>
      <c r="H180" s="500"/>
      <c r="I180" s="507"/>
      <c r="J180" s="507"/>
      <c r="K180" s="508"/>
      <c r="L180" s="29"/>
      <c r="M180" s="51" t="str">
        <f t="shared" si="267"/>
        <v>;</v>
      </c>
      <c r="N180" s="52" t="str">
        <f t="shared" si="268"/>
        <v/>
      </c>
      <c r="O180" s="53" t="s">
        <v>53</v>
      </c>
      <c r="P180" s="53" t="s">
        <v>53</v>
      </c>
      <c r="Q180" s="53" t="s">
        <v>53</v>
      </c>
      <c r="R180" s="53" t="s">
        <v>53</v>
      </c>
      <c r="S180" s="53" t="s">
        <v>53</v>
      </c>
      <c r="T180" s="53" t="s">
        <v>53</v>
      </c>
      <c r="U180" s="53" t="s">
        <v>53</v>
      </c>
      <c r="V180" s="53" t="s">
        <v>54</v>
      </c>
      <c r="W180" s="53" t="s">
        <v>54</v>
      </c>
      <c r="X180" s="53" t="s">
        <v>53</v>
      </c>
      <c r="Y180" s="53" t="s">
        <v>53</v>
      </c>
      <c r="Z180" s="53" t="s">
        <v>53</v>
      </c>
      <c r="AA180" s="53" t="s">
        <v>53</v>
      </c>
      <c r="AB180" s="53" t="s">
        <v>53</v>
      </c>
      <c r="AC180" s="53" t="s">
        <v>53</v>
      </c>
      <c r="AD180" s="53" t="s">
        <v>54</v>
      </c>
      <c r="AE180" s="53" t="s">
        <v>53</v>
      </c>
      <c r="AF180" s="53" t="s">
        <v>53</v>
      </c>
      <c r="AG180" s="53" t="s">
        <v>54</v>
      </c>
      <c r="AH180" s="30"/>
      <c r="AI180" s="29"/>
      <c r="AJ180" s="30"/>
      <c r="AK180" s="66" t="str">
        <f t="shared" si="266"/>
        <v>;</v>
      </c>
      <c r="AL180" s="37" t="str">
        <f t="shared" si="269"/>
        <v/>
      </c>
      <c r="AM180" s="1" t="e">
        <f>IF(AND(M180&lt;&gt;"",AK180&lt;&gt;""),VLOOKUP(M180&amp;AK180,'No Eliminar'!$P$3:$Q$27,2,FALSE),"")</f>
        <v>#N/A</v>
      </c>
      <c r="AN180" s="74"/>
      <c r="AO180" s="205"/>
      <c r="AP180" s="264"/>
      <c r="AQ180" s="38" t="str">
        <f t="shared" si="258"/>
        <v>Impacto</v>
      </c>
      <c r="AR180" s="31"/>
      <c r="AS180" s="37" t="str">
        <f t="shared" si="259"/>
        <v/>
      </c>
      <c r="AT180" s="31"/>
      <c r="AU180" s="37" t="str">
        <f t="shared" si="260"/>
        <v/>
      </c>
      <c r="AV180" s="40" t="e">
        <f t="shared" si="261"/>
        <v>#VALUE!</v>
      </c>
      <c r="AW180" s="31"/>
      <c r="AX180" s="31"/>
      <c r="AY180" s="31"/>
      <c r="AZ180" s="40" t="str">
        <f t="shared" si="262"/>
        <v/>
      </c>
      <c r="BA180" s="41" t="str">
        <f t="shared" si="263"/>
        <v>Muy Alta</v>
      </c>
      <c r="BB180" s="40" t="e">
        <f t="shared" si="264"/>
        <v>#VALUE!</v>
      </c>
      <c r="BC180" s="41" t="e">
        <f t="shared" si="265"/>
        <v>#VALUE!</v>
      </c>
      <c r="BD180" s="42" t="e">
        <f>IF(AND(BA180&lt;&gt;"",BC180&lt;&gt;""),VLOOKUP(BA180&amp;BC180,'No Eliminar'!$P$3:$Q$27,2,FALSE),"")</f>
        <v>#VALUE!</v>
      </c>
      <c r="BE180" s="31"/>
      <c r="BF180" s="726"/>
      <c r="BG180" s="672"/>
      <c r="BH180" s="672"/>
      <c r="BI180" s="672"/>
      <c r="BJ180" s="672"/>
      <c r="BK180" s="564"/>
      <c r="BL180" s="672"/>
    </row>
    <row r="181" spans="2:64" ht="50.25" thickTop="1" thickBot="1" x14ac:dyDescent="0.35">
      <c r="B181" s="413"/>
      <c r="C181" s="648" t="e">
        <f>VLOOKUP(B181,'No Eliminar'!B$3:D$18,2,FALSE)</f>
        <v>#N/A</v>
      </c>
      <c r="D181" s="648" t="e">
        <f>VLOOKUP(B181,'No Eliminar'!B$3:E$18,4,FALSE)</f>
        <v>#N/A</v>
      </c>
      <c r="E181" s="413"/>
      <c r="F181" s="101"/>
      <c r="G181" s="501"/>
      <c r="H181" s="500"/>
      <c r="I181" s="507"/>
      <c r="J181" s="507"/>
      <c r="K181" s="508"/>
      <c r="L181" s="29"/>
      <c r="M181" s="51" t="str">
        <f t="shared" si="267"/>
        <v>;</v>
      </c>
      <c r="N181" s="52" t="str">
        <f t="shared" si="268"/>
        <v/>
      </c>
      <c r="O181" s="53" t="s">
        <v>53</v>
      </c>
      <c r="P181" s="53" t="s">
        <v>53</v>
      </c>
      <c r="Q181" s="53" t="s">
        <v>53</v>
      </c>
      <c r="R181" s="53" t="s">
        <v>53</v>
      </c>
      <c r="S181" s="53" t="s">
        <v>53</v>
      </c>
      <c r="T181" s="53" t="s">
        <v>53</v>
      </c>
      <c r="U181" s="53" t="s">
        <v>53</v>
      </c>
      <c r="V181" s="53" t="s">
        <v>54</v>
      </c>
      <c r="W181" s="53" t="s">
        <v>54</v>
      </c>
      <c r="X181" s="53" t="s">
        <v>53</v>
      </c>
      <c r="Y181" s="53" t="s">
        <v>53</v>
      </c>
      <c r="Z181" s="53" t="s">
        <v>53</v>
      </c>
      <c r="AA181" s="53" t="s">
        <v>53</v>
      </c>
      <c r="AB181" s="53" t="s">
        <v>53</v>
      </c>
      <c r="AC181" s="53" t="s">
        <v>53</v>
      </c>
      <c r="AD181" s="53" t="s">
        <v>54</v>
      </c>
      <c r="AE181" s="53" t="s">
        <v>53</v>
      </c>
      <c r="AF181" s="53" t="s">
        <v>53</v>
      </c>
      <c r="AG181" s="53" t="s">
        <v>54</v>
      </c>
      <c r="AH181" s="30"/>
      <c r="AI181" s="29"/>
      <c r="AJ181" s="30"/>
      <c r="AK181" s="66" t="str">
        <f t="shared" si="266"/>
        <v>;</v>
      </c>
      <c r="AL181" s="37" t="str">
        <f t="shared" si="269"/>
        <v/>
      </c>
      <c r="AM181" s="1" t="e">
        <f>IF(AND(M181&lt;&gt;"",AK181&lt;&gt;""),VLOOKUP(M181&amp;AK181,'No Eliminar'!$P$3:$Q$27,2,FALSE),"")</f>
        <v>#N/A</v>
      </c>
      <c r="AN181" s="74"/>
      <c r="AO181" s="205"/>
      <c r="AP181" s="264"/>
      <c r="AQ181" s="38" t="str">
        <f t="shared" si="258"/>
        <v>Impacto</v>
      </c>
      <c r="AR181" s="31"/>
      <c r="AS181" s="37" t="str">
        <f t="shared" si="259"/>
        <v/>
      </c>
      <c r="AT181" s="31"/>
      <c r="AU181" s="37" t="str">
        <f t="shared" si="260"/>
        <v/>
      </c>
      <c r="AV181" s="40" t="e">
        <f t="shared" si="261"/>
        <v>#VALUE!</v>
      </c>
      <c r="AW181" s="31"/>
      <c r="AX181" s="31"/>
      <c r="AY181" s="31"/>
      <c r="AZ181" s="40" t="str">
        <f t="shared" si="262"/>
        <v/>
      </c>
      <c r="BA181" s="41" t="str">
        <f t="shared" si="263"/>
        <v>Muy Alta</v>
      </c>
      <c r="BB181" s="40" t="e">
        <f t="shared" si="264"/>
        <v>#VALUE!</v>
      </c>
      <c r="BC181" s="41" t="e">
        <f t="shared" si="265"/>
        <v>#VALUE!</v>
      </c>
      <c r="BD181" s="42" t="e">
        <f>IF(AND(BA181&lt;&gt;"",BC181&lt;&gt;""),VLOOKUP(BA181&amp;BC181,'No Eliminar'!$P$3:$Q$27,2,FALSE),"")</f>
        <v>#VALUE!</v>
      </c>
      <c r="BE181" s="31"/>
      <c r="BF181" s="726"/>
      <c r="BG181" s="672"/>
      <c r="BH181" s="672"/>
      <c r="BI181" s="672"/>
      <c r="BJ181" s="672"/>
      <c r="BK181" s="564"/>
      <c r="BL181" s="672"/>
    </row>
    <row r="182" spans="2:64" ht="50.25" thickTop="1" thickBot="1" x14ac:dyDescent="0.35">
      <c r="B182" s="413"/>
      <c r="C182" s="648" t="e">
        <f>VLOOKUP(B182,'No Eliminar'!B$3:D$18,2,FALSE)</f>
        <v>#N/A</v>
      </c>
      <c r="D182" s="648" t="e">
        <f>VLOOKUP(B182,'No Eliminar'!B$3:E$18,4,FALSE)</f>
        <v>#N/A</v>
      </c>
      <c r="E182" s="413"/>
      <c r="F182" s="101"/>
      <c r="G182" s="501"/>
      <c r="H182" s="500"/>
      <c r="I182" s="507"/>
      <c r="J182" s="507"/>
      <c r="K182" s="508"/>
      <c r="L182" s="29"/>
      <c r="M182" s="51" t="str">
        <f t="shared" si="267"/>
        <v>;</v>
      </c>
      <c r="N182" s="52" t="str">
        <f t="shared" si="268"/>
        <v/>
      </c>
      <c r="O182" s="53" t="s">
        <v>53</v>
      </c>
      <c r="P182" s="53" t="s">
        <v>53</v>
      </c>
      <c r="Q182" s="53" t="s">
        <v>53</v>
      </c>
      <c r="R182" s="53" t="s">
        <v>53</v>
      </c>
      <c r="S182" s="53" t="s">
        <v>53</v>
      </c>
      <c r="T182" s="53" t="s">
        <v>53</v>
      </c>
      <c r="U182" s="53" t="s">
        <v>53</v>
      </c>
      <c r="V182" s="53" t="s">
        <v>54</v>
      </c>
      <c r="W182" s="53" t="s">
        <v>54</v>
      </c>
      <c r="X182" s="53" t="s">
        <v>53</v>
      </c>
      <c r="Y182" s="53" t="s">
        <v>53</v>
      </c>
      <c r="Z182" s="53" t="s">
        <v>53</v>
      </c>
      <c r="AA182" s="53" t="s">
        <v>53</v>
      </c>
      <c r="AB182" s="53" t="s">
        <v>53</v>
      </c>
      <c r="AC182" s="53" t="s">
        <v>53</v>
      </c>
      <c r="AD182" s="53" t="s">
        <v>54</v>
      </c>
      <c r="AE182" s="53" t="s">
        <v>53</v>
      </c>
      <c r="AF182" s="53" t="s">
        <v>53</v>
      </c>
      <c r="AG182" s="53" t="s">
        <v>54</v>
      </c>
      <c r="AH182" s="30"/>
      <c r="AI182" s="29"/>
      <c r="AJ182" s="30"/>
      <c r="AK182" s="66" t="str">
        <f t="shared" si="266"/>
        <v>;</v>
      </c>
      <c r="AL182" s="37" t="str">
        <f t="shared" si="269"/>
        <v/>
      </c>
      <c r="AM182" s="1" t="e">
        <f>IF(AND(M182&lt;&gt;"",AK182&lt;&gt;""),VLOOKUP(M182&amp;AK182,'No Eliminar'!$P$3:$Q$27,2,FALSE),"")</f>
        <v>#N/A</v>
      </c>
      <c r="AN182" s="74"/>
      <c r="AO182" s="205"/>
      <c r="AP182" s="264"/>
      <c r="AQ182" s="38" t="str">
        <f t="shared" si="258"/>
        <v>Impacto</v>
      </c>
      <c r="AR182" s="31"/>
      <c r="AS182" s="37" t="str">
        <f t="shared" si="259"/>
        <v/>
      </c>
      <c r="AT182" s="31"/>
      <c r="AU182" s="37" t="str">
        <f t="shared" si="260"/>
        <v/>
      </c>
      <c r="AV182" s="40" t="e">
        <f t="shared" si="261"/>
        <v>#VALUE!</v>
      </c>
      <c r="AW182" s="31"/>
      <c r="AX182" s="31"/>
      <c r="AY182" s="31"/>
      <c r="AZ182" s="40" t="str">
        <f t="shared" si="262"/>
        <v/>
      </c>
      <c r="BA182" s="41" t="str">
        <f t="shared" si="263"/>
        <v>Muy Alta</v>
      </c>
      <c r="BB182" s="40" t="e">
        <f t="shared" si="264"/>
        <v>#VALUE!</v>
      </c>
      <c r="BC182" s="41" t="e">
        <f t="shared" si="265"/>
        <v>#VALUE!</v>
      </c>
      <c r="BD182" s="42" t="e">
        <f>IF(AND(BA182&lt;&gt;"",BC182&lt;&gt;""),VLOOKUP(BA182&amp;BC182,'No Eliminar'!$P$3:$Q$27,2,FALSE),"")</f>
        <v>#VALUE!</v>
      </c>
      <c r="BE182" s="31"/>
      <c r="BF182" s="726"/>
      <c r="BG182" s="672"/>
      <c r="BH182" s="672"/>
      <c r="BI182" s="672"/>
      <c r="BJ182" s="672"/>
      <c r="BK182" s="564"/>
      <c r="BL182" s="672"/>
    </row>
    <row r="183" spans="2:64" ht="50.25" thickTop="1" thickBot="1" x14ac:dyDescent="0.35">
      <c r="B183" s="413"/>
      <c r="C183" s="648" t="e">
        <f>VLOOKUP(B183,'No Eliminar'!B$3:D$18,2,FALSE)</f>
        <v>#N/A</v>
      </c>
      <c r="D183" s="648" t="e">
        <f>VLOOKUP(B183,'No Eliminar'!B$3:E$18,4,FALSE)</f>
        <v>#N/A</v>
      </c>
      <c r="E183" s="413"/>
      <c r="F183" s="101"/>
      <c r="G183" s="501"/>
      <c r="H183" s="500"/>
      <c r="I183" s="507"/>
      <c r="J183" s="507"/>
      <c r="K183" s="508"/>
      <c r="L183" s="29"/>
      <c r="M183" s="51" t="str">
        <f t="shared" si="267"/>
        <v>;</v>
      </c>
      <c r="N183" s="52" t="str">
        <f t="shared" si="268"/>
        <v/>
      </c>
      <c r="O183" s="53" t="s">
        <v>53</v>
      </c>
      <c r="P183" s="53" t="s">
        <v>53</v>
      </c>
      <c r="Q183" s="53" t="s">
        <v>53</v>
      </c>
      <c r="R183" s="53" t="s">
        <v>53</v>
      </c>
      <c r="S183" s="53" t="s">
        <v>53</v>
      </c>
      <c r="T183" s="53" t="s">
        <v>53</v>
      </c>
      <c r="U183" s="53" t="s">
        <v>53</v>
      </c>
      <c r="V183" s="53" t="s">
        <v>54</v>
      </c>
      <c r="W183" s="53" t="s">
        <v>54</v>
      </c>
      <c r="X183" s="53" t="s">
        <v>53</v>
      </c>
      <c r="Y183" s="53" t="s">
        <v>53</v>
      </c>
      <c r="Z183" s="53" t="s">
        <v>53</v>
      </c>
      <c r="AA183" s="53" t="s">
        <v>53</v>
      </c>
      <c r="AB183" s="53" t="s">
        <v>53</v>
      </c>
      <c r="AC183" s="53" t="s">
        <v>53</v>
      </c>
      <c r="AD183" s="53" t="s">
        <v>54</v>
      </c>
      <c r="AE183" s="53" t="s">
        <v>53</v>
      </c>
      <c r="AF183" s="53" t="s">
        <v>53</v>
      </c>
      <c r="AG183" s="53" t="s">
        <v>54</v>
      </c>
      <c r="AH183" s="30"/>
      <c r="AI183" s="29"/>
      <c r="AJ183" s="30"/>
      <c r="AK183" s="66" t="str">
        <f t="shared" si="266"/>
        <v>;</v>
      </c>
      <c r="AL183" s="37" t="str">
        <f t="shared" si="269"/>
        <v/>
      </c>
      <c r="AM183" s="1" t="e">
        <f>IF(AND(M183&lt;&gt;"",AK183&lt;&gt;""),VLOOKUP(M183&amp;AK183,'No Eliminar'!$P$3:$Q$27,2,FALSE),"")</f>
        <v>#N/A</v>
      </c>
      <c r="AN183" s="74"/>
      <c r="AO183" s="205"/>
      <c r="AP183" s="264"/>
      <c r="AQ183" s="38" t="str">
        <f t="shared" si="258"/>
        <v>Impacto</v>
      </c>
      <c r="AR183" s="31"/>
      <c r="AS183" s="37" t="str">
        <f t="shared" si="259"/>
        <v/>
      </c>
      <c r="AT183" s="31"/>
      <c r="AU183" s="37" t="str">
        <f t="shared" si="260"/>
        <v/>
      </c>
      <c r="AV183" s="40" t="e">
        <f t="shared" si="261"/>
        <v>#VALUE!</v>
      </c>
      <c r="AW183" s="31"/>
      <c r="AX183" s="31"/>
      <c r="AY183" s="31"/>
      <c r="AZ183" s="40" t="str">
        <f t="shared" si="262"/>
        <v/>
      </c>
      <c r="BA183" s="41" t="str">
        <f t="shared" si="263"/>
        <v>Muy Alta</v>
      </c>
      <c r="BB183" s="40" t="e">
        <f t="shared" si="264"/>
        <v>#VALUE!</v>
      </c>
      <c r="BC183" s="41" t="e">
        <f t="shared" si="265"/>
        <v>#VALUE!</v>
      </c>
      <c r="BD183" s="42" t="e">
        <f>IF(AND(BA183&lt;&gt;"",BC183&lt;&gt;""),VLOOKUP(BA183&amp;BC183,'No Eliminar'!$P$3:$Q$27,2,FALSE),"")</f>
        <v>#VALUE!</v>
      </c>
      <c r="BE183" s="31"/>
      <c r="BF183" s="726"/>
      <c r="BG183" s="672"/>
      <c r="BH183" s="672"/>
      <c r="BI183" s="672"/>
      <c r="BJ183" s="672"/>
      <c r="BK183" s="564"/>
      <c r="BL183" s="672"/>
    </row>
    <row r="184" spans="2:64" ht="50.25" thickTop="1" thickBot="1" x14ac:dyDescent="0.35">
      <c r="B184" s="413"/>
      <c r="C184" s="648" t="e">
        <f>VLOOKUP(B184,'No Eliminar'!B$3:D$18,2,FALSE)</f>
        <v>#N/A</v>
      </c>
      <c r="D184" s="648" t="e">
        <f>VLOOKUP(B184,'No Eliminar'!B$3:E$18,4,FALSE)</f>
        <v>#N/A</v>
      </c>
      <c r="E184" s="413"/>
      <c r="F184" s="101"/>
      <c r="G184" s="501"/>
      <c r="H184" s="500"/>
      <c r="I184" s="507"/>
      <c r="J184" s="507"/>
      <c r="K184" s="508"/>
      <c r="L184" s="29"/>
      <c r="M184" s="51" t="str">
        <f t="shared" si="267"/>
        <v>;</v>
      </c>
      <c r="N184" s="52" t="str">
        <f t="shared" si="268"/>
        <v/>
      </c>
      <c r="O184" s="53" t="s">
        <v>53</v>
      </c>
      <c r="P184" s="53" t="s">
        <v>53</v>
      </c>
      <c r="Q184" s="53" t="s">
        <v>53</v>
      </c>
      <c r="R184" s="53" t="s">
        <v>53</v>
      </c>
      <c r="S184" s="53" t="s">
        <v>53</v>
      </c>
      <c r="T184" s="53" t="s">
        <v>53</v>
      </c>
      <c r="U184" s="53" t="s">
        <v>53</v>
      </c>
      <c r="V184" s="53" t="s">
        <v>54</v>
      </c>
      <c r="W184" s="53" t="s">
        <v>54</v>
      </c>
      <c r="X184" s="53" t="s">
        <v>53</v>
      </c>
      <c r="Y184" s="53" t="s">
        <v>53</v>
      </c>
      <c r="Z184" s="53" t="s">
        <v>53</v>
      </c>
      <c r="AA184" s="53" t="s">
        <v>53</v>
      </c>
      <c r="AB184" s="53" t="s">
        <v>53</v>
      </c>
      <c r="AC184" s="53" t="s">
        <v>53</v>
      </c>
      <c r="AD184" s="53" t="s">
        <v>54</v>
      </c>
      <c r="AE184" s="53" t="s">
        <v>53</v>
      </c>
      <c r="AF184" s="53" t="s">
        <v>53</v>
      </c>
      <c r="AG184" s="53" t="s">
        <v>54</v>
      </c>
      <c r="AH184" s="30"/>
      <c r="AI184" s="29"/>
      <c r="AJ184" s="30"/>
      <c r="AK184" s="66" t="str">
        <f t="shared" si="266"/>
        <v>;</v>
      </c>
      <c r="AL184" s="37" t="str">
        <f t="shared" si="269"/>
        <v/>
      </c>
      <c r="AM184" s="1" t="e">
        <f>IF(AND(M184&lt;&gt;"",AK184&lt;&gt;""),VLOOKUP(M184&amp;AK184,'No Eliminar'!$P$3:$Q$27,2,FALSE),"")</f>
        <v>#N/A</v>
      </c>
      <c r="AN184" s="74"/>
      <c r="AO184" s="205"/>
      <c r="AP184" s="264"/>
      <c r="AQ184" s="38" t="str">
        <f t="shared" si="258"/>
        <v>Impacto</v>
      </c>
      <c r="AR184" s="31"/>
      <c r="AS184" s="37" t="str">
        <f t="shared" si="259"/>
        <v/>
      </c>
      <c r="AT184" s="31"/>
      <c r="AU184" s="37" t="str">
        <f t="shared" si="260"/>
        <v/>
      </c>
      <c r="AV184" s="40" t="e">
        <f t="shared" si="261"/>
        <v>#VALUE!</v>
      </c>
      <c r="AW184" s="31"/>
      <c r="AX184" s="31"/>
      <c r="AY184" s="31"/>
      <c r="AZ184" s="40" t="str">
        <f t="shared" si="262"/>
        <v/>
      </c>
      <c r="BA184" s="41" t="str">
        <f t="shared" si="263"/>
        <v>Muy Alta</v>
      </c>
      <c r="BB184" s="40" t="e">
        <f t="shared" si="264"/>
        <v>#VALUE!</v>
      </c>
      <c r="BC184" s="41" t="e">
        <f t="shared" si="265"/>
        <v>#VALUE!</v>
      </c>
      <c r="BD184" s="42" t="e">
        <f>IF(AND(BA184&lt;&gt;"",BC184&lt;&gt;""),VLOOKUP(BA184&amp;BC184,'No Eliminar'!$P$3:$Q$27,2,FALSE),"")</f>
        <v>#VALUE!</v>
      </c>
      <c r="BE184" s="31"/>
      <c r="BF184" s="726"/>
      <c r="BG184" s="672"/>
      <c r="BH184" s="672"/>
      <c r="BI184" s="672"/>
      <c r="BJ184" s="672"/>
      <c r="BK184" s="564"/>
      <c r="BL184" s="672"/>
    </row>
    <row r="185" spans="2:64" ht="50.25" thickTop="1" thickBot="1" x14ac:dyDescent="0.35">
      <c r="B185" s="413"/>
      <c r="C185" s="648" t="e">
        <f>VLOOKUP(B185,'No Eliminar'!B$3:D$18,2,FALSE)</f>
        <v>#N/A</v>
      </c>
      <c r="D185" s="648" t="e">
        <f>VLOOKUP(B185,'No Eliminar'!B$3:E$18,4,FALSE)</f>
        <v>#N/A</v>
      </c>
      <c r="E185" s="413"/>
      <c r="F185" s="101"/>
      <c r="G185" s="501"/>
      <c r="H185" s="500"/>
      <c r="I185" s="507"/>
      <c r="J185" s="507"/>
      <c r="K185" s="508"/>
      <c r="L185" s="29"/>
      <c r="M185" s="51" t="str">
        <f t="shared" si="267"/>
        <v>;</v>
      </c>
      <c r="N185" s="52" t="str">
        <f t="shared" si="268"/>
        <v/>
      </c>
      <c r="O185" s="53" t="s">
        <v>53</v>
      </c>
      <c r="P185" s="53" t="s">
        <v>53</v>
      </c>
      <c r="Q185" s="53" t="s">
        <v>53</v>
      </c>
      <c r="R185" s="53" t="s">
        <v>53</v>
      </c>
      <c r="S185" s="53" t="s">
        <v>53</v>
      </c>
      <c r="T185" s="53" t="s">
        <v>53</v>
      </c>
      <c r="U185" s="53" t="s">
        <v>53</v>
      </c>
      <c r="V185" s="53" t="s">
        <v>54</v>
      </c>
      <c r="W185" s="53" t="s">
        <v>54</v>
      </c>
      <c r="X185" s="53" t="s">
        <v>53</v>
      </c>
      <c r="Y185" s="53" t="s">
        <v>53</v>
      </c>
      <c r="Z185" s="53" t="s">
        <v>53</v>
      </c>
      <c r="AA185" s="53" t="s">
        <v>53</v>
      </c>
      <c r="AB185" s="53" t="s">
        <v>53</v>
      </c>
      <c r="AC185" s="53" t="s">
        <v>53</v>
      </c>
      <c r="AD185" s="53" t="s">
        <v>54</v>
      </c>
      <c r="AE185" s="53" t="s">
        <v>53</v>
      </c>
      <c r="AF185" s="53" t="s">
        <v>53</v>
      </c>
      <c r="AG185" s="53" t="s">
        <v>54</v>
      </c>
      <c r="AH185" s="30"/>
      <c r="AI185" s="29"/>
      <c r="AJ185" s="30"/>
      <c r="AK185" s="66" t="str">
        <f t="shared" si="266"/>
        <v>;</v>
      </c>
      <c r="AL185" s="37" t="str">
        <f t="shared" si="269"/>
        <v/>
      </c>
      <c r="AM185" s="1" t="e">
        <f>IF(AND(M185&lt;&gt;"",AK185&lt;&gt;""),VLOOKUP(M185&amp;AK185,'No Eliminar'!$P$3:$Q$27,2,FALSE),"")</f>
        <v>#N/A</v>
      </c>
      <c r="AN185" s="74"/>
      <c r="AO185" s="205"/>
      <c r="AP185" s="264"/>
      <c r="AQ185" s="38" t="str">
        <f t="shared" si="258"/>
        <v>Impacto</v>
      </c>
      <c r="AR185" s="31"/>
      <c r="AS185" s="37" t="str">
        <f t="shared" si="259"/>
        <v/>
      </c>
      <c r="AT185" s="31"/>
      <c r="AU185" s="37" t="str">
        <f t="shared" si="260"/>
        <v/>
      </c>
      <c r="AV185" s="40" t="e">
        <f t="shared" si="261"/>
        <v>#VALUE!</v>
      </c>
      <c r="AW185" s="31"/>
      <c r="AX185" s="31"/>
      <c r="AY185" s="31"/>
      <c r="AZ185" s="40" t="str">
        <f t="shared" si="262"/>
        <v/>
      </c>
      <c r="BA185" s="41" t="str">
        <f t="shared" si="263"/>
        <v>Muy Alta</v>
      </c>
      <c r="BB185" s="40" t="e">
        <f t="shared" si="264"/>
        <v>#VALUE!</v>
      </c>
      <c r="BC185" s="41" t="e">
        <f t="shared" si="265"/>
        <v>#VALUE!</v>
      </c>
      <c r="BD185" s="42" t="e">
        <f>IF(AND(BA185&lt;&gt;"",BC185&lt;&gt;""),VLOOKUP(BA185&amp;BC185,'No Eliminar'!$P$3:$Q$27,2,FALSE),"")</f>
        <v>#VALUE!</v>
      </c>
      <c r="BE185" s="31"/>
      <c r="BF185" s="726"/>
      <c r="BG185" s="672"/>
      <c r="BH185" s="672"/>
      <c r="BI185" s="672"/>
      <c r="BJ185" s="672"/>
      <c r="BK185" s="564"/>
      <c r="BL185" s="672"/>
    </row>
    <row r="186" spans="2:64" ht="50.25" thickTop="1" thickBot="1" x14ac:dyDescent="0.35">
      <c r="B186" s="413"/>
      <c r="C186" s="648" t="e">
        <f>VLOOKUP(B186,'No Eliminar'!B$3:D$18,2,FALSE)</f>
        <v>#N/A</v>
      </c>
      <c r="D186" s="648" t="e">
        <f>VLOOKUP(B186,'No Eliminar'!B$3:E$18,4,FALSE)</f>
        <v>#N/A</v>
      </c>
      <c r="E186" s="413"/>
      <c r="F186" s="101"/>
      <c r="G186" s="501"/>
      <c r="H186" s="500"/>
      <c r="I186" s="507"/>
      <c r="J186" s="507"/>
      <c r="K186" s="508"/>
      <c r="L186" s="29"/>
      <c r="M186" s="51" t="str">
        <f t="shared" si="267"/>
        <v>;</v>
      </c>
      <c r="N186" s="52" t="str">
        <f t="shared" si="268"/>
        <v/>
      </c>
      <c r="O186" s="53" t="s">
        <v>53</v>
      </c>
      <c r="P186" s="53" t="s">
        <v>53</v>
      </c>
      <c r="Q186" s="53" t="s">
        <v>53</v>
      </c>
      <c r="R186" s="53" t="s">
        <v>53</v>
      </c>
      <c r="S186" s="53" t="s">
        <v>53</v>
      </c>
      <c r="T186" s="53" t="s">
        <v>53</v>
      </c>
      <c r="U186" s="53" t="s">
        <v>53</v>
      </c>
      <c r="V186" s="53" t="s">
        <v>54</v>
      </c>
      <c r="W186" s="53" t="s">
        <v>54</v>
      </c>
      <c r="X186" s="53" t="s">
        <v>53</v>
      </c>
      <c r="Y186" s="53" t="s">
        <v>53</v>
      </c>
      <c r="Z186" s="53" t="s">
        <v>53</v>
      </c>
      <c r="AA186" s="53" t="s">
        <v>53</v>
      </c>
      <c r="AB186" s="53" t="s">
        <v>53</v>
      </c>
      <c r="AC186" s="53" t="s">
        <v>53</v>
      </c>
      <c r="AD186" s="53" t="s">
        <v>54</v>
      </c>
      <c r="AE186" s="53" t="s">
        <v>53</v>
      </c>
      <c r="AF186" s="53" t="s">
        <v>53</v>
      </c>
      <c r="AG186" s="53" t="s">
        <v>54</v>
      </c>
      <c r="AH186" s="30"/>
      <c r="AI186" s="29"/>
      <c r="AJ186" s="30"/>
      <c r="AK186" s="66" t="str">
        <f t="shared" si="266"/>
        <v>;</v>
      </c>
      <c r="AL186" s="37" t="str">
        <f t="shared" si="269"/>
        <v/>
      </c>
      <c r="AM186" s="1" t="e">
        <f>IF(AND(M186&lt;&gt;"",AK186&lt;&gt;""),VLOOKUP(M186&amp;AK186,'No Eliminar'!$P$3:$Q$27,2,FALSE),"")</f>
        <v>#N/A</v>
      </c>
      <c r="AN186" s="74"/>
      <c r="AO186" s="205"/>
      <c r="AP186" s="264"/>
      <c r="AQ186" s="38" t="str">
        <f t="shared" si="258"/>
        <v>Impacto</v>
      </c>
      <c r="AR186" s="31"/>
      <c r="AS186" s="37" t="str">
        <f t="shared" si="259"/>
        <v/>
      </c>
      <c r="AT186" s="31"/>
      <c r="AU186" s="37" t="str">
        <f t="shared" si="260"/>
        <v/>
      </c>
      <c r="AV186" s="40" t="e">
        <f t="shared" si="261"/>
        <v>#VALUE!</v>
      </c>
      <c r="AW186" s="31"/>
      <c r="AX186" s="31"/>
      <c r="AY186" s="31"/>
      <c r="AZ186" s="40" t="str">
        <f t="shared" si="262"/>
        <v/>
      </c>
      <c r="BA186" s="41" t="str">
        <f t="shared" si="263"/>
        <v>Muy Alta</v>
      </c>
      <c r="BB186" s="40" t="e">
        <f t="shared" si="264"/>
        <v>#VALUE!</v>
      </c>
      <c r="BC186" s="41" t="e">
        <f t="shared" si="265"/>
        <v>#VALUE!</v>
      </c>
      <c r="BD186" s="42" t="e">
        <f>IF(AND(BA186&lt;&gt;"",BC186&lt;&gt;""),VLOOKUP(BA186&amp;BC186,'No Eliminar'!$P$3:$Q$27,2,FALSE),"")</f>
        <v>#VALUE!</v>
      </c>
      <c r="BE186" s="31"/>
      <c r="BF186" s="726"/>
      <c r="BG186" s="672"/>
      <c r="BH186" s="672"/>
      <c r="BI186" s="672"/>
      <c r="BJ186" s="672"/>
      <c r="BK186" s="564"/>
      <c r="BL186" s="672"/>
    </row>
    <row r="187" spans="2:64" ht="50.25" thickTop="1" thickBot="1" x14ac:dyDescent="0.35">
      <c r="B187" s="413"/>
      <c r="C187" s="648" t="e">
        <f>VLOOKUP(B187,'No Eliminar'!B$3:D$18,2,FALSE)</f>
        <v>#N/A</v>
      </c>
      <c r="D187" s="648" t="e">
        <f>VLOOKUP(B187,'No Eliminar'!B$3:E$18,4,FALSE)</f>
        <v>#N/A</v>
      </c>
      <c r="E187" s="413"/>
      <c r="F187" s="101"/>
      <c r="G187" s="501"/>
      <c r="H187" s="500"/>
      <c r="I187" s="507"/>
      <c r="J187" s="507"/>
      <c r="K187" s="508"/>
      <c r="L187" s="29"/>
      <c r="M187" s="51" t="str">
        <f t="shared" si="267"/>
        <v>;</v>
      </c>
      <c r="N187" s="52" t="str">
        <f t="shared" si="268"/>
        <v/>
      </c>
      <c r="O187" s="53" t="s">
        <v>53</v>
      </c>
      <c r="P187" s="53" t="s">
        <v>53</v>
      </c>
      <c r="Q187" s="53" t="s">
        <v>53</v>
      </c>
      <c r="R187" s="53" t="s">
        <v>53</v>
      </c>
      <c r="S187" s="53" t="s">
        <v>53</v>
      </c>
      <c r="T187" s="53" t="s">
        <v>53</v>
      </c>
      <c r="U187" s="53" t="s">
        <v>53</v>
      </c>
      <c r="V187" s="53" t="s">
        <v>54</v>
      </c>
      <c r="W187" s="53" t="s">
        <v>54</v>
      </c>
      <c r="X187" s="53" t="s">
        <v>53</v>
      </c>
      <c r="Y187" s="53" t="s">
        <v>53</v>
      </c>
      <c r="Z187" s="53" t="s">
        <v>53</v>
      </c>
      <c r="AA187" s="53" t="s">
        <v>53</v>
      </c>
      <c r="AB187" s="53" t="s">
        <v>53</v>
      </c>
      <c r="AC187" s="53" t="s">
        <v>53</v>
      </c>
      <c r="AD187" s="53" t="s">
        <v>54</v>
      </c>
      <c r="AE187" s="53" t="s">
        <v>53</v>
      </c>
      <c r="AF187" s="53" t="s">
        <v>53</v>
      </c>
      <c r="AG187" s="53" t="s">
        <v>54</v>
      </c>
      <c r="AH187" s="30"/>
      <c r="AI187" s="29"/>
      <c r="AJ187" s="30"/>
      <c r="AK187" s="66" t="str">
        <f t="shared" si="266"/>
        <v>;</v>
      </c>
      <c r="AL187" s="37" t="str">
        <f t="shared" si="269"/>
        <v/>
      </c>
      <c r="AM187" s="1" t="e">
        <f>IF(AND(M187&lt;&gt;"",AK187&lt;&gt;""),VLOOKUP(M187&amp;AK187,'No Eliminar'!$P$3:$Q$27,2,FALSE),"")</f>
        <v>#N/A</v>
      </c>
      <c r="AN187" s="74"/>
      <c r="AO187" s="205"/>
      <c r="AP187" s="264"/>
      <c r="AQ187" s="38" t="str">
        <f t="shared" si="258"/>
        <v>Impacto</v>
      </c>
      <c r="AR187" s="31"/>
      <c r="AS187" s="37" t="str">
        <f t="shared" si="259"/>
        <v/>
      </c>
      <c r="AT187" s="31"/>
      <c r="AU187" s="37" t="str">
        <f t="shared" si="260"/>
        <v/>
      </c>
      <c r="AV187" s="40" t="e">
        <f t="shared" si="261"/>
        <v>#VALUE!</v>
      </c>
      <c r="AW187" s="31"/>
      <c r="AX187" s="31"/>
      <c r="AY187" s="31"/>
      <c r="AZ187" s="40" t="str">
        <f t="shared" si="262"/>
        <v/>
      </c>
      <c r="BA187" s="41" t="str">
        <f t="shared" si="263"/>
        <v>Muy Alta</v>
      </c>
      <c r="BB187" s="40" t="e">
        <f t="shared" si="264"/>
        <v>#VALUE!</v>
      </c>
      <c r="BC187" s="41" t="e">
        <f t="shared" si="265"/>
        <v>#VALUE!</v>
      </c>
      <c r="BD187" s="42" t="e">
        <f>IF(AND(BA187&lt;&gt;"",BC187&lt;&gt;""),VLOOKUP(BA187&amp;BC187,'No Eliminar'!$P$3:$Q$27,2,FALSE),"")</f>
        <v>#VALUE!</v>
      </c>
      <c r="BE187" s="31"/>
      <c r="BF187" s="726"/>
      <c r="BG187" s="672"/>
      <c r="BH187" s="672"/>
      <c r="BI187" s="672"/>
      <c r="BJ187" s="672"/>
      <c r="BK187" s="564"/>
      <c r="BL187" s="672"/>
    </row>
    <row r="188" spans="2:64" ht="50.25" thickTop="1" thickBot="1" x14ac:dyDescent="0.35">
      <c r="B188" s="413"/>
      <c r="C188" s="648" t="e">
        <f>VLOOKUP(B188,'No Eliminar'!B$3:D$18,2,FALSE)</f>
        <v>#N/A</v>
      </c>
      <c r="D188" s="648" t="e">
        <f>VLOOKUP(B188,'No Eliminar'!B$3:E$18,4,FALSE)</f>
        <v>#N/A</v>
      </c>
      <c r="E188" s="413"/>
      <c r="F188" s="101"/>
      <c r="G188" s="501"/>
      <c r="H188" s="500"/>
      <c r="I188" s="507"/>
      <c r="J188" s="507"/>
      <c r="K188" s="508"/>
      <c r="L188" s="29"/>
      <c r="M188" s="51" t="str">
        <f t="shared" si="267"/>
        <v>;</v>
      </c>
      <c r="N188" s="52" t="str">
        <f t="shared" si="268"/>
        <v/>
      </c>
      <c r="O188" s="53" t="s">
        <v>53</v>
      </c>
      <c r="P188" s="53" t="s">
        <v>53</v>
      </c>
      <c r="Q188" s="53" t="s">
        <v>53</v>
      </c>
      <c r="R188" s="53" t="s">
        <v>53</v>
      </c>
      <c r="S188" s="53" t="s">
        <v>53</v>
      </c>
      <c r="T188" s="53" t="s">
        <v>53</v>
      </c>
      <c r="U188" s="53" t="s">
        <v>53</v>
      </c>
      <c r="V188" s="53" t="s">
        <v>54</v>
      </c>
      <c r="W188" s="53" t="s">
        <v>54</v>
      </c>
      <c r="X188" s="53" t="s">
        <v>53</v>
      </c>
      <c r="Y188" s="53" t="s">
        <v>53</v>
      </c>
      <c r="Z188" s="53" t="s">
        <v>53</v>
      </c>
      <c r="AA188" s="53" t="s">
        <v>53</v>
      </c>
      <c r="AB188" s="53" t="s">
        <v>53</v>
      </c>
      <c r="AC188" s="53" t="s">
        <v>53</v>
      </c>
      <c r="AD188" s="53" t="s">
        <v>54</v>
      </c>
      <c r="AE188" s="53" t="s">
        <v>53</v>
      </c>
      <c r="AF188" s="53" t="s">
        <v>53</v>
      </c>
      <c r="AG188" s="53" t="s">
        <v>54</v>
      </c>
      <c r="AH188" s="30"/>
      <c r="AI188" s="29"/>
      <c r="AJ188" s="30"/>
      <c r="AK188" s="66" t="str">
        <f t="shared" si="266"/>
        <v>;</v>
      </c>
      <c r="AL188" s="37" t="str">
        <f t="shared" si="269"/>
        <v/>
      </c>
      <c r="AM188" s="1" t="e">
        <f>IF(AND(M188&lt;&gt;"",AK188&lt;&gt;""),VLOOKUP(M188&amp;AK188,'No Eliminar'!$P$3:$Q$27,2,FALSE),"")</f>
        <v>#N/A</v>
      </c>
      <c r="AN188" s="74"/>
      <c r="AO188" s="205"/>
      <c r="AP188" s="264"/>
      <c r="AQ188" s="38" t="str">
        <f t="shared" si="258"/>
        <v>Impacto</v>
      </c>
      <c r="AR188" s="31"/>
      <c r="AS188" s="37" t="str">
        <f t="shared" si="259"/>
        <v/>
      </c>
      <c r="AT188" s="31"/>
      <c r="AU188" s="37" t="str">
        <f t="shared" si="260"/>
        <v/>
      </c>
      <c r="AV188" s="40" t="e">
        <f t="shared" si="261"/>
        <v>#VALUE!</v>
      </c>
      <c r="AW188" s="31"/>
      <c r="AX188" s="31"/>
      <c r="AY188" s="31"/>
      <c r="AZ188" s="40" t="str">
        <f t="shared" si="262"/>
        <v/>
      </c>
      <c r="BA188" s="41" t="str">
        <f t="shared" si="263"/>
        <v>Muy Alta</v>
      </c>
      <c r="BB188" s="40" t="e">
        <f t="shared" si="264"/>
        <v>#VALUE!</v>
      </c>
      <c r="BC188" s="41" t="e">
        <f t="shared" si="265"/>
        <v>#VALUE!</v>
      </c>
      <c r="BD188" s="42" t="e">
        <f>IF(AND(BA188&lt;&gt;"",BC188&lt;&gt;""),VLOOKUP(BA188&amp;BC188,'No Eliminar'!$P$3:$Q$27,2,FALSE),"")</f>
        <v>#VALUE!</v>
      </c>
      <c r="BE188" s="31"/>
      <c r="BF188" s="726"/>
      <c r="BG188" s="672"/>
      <c r="BH188" s="672"/>
      <c r="BI188" s="672"/>
      <c r="BJ188" s="672"/>
      <c r="BK188" s="564"/>
      <c r="BL188" s="672"/>
    </row>
    <row r="189" spans="2:64" ht="50.25" thickTop="1" thickBot="1" x14ac:dyDescent="0.35">
      <c r="B189" s="413"/>
      <c r="C189" s="648" t="e">
        <f>VLOOKUP(B189,'No Eliminar'!B$3:D$18,2,FALSE)</f>
        <v>#N/A</v>
      </c>
      <c r="D189" s="648" t="e">
        <f>VLOOKUP(B189,'No Eliminar'!B$3:E$18,4,FALSE)</f>
        <v>#N/A</v>
      </c>
      <c r="E189" s="413"/>
      <c r="F189" s="101"/>
      <c r="G189" s="501"/>
      <c r="H189" s="500"/>
      <c r="I189" s="507"/>
      <c r="J189" s="507"/>
      <c r="K189" s="508"/>
      <c r="L189" s="29"/>
      <c r="M189" s="51" t="str">
        <f t="shared" si="267"/>
        <v>;</v>
      </c>
      <c r="N189" s="52" t="str">
        <f t="shared" si="268"/>
        <v/>
      </c>
      <c r="O189" s="53" t="s">
        <v>53</v>
      </c>
      <c r="P189" s="53" t="s">
        <v>53</v>
      </c>
      <c r="Q189" s="53" t="s">
        <v>53</v>
      </c>
      <c r="R189" s="53" t="s">
        <v>53</v>
      </c>
      <c r="S189" s="53" t="s">
        <v>53</v>
      </c>
      <c r="T189" s="53" t="s">
        <v>53</v>
      </c>
      <c r="U189" s="53" t="s">
        <v>53</v>
      </c>
      <c r="V189" s="53" t="s">
        <v>54</v>
      </c>
      <c r="W189" s="53" t="s">
        <v>54</v>
      </c>
      <c r="X189" s="53" t="s">
        <v>53</v>
      </c>
      <c r="Y189" s="53" t="s">
        <v>53</v>
      </c>
      <c r="Z189" s="53" t="s">
        <v>53</v>
      </c>
      <c r="AA189" s="53" t="s">
        <v>53</v>
      </c>
      <c r="AB189" s="53" t="s">
        <v>53</v>
      </c>
      <c r="AC189" s="53" t="s">
        <v>53</v>
      </c>
      <c r="AD189" s="53" t="s">
        <v>54</v>
      </c>
      <c r="AE189" s="53" t="s">
        <v>53</v>
      </c>
      <c r="AF189" s="53" t="s">
        <v>53</v>
      </c>
      <c r="AG189" s="53" t="s">
        <v>54</v>
      </c>
      <c r="AH189" s="30"/>
      <c r="AI189" s="29"/>
      <c r="AJ189" s="30"/>
      <c r="AK189" s="66" t="str">
        <f t="shared" si="266"/>
        <v>;</v>
      </c>
      <c r="AL189" s="37" t="str">
        <f t="shared" si="269"/>
        <v/>
      </c>
      <c r="AM189" s="1" t="e">
        <f>IF(AND(M189&lt;&gt;"",AK189&lt;&gt;""),VLOOKUP(M189&amp;AK189,'No Eliminar'!$P$3:$Q$27,2,FALSE),"")</f>
        <v>#N/A</v>
      </c>
      <c r="AN189" s="74"/>
      <c r="AO189" s="205"/>
      <c r="AP189" s="264"/>
      <c r="AQ189" s="38" t="str">
        <f t="shared" si="258"/>
        <v>Impacto</v>
      </c>
      <c r="AR189" s="31"/>
      <c r="AS189" s="37" t="str">
        <f t="shared" si="259"/>
        <v/>
      </c>
      <c r="AT189" s="31"/>
      <c r="AU189" s="37" t="str">
        <f t="shared" si="260"/>
        <v/>
      </c>
      <c r="AV189" s="40" t="e">
        <f t="shared" si="261"/>
        <v>#VALUE!</v>
      </c>
      <c r="AW189" s="31"/>
      <c r="AX189" s="31"/>
      <c r="AY189" s="31"/>
      <c r="AZ189" s="40" t="str">
        <f t="shared" si="262"/>
        <v/>
      </c>
      <c r="BA189" s="41" t="str">
        <f t="shared" si="263"/>
        <v>Muy Alta</v>
      </c>
      <c r="BB189" s="40" t="e">
        <f t="shared" si="264"/>
        <v>#VALUE!</v>
      </c>
      <c r="BC189" s="41" t="e">
        <f t="shared" si="265"/>
        <v>#VALUE!</v>
      </c>
      <c r="BD189" s="42" t="e">
        <f>IF(AND(BA189&lt;&gt;"",BC189&lt;&gt;""),VLOOKUP(BA189&amp;BC189,'No Eliminar'!$P$3:$Q$27,2,FALSE),"")</f>
        <v>#VALUE!</v>
      </c>
      <c r="BE189" s="31"/>
      <c r="BF189" s="568"/>
      <c r="BG189" s="507"/>
      <c r="BH189" s="507"/>
      <c r="BI189" s="507"/>
      <c r="BJ189" s="507"/>
      <c r="BK189" s="560"/>
      <c r="BL189" s="507"/>
    </row>
    <row r="190" spans="2:64" ht="50.25" thickTop="1" thickBot="1" x14ac:dyDescent="0.35">
      <c r="B190" s="413"/>
      <c r="C190" s="648" t="e">
        <f>VLOOKUP(B190,'No Eliminar'!B$3:D$18,2,FALSE)</f>
        <v>#N/A</v>
      </c>
      <c r="D190" s="648" t="e">
        <f>VLOOKUP(B190,'No Eliminar'!B$3:E$18,4,FALSE)</f>
        <v>#N/A</v>
      </c>
      <c r="E190" s="413"/>
      <c r="F190" s="101"/>
      <c r="G190" s="501"/>
      <c r="H190" s="500"/>
      <c r="I190" s="507"/>
      <c r="J190" s="507"/>
      <c r="K190" s="508"/>
      <c r="L190" s="29"/>
      <c r="M190" s="51" t="str">
        <f t="shared" si="267"/>
        <v>;</v>
      </c>
      <c r="N190" s="52" t="str">
        <f t="shared" si="268"/>
        <v/>
      </c>
      <c r="O190" s="53" t="s">
        <v>53</v>
      </c>
      <c r="P190" s="53" t="s">
        <v>53</v>
      </c>
      <c r="Q190" s="53" t="s">
        <v>53</v>
      </c>
      <c r="R190" s="53" t="s">
        <v>53</v>
      </c>
      <c r="S190" s="53" t="s">
        <v>53</v>
      </c>
      <c r="T190" s="53" t="s">
        <v>53</v>
      </c>
      <c r="U190" s="53" t="s">
        <v>53</v>
      </c>
      <c r="V190" s="53" t="s">
        <v>54</v>
      </c>
      <c r="W190" s="53" t="s">
        <v>54</v>
      </c>
      <c r="X190" s="53" t="s">
        <v>53</v>
      </c>
      <c r="Y190" s="53" t="s">
        <v>53</v>
      </c>
      <c r="Z190" s="53" t="s">
        <v>53</v>
      </c>
      <c r="AA190" s="53" t="s">
        <v>53</v>
      </c>
      <c r="AB190" s="53" t="s">
        <v>53</v>
      </c>
      <c r="AC190" s="53" t="s">
        <v>53</v>
      </c>
      <c r="AD190" s="53" t="s">
        <v>54</v>
      </c>
      <c r="AE190" s="53" t="s">
        <v>53</v>
      </c>
      <c r="AF190" s="53" t="s">
        <v>53</v>
      </c>
      <c r="AG190" s="53" t="s">
        <v>54</v>
      </c>
      <c r="AH190" s="30"/>
      <c r="AI190" s="29"/>
      <c r="AJ190" s="30"/>
      <c r="AK190" s="66" t="str">
        <f t="shared" si="266"/>
        <v>;</v>
      </c>
      <c r="AL190" s="37" t="str">
        <f t="shared" si="269"/>
        <v/>
      </c>
      <c r="AM190" s="1" t="e">
        <f>IF(AND(M190&lt;&gt;"",AK190&lt;&gt;""),VLOOKUP(M190&amp;AK190,'No Eliminar'!$P$3:$Q$27,2,FALSE),"")</f>
        <v>#N/A</v>
      </c>
      <c r="AN190" s="74"/>
      <c r="AO190" s="205"/>
      <c r="AP190" s="264"/>
      <c r="AQ190" s="38" t="str">
        <f t="shared" si="258"/>
        <v>Impacto</v>
      </c>
      <c r="AR190" s="31"/>
      <c r="AS190" s="37" t="str">
        <f t="shared" si="259"/>
        <v/>
      </c>
      <c r="AT190" s="31"/>
      <c r="AU190" s="37" t="str">
        <f t="shared" si="260"/>
        <v/>
      </c>
      <c r="AV190" s="40" t="e">
        <f t="shared" si="261"/>
        <v>#VALUE!</v>
      </c>
      <c r="AW190" s="31"/>
      <c r="AX190" s="31"/>
      <c r="AY190" s="31"/>
      <c r="AZ190" s="40" t="str">
        <f t="shared" si="262"/>
        <v/>
      </c>
      <c r="BA190" s="41" t="str">
        <f t="shared" si="263"/>
        <v>Muy Alta</v>
      </c>
      <c r="BB190" s="40" t="e">
        <f t="shared" si="264"/>
        <v>#VALUE!</v>
      </c>
      <c r="BC190" s="41" t="e">
        <f t="shared" si="265"/>
        <v>#VALUE!</v>
      </c>
      <c r="BD190" s="42" t="e">
        <f>IF(AND(BA190&lt;&gt;"",BC190&lt;&gt;""),VLOOKUP(BA190&amp;BC190,'No Eliminar'!$P$3:$Q$27,2,FALSE),"")</f>
        <v>#VALUE!</v>
      </c>
      <c r="BE190" s="31"/>
      <c r="BF190" s="568"/>
      <c r="BG190" s="507"/>
      <c r="BH190" s="507"/>
      <c r="BI190" s="507"/>
      <c r="BJ190" s="507"/>
      <c r="BK190" s="560"/>
      <c r="BL190" s="507"/>
    </row>
    <row r="191" spans="2:64" ht="50.25" thickTop="1" thickBot="1" x14ac:dyDescent="0.35">
      <c r="B191" s="413"/>
      <c r="C191" s="648" t="e">
        <f>VLOOKUP(B191,'No Eliminar'!B$3:D$18,2,FALSE)</f>
        <v>#N/A</v>
      </c>
      <c r="D191" s="648" t="e">
        <f>VLOOKUP(B191,'No Eliminar'!B$3:E$18,4,FALSE)</f>
        <v>#N/A</v>
      </c>
      <c r="E191" s="413"/>
      <c r="F191" s="101"/>
      <c r="G191" s="501"/>
      <c r="H191" s="500"/>
      <c r="I191" s="507"/>
      <c r="J191" s="507"/>
      <c r="K191" s="508"/>
      <c r="L191" s="29"/>
      <c r="M191" s="51" t="str">
        <f t="shared" si="267"/>
        <v>;</v>
      </c>
      <c r="N191" s="52" t="str">
        <f t="shared" si="268"/>
        <v/>
      </c>
      <c r="O191" s="53" t="s">
        <v>53</v>
      </c>
      <c r="P191" s="53" t="s">
        <v>53</v>
      </c>
      <c r="Q191" s="53" t="s">
        <v>53</v>
      </c>
      <c r="R191" s="53" t="s">
        <v>53</v>
      </c>
      <c r="S191" s="53" t="s">
        <v>53</v>
      </c>
      <c r="T191" s="53" t="s">
        <v>53</v>
      </c>
      <c r="U191" s="53" t="s">
        <v>53</v>
      </c>
      <c r="V191" s="53" t="s">
        <v>54</v>
      </c>
      <c r="W191" s="53" t="s">
        <v>54</v>
      </c>
      <c r="X191" s="53" t="s">
        <v>53</v>
      </c>
      <c r="Y191" s="53" t="s">
        <v>53</v>
      </c>
      <c r="Z191" s="53" t="s">
        <v>53</v>
      </c>
      <c r="AA191" s="53" t="s">
        <v>53</v>
      </c>
      <c r="AB191" s="53" t="s">
        <v>53</v>
      </c>
      <c r="AC191" s="53" t="s">
        <v>53</v>
      </c>
      <c r="AD191" s="53" t="s">
        <v>54</v>
      </c>
      <c r="AE191" s="53" t="s">
        <v>53</v>
      </c>
      <c r="AF191" s="53" t="s">
        <v>53</v>
      </c>
      <c r="AG191" s="53" t="s">
        <v>54</v>
      </c>
      <c r="AH191" s="30"/>
      <c r="AI191" s="29"/>
      <c r="AJ191" s="30"/>
      <c r="AK191" s="66" t="str">
        <f t="shared" si="266"/>
        <v>;</v>
      </c>
      <c r="AL191" s="37" t="str">
        <f t="shared" si="269"/>
        <v/>
      </c>
      <c r="AM191" s="1" t="e">
        <f>IF(AND(M191&lt;&gt;"",AK191&lt;&gt;""),VLOOKUP(M191&amp;AK191,'No Eliminar'!$P$3:$Q$27,2,FALSE),"")</f>
        <v>#N/A</v>
      </c>
      <c r="AN191" s="74"/>
      <c r="AO191" s="205"/>
      <c r="AP191" s="264"/>
      <c r="AQ191" s="38" t="str">
        <f t="shared" si="258"/>
        <v>Impacto</v>
      </c>
      <c r="AR191" s="31"/>
      <c r="AS191" s="37" t="str">
        <f t="shared" si="259"/>
        <v/>
      </c>
      <c r="AT191" s="31"/>
      <c r="AU191" s="37" t="str">
        <f t="shared" si="260"/>
        <v/>
      </c>
      <c r="AV191" s="40" t="e">
        <f t="shared" si="261"/>
        <v>#VALUE!</v>
      </c>
      <c r="AW191" s="31"/>
      <c r="AX191" s="31"/>
      <c r="AY191" s="31"/>
      <c r="AZ191" s="40" t="str">
        <f t="shared" si="262"/>
        <v/>
      </c>
      <c r="BA191" s="41" t="str">
        <f t="shared" si="263"/>
        <v>Muy Alta</v>
      </c>
      <c r="BB191" s="40" t="e">
        <f t="shared" si="264"/>
        <v>#VALUE!</v>
      </c>
      <c r="BC191" s="41" t="e">
        <f t="shared" si="265"/>
        <v>#VALUE!</v>
      </c>
      <c r="BD191" s="42" t="e">
        <f>IF(AND(BA191&lt;&gt;"",BC191&lt;&gt;""),VLOOKUP(BA191&amp;BC191,'No Eliminar'!$P$3:$Q$27,2,FALSE),"")</f>
        <v>#VALUE!</v>
      </c>
      <c r="BE191" s="31"/>
      <c r="BF191" s="568"/>
      <c r="BG191" s="507"/>
      <c r="BH191" s="507"/>
      <c r="BI191" s="507"/>
      <c r="BJ191" s="507"/>
      <c r="BK191" s="560"/>
      <c r="BL191" s="507"/>
    </row>
    <row r="192" spans="2:64" ht="50.25" thickTop="1" thickBot="1" x14ac:dyDescent="0.35">
      <c r="B192" s="413"/>
      <c r="C192" s="648" t="e">
        <f>VLOOKUP(B192,'No Eliminar'!B$3:D$18,2,FALSE)</f>
        <v>#N/A</v>
      </c>
      <c r="D192" s="648" t="e">
        <f>VLOOKUP(B192,'No Eliminar'!B$3:E$18,4,FALSE)</f>
        <v>#N/A</v>
      </c>
      <c r="E192" s="413"/>
      <c r="F192" s="101"/>
      <c r="G192" s="501"/>
      <c r="H192" s="500"/>
      <c r="I192" s="507"/>
      <c r="J192" s="507"/>
      <c r="K192" s="508"/>
      <c r="L192" s="29"/>
      <c r="M192" s="51" t="str">
        <f t="shared" si="267"/>
        <v>;</v>
      </c>
      <c r="N192" s="52" t="str">
        <f t="shared" si="268"/>
        <v/>
      </c>
      <c r="O192" s="53" t="s">
        <v>53</v>
      </c>
      <c r="P192" s="53" t="s">
        <v>53</v>
      </c>
      <c r="Q192" s="53" t="s">
        <v>53</v>
      </c>
      <c r="R192" s="53" t="s">
        <v>53</v>
      </c>
      <c r="S192" s="53" t="s">
        <v>53</v>
      </c>
      <c r="T192" s="53" t="s">
        <v>53</v>
      </c>
      <c r="U192" s="53" t="s">
        <v>53</v>
      </c>
      <c r="V192" s="53" t="s">
        <v>54</v>
      </c>
      <c r="W192" s="53" t="s">
        <v>54</v>
      </c>
      <c r="X192" s="53" t="s">
        <v>53</v>
      </c>
      <c r="Y192" s="53" t="s">
        <v>53</v>
      </c>
      <c r="Z192" s="53" t="s">
        <v>53</v>
      </c>
      <c r="AA192" s="53" t="s">
        <v>53</v>
      </c>
      <c r="AB192" s="53" t="s">
        <v>53</v>
      </c>
      <c r="AC192" s="53" t="s">
        <v>53</v>
      </c>
      <c r="AD192" s="53" t="s">
        <v>54</v>
      </c>
      <c r="AE192" s="53" t="s">
        <v>53</v>
      </c>
      <c r="AF192" s="53" t="s">
        <v>53</v>
      </c>
      <c r="AG192" s="53" t="s">
        <v>54</v>
      </c>
      <c r="AH192" s="30"/>
      <c r="AI192" s="29"/>
      <c r="AJ192" s="30"/>
      <c r="AK192" s="66" t="str">
        <f t="shared" si="266"/>
        <v>;</v>
      </c>
      <c r="AL192" s="37" t="str">
        <f t="shared" si="269"/>
        <v/>
      </c>
      <c r="AM192" s="1" t="e">
        <f>IF(AND(M192&lt;&gt;"",AK192&lt;&gt;""),VLOOKUP(M192&amp;AK192,'No Eliminar'!$P$3:$Q$27,2,FALSE),"")</f>
        <v>#N/A</v>
      </c>
      <c r="AN192" s="74"/>
      <c r="AO192" s="205"/>
      <c r="AP192" s="264"/>
      <c r="AQ192" s="38" t="str">
        <f t="shared" si="258"/>
        <v>Impacto</v>
      </c>
      <c r="AR192" s="31"/>
      <c r="AS192" s="37" t="str">
        <f t="shared" si="259"/>
        <v/>
      </c>
      <c r="AT192" s="31"/>
      <c r="AU192" s="37" t="str">
        <f t="shared" si="260"/>
        <v/>
      </c>
      <c r="AV192" s="40" t="e">
        <f t="shared" si="261"/>
        <v>#VALUE!</v>
      </c>
      <c r="AW192" s="31"/>
      <c r="AX192" s="31"/>
      <c r="AY192" s="31"/>
      <c r="AZ192" s="40" t="str">
        <f t="shared" si="262"/>
        <v/>
      </c>
      <c r="BA192" s="41" t="str">
        <f t="shared" si="263"/>
        <v>Muy Alta</v>
      </c>
      <c r="BB192" s="40" t="e">
        <f t="shared" si="264"/>
        <v>#VALUE!</v>
      </c>
      <c r="BC192" s="41" t="e">
        <f t="shared" si="265"/>
        <v>#VALUE!</v>
      </c>
      <c r="BD192" s="42" t="e">
        <f>IF(AND(BA192&lt;&gt;"",BC192&lt;&gt;""),VLOOKUP(BA192&amp;BC192,'No Eliminar'!$P$3:$Q$27,2,FALSE),"")</f>
        <v>#VALUE!</v>
      </c>
      <c r="BE192" s="31"/>
      <c r="BF192" s="568"/>
      <c r="BG192" s="507"/>
      <c r="BH192" s="507"/>
      <c r="BI192" s="507"/>
      <c r="BJ192" s="507"/>
      <c r="BK192" s="560"/>
      <c r="BL192" s="507"/>
    </row>
    <row r="193" spans="2:64" ht="50.25" thickTop="1" thickBot="1" x14ac:dyDescent="0.35">
      <c r="B193" s="413"/>
      <c r="C193" s="648" t="e">
        <f>VLOOKUP(B193,'No Eliminar'!B$3:D$18,2,FALSE)</f>
        <v>#N/A</v>
      </c>
      <c r="D193" s="648" t="e">
        <f>VLOOKUP(B193,'No Eliminar'!B$3:E$18,4,FALSE)</f>
        <v>#N/A</v>
      </c>
      <c r="E193" s="413"/>
      <c r="F193" s="101"/>
      <c r="G193" s="501"/>
      <c r="H193" s="500"/>
      <c r="I193" s="507"/>
      <c r="J193" s="507"/>
      <c r="K193" s="508"/>
      <c r="L193" s="29"/>
      <c r="M193" s="51" t="str">
        <f t="shared" si="267"/>
        <v>;</v>
      </c>
      <c r="N193" s="52" t="str">
        <f t="shared" si="268"/>
        <v/>
      </c>
      <c r="O193" s="53" t="s">
        <v>53</v>
      </c>
      <c r="P193" s="53" t="s">
        <v>53</v>
      </c>
      <c r="Q193" s="53" t="s">
        <v>53</v>
      </c>
      <c r="R193" s="53" t="s">
        <v>53</v>
      </c>
      <c r="S193" s="53" t="s">
        <v>53</v>
      </c>
      <c r="T193" s="53" t="s">
        <v>53</v>
      </c>
      <c r="U193" s="53" t="s">
        <v>53</v>
      </c>
      <c r="V193" s="53" t="s">
        <v>54</v>
      </c>
      <c r="W193" s="53" t="s">
        <v>54</v>
      </c>
      <c r="X193" s="53" t="s">
        <v>53</v>
      </c>
      <c r="Y193" s="53" t="s">
        <v>53</v>
      </c>
      <c r="Z193" s="53" t="s">
        <v>53</v>
      </c>
      <c r="AA193" s="53" t="s">
        <v>53</v>
      </c>
      <c r="AB193" s="53" t="s">
        <v>53</v>
      </c>
      <c r="AC193" s="53" t="s">
        <v>53</v>
      </c>
      <c r="AD193" s="53" t="s">
        <v>54</v>
      </c>
      <c r="AE193" s="53" t="s">
        <v>53</v>
      </c>
      <c r="AF193" s="53" t="s">
        <v>53</v>
      </c>
      <c r="AG193" s="53" t="s">
        <v>54</v>
      </c>
      <c r="AH193" s="30"/>
      <c r="AI193" s="29"/>
      <c r="AJ193" s="30"/>
      <c r="AK193" s="66" t="str">
        <f t="shared" si="266"/>
        <v>;</v>
      </c>
      <c r="AL193" s="37" t="str">
        <f t="shared" si="269"/>
        <v/>
      </c>
      <c r="AM193" s="1" t="e">
        <f>IF(AND(M193&lt;&gt;"",AK193&lt;&gt;""),VLOOKUP(M193&amp;AK193,'No Eliminar'!$P$3:$Q$27,2,FALSE),"")</f>
        <v>#N/A</v>
      </c>
      <c r="AN193" s="74"/>
      <c r="AO193" s="205"/>
      <c r="AP193" s="264"/>
      <c r="AQ193" s="38" t="str">
        <f t="shared" si="258"/>
        <v>Impacto</v>
      </c>
      <c r="AR193" s="31"/>
      <c r="AS193" s="37" t="str">
        <f t="shared" si="259"/>
        <v/>
      </c>
      <c r="AT193" s="31"/>
      <c r="AU193" s="37" t="str">
        <f t="shared" si="260"/>
        <v/>
      </c>
      <c r="AV193" s="40" t="e">
        <f t="shared" si="261"/>
        <v>#VALUE!</v>
      </c>
      <c r="AW193" s="31"/>
      <c r="AX193" s="31"/>
      <c r="AY193" s="31"/>
      <c r="AZ193" s="40" t="str">
        <f t="shared" si="262"/>
        <v/>
      </c>
      <c r="BA193" s="41" t="str">
        <f t="shared" si="263"/>
        <v>Muy Alta</v>
      </c>
      <c r="BB193" s="40" t="e">
        <f t="shared" si="264"/>
        <v>#VALUE!</v>
      </c>
      <c r="BC193" s="41" t="e">
        <f t="shared" si="265"/>
        <v>#VALUE!</v>
      </c>
      <c r="BD193" s="42" t="e">
        <f>IF(AND(BA193&lt;&gt;"",BC193&lt;&gt;""),VLOOKUP(BA193&amp;BC193,'No Eliminar'!$P$3:$Q$27,2,FALSE),"")</f>
        <v>#VALUE!</v>
      </c>
      <c r="BE193" s="31"/>
      <c r="BF193" s="568"/>
      <c r="BG193" s="507"/>
      <c r="BH193" s="507"/>
      <c r="BI193" s="507"/>
      <c r="BJ193" s="507"/>
      <c r="BK193" s="560"/>
      <c r="BL193" s="507"/>
    </row>
    <row r="194" spans="2:64" ht="50.25" thickTop="1" thickBot="1" x14ac:dyDescent="0.35">
      <c r="B194" s="413"/>
      <c r="C194" s="648" t="e">
        <f>VLOOKUP(B194,'No Eliminar'!B$3:D$18,2,FALSE)</f>
        <v>#N/A</v>
      </c>
      <c r="D194" s="648" t="e">
        <f>VLOOKUP(B194,'No Eliminar'!B$3:E$18,4,FALSE)</f>
        <v>#N/A</v>
      </c>
      <c r="E194" s="413"/>
      <c r="F194" s="101"/>
      <c r="G194" s="501"/>
      <c r="H194" s="500"/>
      <c r="I194" s="507"/>
      <c r="J194" s="507"/>
      <c r="K194" s="508"/>
      <c r="L194" s="29"/>
      <c r="M194" s="51" t="str">
        <f t="shared" si="267"/>
        <v>;</v>
      </c>
      <c r="N194" s="52" t="str">
        <f t="shared" si="268"/>
        <v/>
      </c>
      <c r="O194" s="53" t="s">
        <v>53</v>
      </c>
      <c r="P194" s="53" t="s">
        <v>53</v>
      </c>
      <c r="Q194" s="53" t="s">
        <v>53</v>
      </c>
      <c r="R194" s="53" t="s">
        <v>53</v>
      </c>
      <c r="S194" s="53" t="s">
        <v>53</v>
      </c>
      <c r="T194" s="53" t="s">
        <v>53</v>
      </c>
      <c r="U194" s="53" t="s">
        <v>53</v>
      </c>
      <c r="V194" s="53" t="s">
        <v>54</v>
      </c>
      <c r="W194" s="53" t="s">
        <v>54</v>
      </c>
      <c r="X194" s="53" t="s">
        <v>53</v>
      </c>
      <c r="Y194" s="53" t="s">
        <v>53</v>
      </c>
      <c r="Z194" s="53" t="s">
        <v>53</v>
      </c>
      <c r="AA194" s="53" t="s">
        <v>53</v>
      </c>
      <c r="AB194" s="53" t="s">
        <v>53</v>
      </c>
      <c r="AC194" s="53" t="s">
        <v>53</v>
      </c>
      <c r="AD194" s="53" t="s">
        <v>54</v>
      </c>
      <c r="AE194" s="53" t="s">
        <v>53</v>
      </c>
      <c r="AF194" s="53" t="s">
        <v>53</v>
      </c>
      <c r="AG194" s="53" t="s">
        <v>54</v>
      </c>
      <c r="AH194" s="30"/>
      <c r="AI194" s="29"/>
      <c r="AJ194" s="30"/>
      <c r="AK194" s="66" t="str">
        <f t="shared" si="266"/>
        <v>;</v>
      </c>
      <c r="AL194" s="37" t="str">
        <f t="shared" si="269"/>
        <v/>
      </c>
      <c r="AM194" s="1" t="e">
        <f>IF(AND(M194&lt;&gt;"",AK194&lt;&gt;""),VLOOKUP(M194&amp;AK194,'No Eliminar'!$P$3:$Q$27,2,FALSE),"")</f>
        <v>#N/A</v>
      </c>
      <c r="AN194" s="74"/>
      <c r="AO194" s="205"/>
      <c r="AP194" s="264"/>
      <c r="AQ194" s="38" t="str">
        <f t="shared" si="258"/>
        <v>Impacto</v>
      </c>
      <c r="AR194" s="31"/>
      <c r="AS194" s="37" t="str">
        <f t="shared" si="259"/>
        <v/>
      </c>
      <c r="AT194" s="31"/>
      <c r="AU194" s="37" t="str">
        <f t="shared" si="260"/>
        <v/>
      </c>
      <c r="AV194" s="40" t="e">
        <f t="shared" si="261"/>
        <v>#VALUE!</v>
      </c>
      <c r="AW194" s="31"/>
      <c r="AX194" s="31"/>
      <c r="AY194" s="31"/>
      <c r="AZ194" s="40" t="str">
        <f t="shared" si="262"/>
        <v/>
      </c>
      <c r="BA194" s="41" t="str">
        <f t="shared" si="263"/>
        <v>Muy Alta</v>
      </c>
      <c r="BB194" s="40" t="e">
        <f t="shared" si="264"/>
        <v>#VALUE!</v>
      </c>
      <c r="BC194" s="41" t="e">
        <f t="shared" si="265"/>
        <v>#VALUE!</v>
      </c>
      <c r="BD194" s="42" t="e">
        <f>IF(AND(BA194&lt;&gt;"",BC194&lt;&gt;""),VLOOKUP(BA194&amp;BC194,'No Eliminar'!$P$3:$Q$27,2,FALSE),"")</f>
        <v>#VALUE!</v>
      </c>
      <c r="BE194" s="31"/>
      <c r="BF194" s="568"/>
      <c r="BG194" s="507"/>
      <c r="BH194" s="507"/>
      <c r="BI194" s="507"/>
      <c r="BJ194" s="507"/>
      <c r="BK194" s="560"/>
      <c r="BL194" s="507"/>
    </row>
    <row r="195" spans="2:64" ht="50.25" thickTop="1" thickBot="1" x14ac:dyDescent="0.35">
      <c r="B195" s="413"/>
      <c r="C195" s="648" t="e">
        <f>VLOOKUP(B195,'No Eliminar'!B$3:D$18,2,FALSE)</f>
        <v>#N/A</v>
      </c>
      <c r="D195" s="648" t="e">
        <f>VLOOKUP(B195,'No Eliminar'!B$3:E$18,4,FALSE)</f>
        <v>#N/A</v>
      </c>
      <c r="E195" s="413"/>
      <c r="F195" s="101"/>
      <c r="G195" s="501"/>
      <c r="H195" s="500"/>
      <c r="I195" s="507"/>
      <c r="J195" s="507"/>
      <c r="K195" s="508"/>
      <c r="L195" s="29"/>
      <c r="M195" s="51" t="str">
        <f t="shared" si="267"/>
        <v>;</v>
      </c>
      <c r="N195" s="52" t="str">
        <f t="shared" si="268"/>
        <v/>
      </c>
      <c r="O195" s="53" t="s">
        <v>53</v>
      </c>
      <c r="P195" s="53" t="s">
        <v>53</v>
      </c>
      <c r="Q195" s="53" t="s">
        <v>53</v>
      </c>
      <c r="R195" s="53" t="s">
        <v>53</v>
      </c>
      <c r="S195" s="53" t="s">
        <v>53</v>
      </c>
      <c r="T195" s="53" t="s">
        <v>53</v>
      </c>
      <c r="U195" s="53" t="s">
        <v>53</v>
      </c>
      <c r="V195" s="53" t="s">
        <v>54</v>
      </c>
      <c r="W195" s="53" t="s">
        <v>54</v>
      </c>
      <c r="X195" s="53" t="s">
        <v>53</v>
      </c>
      <c r="Y195" s="53" t="s">
        <v>53</v>
      </c>
      <c r="Z195" s="53" t="s">
        <v>53</v>
      </c>
      <c r="AA195" s="53" t="s">
        <v>53</v>
      </c>
      <c r="AB195" s="53" t="s">
        <v>53</v>
      </c>
      <c r="AC195" s="53" t="s">
        <v>53</v>
      </c>
      <c r="AD195" s="53" t="s">
        <v>54</v>
      </c>
      <c r="AE195" s="53" t="s">
        <v>53</v>
      </c>
      <c r="AF195" s="53" t="s">
        <v>53</v>
      </c>
      <c r="AG195" s="53" t="s">
        <v>54</v>
      </c>
      <c r="AH195" s="30"/>
      <c r="AI195" s="29"/>
      <c r="AJ195" s="30"/>
      <c r="AK195" s="66" t="str">
        <f t="shared" si="266"/>
        <v>;</v>
      </c>
      <c r="AL195" s="37" t="str">
        <f t="shared" si="269"/>
        <v/>
      </c>
      <c r="AM195" s="1" t="e">
        <f>IF(AND(M195&lt;&gt;"",AK195&lt;&gt;""),VLOOKUP(M195&amp;AK195,'No Eliminar'!$P$3:$Q$27,2,FALSE),"")</f>
        <v>#N/A</v>
      </c>
      <c r="AN195" s="74"/>
      <c r="AO195" s="205"/>
      <c r="AP195" s="264"/>
      <c r="AQ195" s="38" t="str">
        <f t="shared" si="258"/>
        <v>Impacto</v>
      </c>
      <c r="AR195" s="31"/>
      <c r="AS195" s="37" t="str">
        <f t="shared" si="259"/>
        <v/>
      </c>
      <c r="AT195" s="31"/>
      <c r="AU195" s="37" t="str">
        <f t="shared" si="260"/>
        <v/>
      </c>
      <c r="AV195" s="40" t="e">
        <f t="shared" si="261"/>
        <v>#VALUE!</v>
      </c>
      <c r="AW195" s="31"/>
      <c r="AX195" s="31"/>
      <c r="AY195" s="31"/>
      <c r="AZ195" s="40" t="str">
        <f t="shared" si="262"/>
        <v/>
      </c>
      <c r="BA195" s="41" t="str">
        <f t="shared" si="263"/>
        <v>Muy Alta</v>
      </c>
      <c r="BB195" s="40" t="e">
        <f t="shared" si="264"/>
        <v>#VALUE!</v>
      </c>
      <c r="BC195" s="41" t="e">
        <f t="shared" si="265"/>
        <v>#VALUE!</v>
      </c>
      <c r="BD195" s="42" t="e">
        <f>IF(AND(BA195&lt;&gt;"",BC195&lt;&gt;""),VLOOKUP(BA195&amp;BC195,'No Eliminar'!$P$3:$Q$27,2,FALSE),"")</f>
        <v>#VALUE!</v>
      </c>
      <c r="BE195" s="31"/>
      <c r="BF195" s="568"/>
      <c r="BG195" s="507"/>
      <c r="BH195" s="507"/>
      <c r="BI195" s="507"/>
      <c r="BJ195" s="507"/>
      <c r="BK195" s="560"/>
      <c r="BL195" s="507"/>
    </row>
    <row r="196" spans="2:64" ht="50.25" thickTop="1" thickBot="1" x14ac:dyDescent="0.35">
      <c r="B196" s="413"/>
      <c r="C196" s="648" t="e">
        <f>VLOOKUP(B196,'No Eliminar'!B$3:D$18,2,FALSE)</f>
        <v>#N/A</v>
      </c>
      <c r="D196" s="648" t="e">
        <f>VLOOKUP(B196,'No Eliminar'!B$3:E$18,4,FALSE)</f>
        <v>#N/A</v>
      </c>
      <c r="E196" s="413"/>
      <c r="F196" s="101"/>
      <c r="G196" s="501"/>
      <c r="H196" s="500"/>
      <c r="I196" s="507"/>
      <c r="J196" s="507"/>
      <c r="K196" s="508"/>
      <c r="L196" s="29"/>
      <c r="M196" s="51" t="str">
        <f t="shared" si="267"/>
        <v>;</v>
      </c>
      <c r="N196" s="52" t="str">
        <f t="shared" si="268"/>
        <v/>
      </c>
      <c r="O196" s="53" t="s">
        <v>53</v>
      </c>
      <c r="P196" s="53" t="s">
        <v>53</v>
      </c>
      <c r="Q196" s="53" t="s">
        <v>53</v>
      </c>
      <c r="R196" s="53" t="s">
        <v>53</v>
      </c>
      <c r="S196" s="53" t="s">
        <v>53</v>
      </c>
      <c r="T196" s="53" t="s">
        <v>53</v>
      </c>
      <c r="U196" s="53" t="s">
        <v>53</v>
      </c>
      <c r="V196" s="53" t="s">
        <v>54</v>
      </c>
      <c r="W196" s="53" t="s">
        <v>54</v>
      </c>
      <c r="X196" s="53" t="s">
        <v>53</v>
      </c>
      <c r="Y196" s="53" t="s">
        <v>53</v>
      </c>
      <c r="Z196" s="53" t="s">
        <v>53</v>
      </c>
      <c r="AA196" s="53" t="s">
        <v>53</v>
      </c>
      <c r="AB196" s="53" t="s">
        <v>53</v>
      </c>
      <c r="AC196" s="53" t="s">
        <v>53</v>
      </c>
      <c r="AD196" s="53" t="s">
        <v>54</v>
      </c>
      <c r="AE196" s="53" t="s">
        <v>53</v>
      </c>
      <c r="AF196" s="53" t="s">
        <v>53</v>
      </c>
      <c r="AG196" s="53" t="s">
        <v>54</v>
      </c>
      <c r="AH196" s="30"/>
      <c r="AI196" s="29"/>
      <c r="AJ196" s="30"/>
      <c r="AK196" s="66" t="str">
        <f t="shared" si="266"/>
        <v>;</v>
      </c>
      <c r="AL196" s="37" t="str">
        <f t="shared" si="269"/>
        <v/>
      </c>
      <c r="AM196" s="1" t="e">
        <f>IF(AND(M196&lt;&gt;"",AK196&lt;&gt;""),VLOOKUP(M196&amp;AK196,'No Eliminar'!$P$3:$Q$27,2,FALSE),"")</f>
        <v>#N/A</v>
      </c>
      <c r="AN196" s="74"/>
      <c r="AO196" s="205"/>
      <c r="AP196" s="264"/>
      <c r="AQ196" s="38" t="str">
        <f t="shared" si="258"/>
        <v>Impacto</v>
      </c>
      <c r="AR196" s="31"/>
      <c r="AS196" s="37" t="str">
        <f t="shared" si="259"/>
        <v/>
      </c>
      <c r="AT196" s="31"/>
      <c r="AU196" s="37" t="str">
        <f t="shared" si="260"/>
        <v/>
      </c>
      <c r="AV196" s="40" t="e">
        <f t="shared" si="261"/>
        <v>#VALUE!</v>
      </c>
      <c r="AW196" s="31"/>
      <c r="AX196" s="31"/>
      <c r="AY196" s="31"/>
      <c r="AZ196" s="40" t="str">
        <f t="shared" si="262"/>
        <v/>
      </c>
      <c r="BA196" s="41" t="str">
        <f t="shared" si="263"/>
        <v>Muy Alta</v>
      </c>
      <c r="BB196" s="40" t="e">
        <f t="shared" si="264"/>
        <v>#VALUE!</v>
      </c>
      <c r="BC196" s="41" t="e">
        <f t="shared" si="265"/>
        <v>#VALUE!</v>
      </c>
      <c r="BD196" s="42" t="e">
        <f>IF(AND(BA196&lt;&gt;"",BC196&lt;&gt;""),VLOOKUP(BA196&amp;BC196,'No Eliminar'!$P$3:$Q$27,2,FALSE),"")</f>
        <v>#VALUE!</v>
      </c>
      <c r="BE196" s="31"/>
      <c r="BF196" s="568"/>
      <c r="BG196" s="507"/>
      <c r="BH196" s="507"/>
      <c r="BI196" s="507"/>
      <c r="BJ196" s="507"/>
      <c r="BK196" s="560"/>
      <c r="BL196" s="507"/>
    </row>
    <row r="197" spans="2:64" ht="50.25" thickTop="1" thickBot="1" x14ac:dyDescent="0.35">
      <c r="B197" s="413"/>
      <c r="C197" s="648" t="e">
        <f>VLOOKUP(B197,'No Eliminar'!B$3:D$18,2,FALSE)</f>
        <v>#N/A</v>
      </c>
      <c r="D197" s="648" t="e">
        <f>VLOOKUP(B197,'No Eliminar'!B$3:E$18,4,FALSE)</f>
        <v>#N/A</v>
      </c>
      <c r="E197" s="413"/>
      <c r="F197" s="101"/>
      <c r="G197" s="501"/>
      <c r="H197" s="500"/>
      <c r="I197" s="507"/>
      <c r="J197" s="507"/>
      <c r="K197" s="508"/>
      <c r="L197" s="29"/>
      <c r="M197" s="51" t="str">
        <f t="shared" si="267"/>
        <v>;</v>
      </c>
      <c r="N197" s="52" t="str">
        <f t="shared" si="268"/>
        <v/>
      </c>
      <c r="O197" s="53" t="s">
        <v>53</v>
      </c>
      <c r="P197" s="53" t="s">
        <v>53</v>
      </c>
      <c r="Q197" s="53" t="s">
        <v>53</v>
      </c>
      <c r="R197" s="53" t="s">
        <v>53</v>
      </c>
      <c r="S197" s="53" t="s">
        <v>53</v>
      </c>
      <c r="T197" s="53" t="s">
        <v>53</v>
      </c>
      <c r="U197" s="53" t="s">
        <v>53</v>
      </c>
      <c r="V197" s="53" t="s">
        <v>54</v>
      </c>
      <c r="W197" s="53" t="s">
        <v>54</v>
      </c>
      <c r="X197" s="53" t="s">
        <v>53</v>
      </c>
      <c r="Y197" s="53" t="s">
        <v>53</v>
      </c>
      <c r="Z197" s="53" t="s">
        <v>53</v>
      </c>
      <c r="AA197" s="53" t="s">
        <v>53</v>
      </c>
      <c r="AB197" s="53" t="s">
        <v>53</v>
      </c>
      <c r="AC197" s="53" t="s">
        <v>53</v>
      </c>
      <c r="AD197" s="53" t="s">
        <v>54</v>
      </c>
      <c r="AE197" s="53" t="s">
        <v>53</v>
      </c>
      <c r="AF197" s="53" t="s">
        <v>53</v>
      </c>
      <c r="AG197" s="53" t="s">
        <v>54</v>
      </c>
      <c r="AH197" s="30"/>
      <c r="AI197" s="29"/>
      <c r="AJ197" s="30"/>
      <c r="AK197" s="66" t="str">
        <f t="shared" si="266"/>
        <v>;</v>
      </c>
      <c r="AL197" s="37" t="str">
        <f t="shared" si="269"/>
        <v/>
      </c>
      <c r="AM197" s="1" t="e">
        <f>IF(AND(M197&lt;&gt;"",AK197&lt;&gt;""),VLOOKUP(M197&amp;AK197,'No Eliminar'!$P$3:$Q$27,2,FALSE),"")</f>
        <v>#N/A</v>
      </c>
      <c r="AN197" s="74"/>
      <c r="AO197" s="205"/>
      <c r="AP197" s="264"/>
      <c r="AQ197" s="38" t="str">
        <f t="shared" si="258"/>
        <v>Impacto</v>
      </c>
      <c r="AR197" s="31"/>
      <c r="AS197" s="37" t="str">
        <f t="shared" si="259"/>
        <v/>
      </c>
      <c r="AT197" s="31"/>
      <c r="AU197" s="37" t="str">
        <f t="shared" si="260"/>
        <v/>
      </c>
      <c r="AV197" s="40" t="e">
        <f t="shared" si="261"/>
        <v>#VALUE!</v>
      </c>
      <c r="AW197" s="31"/>
      <c r="AX197" s="31"/>
      <c r="AY197" s="31"/>
      <c r="AZ197" s="40" t="str">
        <f t="shared" si="262"/>
        <v/>
      </c>
      <c r="BA197" s="41" t="str">
        <f t="shared" si="263"/>
        <v>Muy Alta</v>
      </c>
      <c r="BB197" s="40" t="e">
        <f t="shared" si="264"/>
        <v>#VALUE!</v>
      </c>
      <c r="BC197" s="41" t="e">
        <f t="shared" si="265"/>
        <v>#VALUE!</v>
      </c>
      <c r="BD197" s="42" t="e">
        <f>IF(AND(BA197&lt;&gt;"",BC197&lt;&gt;""),VLOOKUP(BA197&amp;BC197,'No Eliminar'!$P$3:$Q$27,2,FALSE),"")</f>
        <v>#VALUE!</v>
      </c>
      <c r="BE197" s="31"/>
      <c r="BF197" s="568"/>
      <c r="BG197" s="507"/>
      <c r="BH197" s="507"/>
      <c r="BI197" s="507"/>
      <c r="BJ197" s="507"/>
      <c r="BK197" s="560"/>
      <c r="BL197" s="507"/>
    </row>
    <row r="198" spans="2:64" ht="50.25" thickTop="1" thickBot="1" x14ac:dyDescent="0.35">
      <c r="B198" s="413"/>
      <c r="C198" s="648" t="e">
        <f>VLOOKUP(B198,'No Eliminar'!B$3:D$18,2,FALSE)</f>
        <v>#N/A</v>
      </c>
      <c r="D198" s="648" t="e">
        <f>VLOOKUP(B198,'No Eliminar'!B$3:E$18,4,FALSE)</f>
        <v>#N/A</v>
      </c>
      <c r="E198" s="413"/>
      <c r="F198" s="101"/>
      <c r="G198" s="501"/>
      <c r="H198" s="500"/>
      <c r="I198" s="507"/>
      <c r="J198" s="507"/>
      <c r="K198" s="508"/>
      <c r="L198" s="29"/>
      <c r="M198" s="51" t="str">
        <f t="shared" si="267"/>
        <v>;</v>
      </c>
      <c r="N198" s="52" t="str">
        <f t="shared" si="268"/>
        <v/>
      </c>
      <c r="O198" s="53" t="s">
        <v>53</v>
      </c>
      <c r="P198" s="53" t="s">
        <v>53</v>
      </c>
      <c r="Q198" s="53" t="s">
        <v>53</v>
      </c>
      <c r="R198" s="53" t="s">
        <v>53</v>
      </c>
      <c r="S198" s="53" t="s">
        <v>53</v>
      </c>
      <c r="T198" s="53" t="s">
        <v>53</v>
      </c>
      <c r="U198" s="53" t="s">
        <v>53</v>
      </c>
      <c r="V198" s="53" t="s">
        <v>54</v>
      </c>
      <c r="W198" s="53" t="s">
        <v>54</v>
      </c>
      <c r="X198" s="53" t="s">
        <v>53</v>
      </c>
      <c r="Y198" s="53" t="s">
        <v>53</v>
      </c>
      <c r="Z198" s="53" t="s">
        <v>53</v>
      </c>
      <c r="AA198" s="53" t="s">
        <v>53</v>
      </c>
      <c r="AB198" s="53" t="s">
        <v>53</v>
      </c>
      <c r="AC198" s="53" t="s">
        <v>53</v>
      </c>
      <c r="AD198" s="53" t="s">
        <v>54</v>
      </c>
      <c r="AE198" s="53" t="s">
        <v>53</v>
      </c>
      <c r="AF198" s="53" t="s">
        <v>53</v>
      </c>
      <c r="AG198" s="53" t="s">
        <v>54</v>
      </c>
      <c r="AH198" s="30"/>
      <c r="AI198" s="29"/>
      <c r="AJ198" s="30"/>
      <c r="AK198" s="66" t="str">
        <f t="shared" si="266"/>
        <v>;</v>
      </c>
      <c r="AL198" s="37" t="str">
        <f t="shared" si="269"/>
        <v/>
      </c>
      <c r="AM198" s="1" t="e">
        <f>IF(AND(M198&lt;&gt;"",AK198&lt;&gt;""),VLOOKUP(M198&amp;AK198,'No Eliminar'!$P$3:$Q$27,2,FALSE),"")</f>
        <v>#N/A</v>
      </c>
      <c r="AN198" s="74"/>
      <c r="AO198" s="205"/>
      <c r="AP198" s="264"/>
      <c r="AQ198" s="38" t="str">
        <f t="shared" si="258"/>
        <v>Impacto</v>
      </c>
      <c r="AR198" s="31"/>
      <c r="AS198" s="37" t="str">
        <f t="shared" si="259"/>
        <v/>
      </c>
      <c r="AT198" s="31"/>
      <c r="AU198" s="37" t="str">
        <f t="shared" si="260"/>
        <v/>
      </c>
      <c r="AV198" s="40" t="e">
        <f t="shared" si="261"/>
        <v>#VALUE!</v>
      </c>
      <c r="AW198" s="31"/>
      <c r="AX198" s="31"/>
      <c r="AY198" s="31"/>
      <c r="AZ198" s="40" t="str">
        <f t="shared" si="262"/>
        <v/>
      </c>
      <c r="BA198" s="41" t="str">
        <f t="shared" si="263"/>
        <v>Muy Alta</v>
      </c>
      <c r="BB198" s="40" t="e">
        <f t="shared" si="264"/>
        <v>#VALUE!</v>
      </c>
      <c r="BC198" s="41" t="e">
        <f t="shared" si="265"/>
        <v>#VALUE!</v>
      </c>
      <c r="BD198" s="42" t="e">
        <f>IF(AND(BA198&lt;&gt;"",BC198&lt;&gt;""),VLOOKUP(BA198&amp;BC198,'No Eliminar'!$P$3:$Q$27,2,FALSE),"")</f>
        <v>#VALUE!</v>
      </c>
      <c r="BE198" s="31"/>
      <c r="BF198" s="568"/>
      <c r="BG198" s="507"/>
      <c r="BH198" s="507"/>
      <c r="BI198" s="507"/>
      <c r="BJ198" s="507"/>
      <c r="BK198" s="560"/>
      <c r="BL198" s="507"/>
    </row>
    <row r="199" spans="2:64" ht="50.25" thickTop="1" thickBot="1" x14ac:dyDescent="0.35">
      <c r="B199" s="413"/>
      <c r="C199" s="648" t="e">
        <f>VLOOKUP(B199,'No Eliminar'!B$3:D$18,2,FALSE)</f>
        <v>#N/A</v>
      </c>
      <c r="D199" s="648" t="e">
        <f>VLOOKUP(B199,'No Eliminar'!B$3:E$18,4,FALSE)</f>
        <v>#N/A</v>
      </c>
      <c r="E199" s="413"/>
      <c r="F199" s="101"/>
      <c r="G199" s="501"/>
      <c r="H199" s="500"/>
      <c r="I199" s="507"/>
      <c r="J199" s="507"/>
      <c r="K199" s="508"/>
      <c r="L199" s="29"/>
      <c r="M199" s="51" t="str">
        <f t="shared" si="267"/>
        <v>;</v>
      </c>
      <c r="N199" s="52" t="str">
        <f t="shared" si="268"/>
        <v/>
      </c>
      <c r="O199" s="53" t="s">
        <v>53</v>
      </c>
      <c r="P199" s="53" t="s">
        <v>53</v>
      </c>
      <c r="Q199" s="53" t="s">
        <v>53</v>
      </c>
      <c r="R199" s="53" t="s">
        <v>53</v>
      </c>
      <c r="S199" s="53" t="s">
        <v>53</v>
      </c>
      <c r="T199" s="53" t="s">
        <v>53</v>
      </c>
      <c r="U199" s="53" t="s">
        <v>53</v>
      </c>
      <c r="V199" s="53" t="s">
        <v>54</v>
      </c>
      <c r="W199" s="53" t="s">
        <v>54</v>
      </c>
      <c r="X199" s="53" t="s">
        <v>53</v>
      </c>
      <c r="Y199" s="53" t="s">
        <v>53</v>
      </c>
      <c r="Z199" s="53" t="s">
        <v>53</v>
      </c>
      <c r="AA199" s="53" t="s">
        <v>53</v>
      </c>
      <c r="AB199" s="53" t="s">
        <v>53</v>
      </c>
      <c r="AC199" s="53" t="s">
        <v>53</v>
      </c>
      <c r="AD199" s="53" t="s">
        <v>54</v>
      </c>
      <c r="AE199" s="53" t="s">
        <v>53</v>
      </c>
      <c r="AF199" s="53" t="s">
        <v>53</v>
      </c>
      <c r="AG199" s="53" t="s">
        <v>54</v>
      </c>
      <c r="AH199" s="30"/>
      <c r="AI199" s="29"/>
      <c r="AJ199" s="30"/>
      <c r="AK199" s="66" t="str">
        <f t="shared" si="266"/>
        <v>;</v>
      </c>
      <c r="AL199" s="37" t="str">
        <f t="shared" si="269"/>
        <v/>
      </c>
      <c r="AM199" s="1" t="e">
        <f>IF(AND(M199&lt;&gt;"",AK199&lt;&gt;""),VLOOKUP(M199&amp;AK199,'No Eliminar'!$P$3:$Q$27,2,FALSE),"")</f>
        <v>#N/A</v>
      </c>
      <c r="AN199" s="74"/>
      <c r="AO199" s="205"/>
      <c r="AP199" s="264"/>
      <c r="AQ199" s="38" t="str">
        <f t="shared" si="258"/>
        <v>Impacto</v>
      </c>
      <c r="AR199" s="31"/>
      <c r="AS199" s="37" t="str">
        <f t="shared" si="259"/>
        <v/>
      </c>
      <c r="AT199" s="31"/>
      <c r="AU199" s="37" t="str">
        <f t="shared" si="260"/>
        <v/>
      </c>
      <c r="AV199" s="40" t="e">
        <f t="shared" si="261"/>
        <v>#VALUE!</v>
      </c>
      <c r="AW199" s="31"/>
      <c r="AX199" s="31"/>
      <c r="AY199" s="31"/>
      <c r="AZ199" s="40" t="str">
        <f t="shared" si="262"/>
        <v/>
      </c>
      <c r="BA199" s="41" t="str">
        <f t="shared" si="263"/>
        <v>Muy Alta</v>
      </c>
      <c r="BB199" s="40" t="e">
        <f t="shared" si="264"/>
        <v>#VALUE!</v>
      </c>
      <c r="BC199" s="41" t="e">
        <f t="shared" si="265"/>
        <v>#VALUE!</v>
      </c>
      <c r="BD199" s="42" t="e">
        <f>IF(AND(BA199&lt;&gt;"",BC199&lt;&gt;""),VLOOKUP(BA199&amp;BC199,'No Eliminar'!$P$3:$Q$27,2,FALSE),"")</f>
        <v>#VALUE!</v>
      </c>
      <c r="BE199" s="31"/>
      <c r="BF199" s="568"/>
      <c r="BG199" s="507"/>
      <c r="BH199" s="507"/>
      <c r="BI199" s="507"/>
      <c r="BJ199" s="507"/>
      <c r="BK199" s="560"/>
      <c r="BL199" s="507"/>
    </row>
    <row r="200" spans="2:64" ht="50.25" thickTop="1" thickBot="1" x14ac:dyDescent="0.35">
      <c r="B200" s="413"/>
      <c r="C200" s="648" t="e">
        <f>VLOOKUP(B200,'No Eliminar'!B$3:D$18,2,FALSE)</f>
        <v>#N/A</v>
      </c>
      <c r="D200" s="648" t="e">
        <f>VLOOKUP(B200,'No Eliminar'!B$3:E$18,4,FALSE)</f>
        <v>#N/A</v>
      </c>
      <c r="E200" s="413"/>
      <c r="F200" s="101"/>
      <c r="G200" s="501"/>
      <c r="H200" s="500"/>
      <c r="I200" s="507"/>
      <c r="J200" s="507"/>
      <c r="K200" s="508"/>
      <c r="L200" s="29"/>
      <c r="M200" s="51" t="str">
        <f t="shared" si="267"/>
        <v>;</v>
      </c>
      <c r="N200" s="52" t="str">
        <f t="shared" si="268"/>
        <v/>
      </c>
      <c r="O200" s="53" t="s">
        <v>53</v>
      </c>
      <c r="P200" s="53" t="s">
        <v>53</v>
      </c>
      <c r="Q200" s="53" t="s">
        <v>53</v>
      </c>
      <c r="R200" s="53" t="s">
        <v>53</v>
      </c>
      <c r="S200" s="53" t="s">
        <v>53</v>
      </c>
      <c r="T200" s="53" t="s">
        <v>53</v>
      </c>
      <c r="U200" s="53" t="s">
        <v>53</v>
      </c>
      <c r="V200" s="53" t="s">
        <v>54</v>
      </c>
      <c r="W200" s="53" t="s">
        <v>54</v>
      </c>
      <c r="X200" s="53" t="s">
        <v>53</v>
      </c>
      <c r="Y200" s="53" t="s">
        <v>53</v>
      </c>
      <c r="Z200" s="53" t="s">
        <v>53</v>
      </c>
      <c r="AA200" s="53" t="s">
        <v>53</v>
      </c>
      <c r="AB200" s="53" t="s">
        <v>53</v>
      </c>
      <c r="AC200" s="53" t="s">
        <v>53</v>
      </c>
      <c r="AD200" s="53" t="s">
        <v>54</v>
      </c>
      <c r="AE200" s="53" t="s">
        <v>53</v>
      </c>
      <c r="AF200" s="53" t="s">
        <v>53</v>
      </c>
      <c r="AG200" s="53" t="s">
        <v>54</v>
      </c>
      <c r="AH200" s="30"/>
      <c r="AI200" s="29"/>
      <c r="AJ200" s="30"/>
      <c r="AK200" s="66" t="str">
        <f t="shared" si="266"/>
        <v>;</v>
      </c>
      <c r="AL200" s="37" t="str">
        <f t="shared" si="269"/>
        <v/>
      </c>
      <c r="AM200" s="1" t="e">
        <f>IF(AND(M200&lt;&gt;"",AK200&lt;&gt;""),VLOOKUP(M200&amp;AK200,'No Eliminar'!$P$3:$Q$27,2,FALSE),"")</f>
        <v>#N/A</v>
      </c>
      <c r="AN200" s="74"/>
      <c r="AO200" s="205"/>
      <c r="AP200" s="264"/>
      <c r="AQ200" s="38" t="str">
        <f t="shared" si="258"/>
        <v>Impacto</v>
      </c>
      <c r="AR200" s="31"/>
      <c r="AS200" s="37" t="str">
        <f t="shared" si="259"/>
        <v/>
      </c>
      <c r="AT200" s="31"/>
      <c r="AU200" s="37" t="str">
        <f t="shared" si="260"/>
        <v/>
      </c>
      <c r="AV200" s="40" t="e">
        <f t="shared" si="261"/>
        <v>#VALUE!</v>
      </c>
      <c r="AW200" s="31"/>
      <c r="AX200" s="31"/>
      <c r="AY200" s="31"/>
      <c r="AZ200" s="40" t="str">
        <f t="shared" si="262"/>
        <v/>
      </c>
      <c r="BA200" s="41" t="str">
        <f t="shared" si="263"/>
        <v>Muy Alta</v>
      </c>
      <c r="BB200" s="40" t="e">
        <f t="shared" si="264"/>
        <v>#VALUE!</v>
      </c>
      <c r="BC200" s="41" t="e">
        <f t="shared" si="265"/>
        <v>#VALUE!</v>
      </c>
      <c r="BD200" s="42" t="e">
        <f>IF(AND(BA200&lt;&gt;"",BC200&lt;&gt;""),VLOOKUP(BA200&amp;BC200,'No Eliminar'!$P$3:$Q$27,2,FALSE),"")</f>
        <v>#VALUE!</v>
      </c>
      <c r="BE200" s="31"/>
      <c r="BF200" s="568"/>
      <c r="BG200" s="507"/>
      <c r="BH200" s="507"/>
      <c r="BI200" s="507"/>
      <c r="BJ200" s="507"/>
      <c r="BK200" s="560"/>
      <c r="BL200" s="507"/>
    </row>
    <row r="201" spans="2:64" ht="50.25" thickTop="1" thickBot="1" x14ac:dyDescent="0.35">
      <c r="B201" s="413"/>
      <c r="C201" s="648" t="e">
        <f>VLOOKUP(B201,'No Eliminar'!B$3:D$18,2,FALSE)</f>
        <v>#N/A</v>
      </c>
      <c r="D201" s="648" t="e">
        <f>VLOOKUP(B201,'No Eliminar'!B$3:E$18,4,FALSE)</f>
        <v>#N/A</v>
      </c>
      <c r="E201" s="413"/>
      <c r="F201" s="101"/>
      <c r="G201" s="501"/>
      <c r="H201" s="500"/>
      <c r="I201" s="507"/>
      <c r="J201" s="507"/>
      <c r="K201" s="508"/>
      <c r="L201" s="29"/>
      <c r="M201" s="51" t="str">
        <f t="shared" si="267"/>
        <v>;</v>
      </c>
      <c r="N201" s="52" t="str">
        <f t="shared" si="268"/>
        <v/>
      </c>
      <c r="O201" s="53" t="s">
        <v>53</v>
      </c>
      <c r="P201" s="53" t="s">
        <v>53</v>
      </c>
      <c r="Q201" s="53" t="s">
        <v>53</v>
      </c>
      <c r="R201" s="53" t="s">
        <v>53</v>
      </c>
      <c r="S201" s="53" t="s">
        <v>53</v>
      </c>
      <c r="T201" s="53" t="s">
        <v>53</v>
      </c>
      <c r="U201" s="53" t="s">
        <v>53</v>
      </c>
      <c r="V201" s="53" t="s">
        <v>54</v>
      </c>
      <c r="W201" s="53" t="s">
        <v>54</v>
      </c>
      <c r="X201" s="53" t="s">
        <v>53</v>
      </c>
      <c r="Y201" s="53" t="s">
        <v>53</v>
      </c>
      <c r="Z201" s="53" t="s">
        <v>53</v>
      </c>
      <c r="AA201" s="53" t="s">
        <v>53</v>
      </c>
      <c r="AB201" s="53" t="s">
        <v>53</v>
      </c>
      <c r="AC201" s="53" t="s">
        <v>53</v>
      </c>
      <c r="AD201" s="53" t="s">
        <v>54</v>
      </c>
      <c r="AE201" s="53" t="s">
        <v>53</v>
      </c>
      <c r="AF201" s="53" t="s">
        <v>53</v>
      </c>
      <c r="AG201" s="53" t="s">
        <v>54</v>
      </c>
      <c r="AH201" s="30"/>
      <c r="AI201" s="29"/>
      <c r="AJ201" s="30"/>
      <c r="AK201" s="66" t="str">
        <f t="shared" si="266"/>
        <v>;</v>
      </c>
      <c r="AL201" s="37" t="str">
        <f t="shared" si="269"/>
        <v/>
      </c>
      <c r="AM201" s="1" t="e">
        <f>IF(AND(M201&lt;&gt;"",AK201&lt;&gt;""),VLOOKUP(M201&amp;AK201,'No Eliminar'!$P$3:$Q$27,2,FALSE),"")</f>
        <v>#N/A</v>
      </c>
      <c r="AN201" s="74"/>
      <c r="AO201" s="205"/>
      <c r="AP201" s="264"/>
      <c r="AQ201" s="38" t="str">
        <f t="shared" si="258"/>
        <v>Impacto</v>
      </c>
      <c r="AR201" s="31"/>
      <c r="AS201" s="37" t="str">
        <f t="shared" si="259"/>
        <v/>
      </c>
      <c r="AT201" s="31"/>
      <c r="AU201" s="37" t="str">
        <f t="shared" si="260"/>
        <v/>
      </c>
      <c r="AV201" s="40" t="e">
        <f t="shared" si="261"/>
        <v>#VALUE!</v>
      </c>
      <c r="AW201" s="31"/>
      <c r="AX201" s="31"/>
      <c r="AY201" s="31"/>
      <c r="AZ201" s="40" t="str">
        <f t="shared" si="262"/>
        <v/>
      </c>
      <c r="BA201" s="41" t="str">
        <f t="shared" si="263"/>
        <v>Muy Alta</v>
      </c>
      <c r="BB201" s="40" t="e">
        <f t="shared" si="264"/>
        <v>#VALUE!</v>
      </c>
      <c r="BC201" s="41" t="e">
        <f t="shared" si="265"/>
        <v>#VALUE!</v>
      </c>
      <c r="BD201" s="42" t="e">
        <f>IF(AND(BA201&lt;&gt;"",BC201&lt;&gt;""),VLOOKUP(BA201&amp;BC201,'No Eliminar'!$P$3:$Q$27,2,FALSE),"")</f>
        <v>#VALUE!</v>
      </c>
      <c r="BE201" s="31"/>
      <c r="BF201" s="568"/>
      <c r="BG201" s="507"/>
      <c r="BH201" s="507"/>
      <c r="BI201" s="507"/>
      <c r="BJ201" s="507"/>
      <c r="BK201" s="560"/>
      <c r="BL201" s="507"/>
    </row>
    <row r="202" spans="2:64" ht="50.25" thickTop="1" thickBot="1" x14ac:dyDescent="0.35">
      <c r="B202" s="413"/>
      <c r="C202" s="648" t="e">
        <f>VLOOKUP(B202,'No Eliminar'!B$3:D$18,2,FALSE)</f>
        <v>#N/A</v>
      </c>
      <c r="D202" s="648" t="e">
        <f>VLOOKUP(B202,'No Eliminar'!B$3:E$18,4,FALSE)</f>
        <v>#N/A</v>
      </c>
      <c r="E202" s="413"/>
      <c r="F202" s="101"/>
      <c r="G202" s="501"/>
      <c r="H202" s="500"/>
      <c r="I202" s="507"/>
      <c r="J202" s="507"/>
      <c r="K202" s="508"/>
      <c r="L202" s="29"/>
      <c r="M202" s="51" t="str">
        <f t="shared" si="267"/>
        <v>;</v>
      </c>
      <c r="N202" s="52" t="str">
        <f t="shared" si="268"/>
        <v/>
      </c>
      <c r="O202" s="53" t="s">
        <v>53</v>
      </c>
      <c r="P202" s="53" t="s">
        <v>53</v>
      </c>
      <c r="Q202" s="53" t="s">
        <v>53</v>
      </c>
      <c r="R202" s="53" t="s">
        <v>53</v>
      </c>
      <c r="S202" s="53" t="s">
        <v>53</v>
      </c>
      <c r="T202" s="53" t="s">
        <v>53</v>
      </c>
      <c r="U202" s="53" t="s">
        <v>53</v>
      </c>
      <c r="V202" s="53" t="s">
        <v>54</v>
      </c>
      <c r="W202" s="53" t="s">
        <v>54</v>
      </c>
      <c r="X202" s="53" t="s">
        <v>53</v>
      </c>
      <c r="Y202" s="53" t="s">
        <v>53</v>
      </c>
      <c r="Z202" s="53" t="s">
        <v>53</v>
      </c>
      <c r="AA202" s="53" t="s">
        <v>53</v>
      </c>
      <c r="AB202" s="53" t="s">
        <v>53</v>
      </c>
      <c r="AC202" s="53" t="s">
        <v>53</v>
      </c>
      <c r="AD202" s="53" t="s">
        <v>54</v>
      </c>
      <c r="AE202" s="53" t="s">
        <v>53</v>
      </c>
      <c r="AF202" s="53" t="s">
        <v>53</v>
      </c>
      <c r="AG202" s="53" t="s">
        <v>54</v>
      </c>
      <c r="AH202" s="30"/>
      <c r="AI202" s="29"/>
      <c r="AJ202" s="30"/>
      <c r="AK202" s="66" t="str">
        <f t="shared" si="266"/>
        <v>;</v>
      </c>
      <c r="AL202" s="37" t="str">
        <f t="shared" si="269"/>
        <v/>
      </c>
      <c r="AM202" s="1" t="e">
        <f>IF(AND(M202&lt;&gt;"",AK202&lt;&gt;""),VLOOKUP(M202&amp;AK202,'No Eliminar'!$P$3:$Q$27,2,FALSE),"")</f>
        <v>#N/A</v>
      </c>
      <c r="AN202" s="74"/>
      <c r="AO202" s="205"/>
      <c r="AP202" s="264"/>
      <c r="AQ202" s="38" t="str">
        <f t="shared" si="258"/>
        <v>Impacto</v>
      </c>
      <c r="AR202" s="31"/>
      <c r="AS202" s="37" t="str">
        <f t="shared" si="259"/>
        <v/>
      </c>
      <c r="AT202" s="31"/>
      <c r="AU202" s="37" t="str">
        <f t="shared" si="260"/>
        <v/>
      </c>
      <c r="AV202" s="40" t="e">
        <f t="shared" si="261"/>
        <v>#VALUE!</v>
      </c>
      <c r="AW202" s="31"/>
      <c r="AX202" s="31"/>
      <c r="AY202" s="31"/>
      <c r="AZ202" s="40" t="str">
        <f t="shared" si="262"/>
        <v/>
      </c>
      <c r="BA202" s="41" t="str">
        <f t="shared" si="263"/>
        <v>Muy Alta</v>
      </c>
      <c r="BB202" s="40" t="e">
        <f t="shared" si="264"/>
        <v>#VALUE!</v>
      </c>
      <c r="BC202" s="41" t="e">
        <f t="shared" si="265"/>
        <v>#VALUE!</v>
      </c>
      <c r="BD202" s="42" t="e">
        <f>IF(AND(BA202&lt;&gt;"",BC202&lt;&gt;""),VLOOKUP(BA202&amp;BC202,'No Eliminar'!$P$3:$Q$27,2,FALSE),"")</f>
        <v>#VALUE!</v>
      </c>
      <c r="BE202" s="31"/>
      <c r="BF202" s="568"/>
      <c r="BG202" s="507"/>
      <c r="BH202" s="507"/>
      <c r="BI202" s="507"/>
      <c r="BJ202" s="507"/>
      <c r="BK202" s="560"/>
      <c r="BL202" s="507"/>
    </row>
    <row r="203" spans="2:64" ht="50.25" thickTop="1" thickBot="1" x14ac:dyDescent="0.35">
      <c r="B203" s="413"/>
      <c r="C203" s="648" t="e">
        <f>VLOOKUP(B203,'No Eliminar'!B$3:D$18,2,FALSE)</f>
        <v>#N/A</v>
      </c>
      <c r="D203" s="648" t="e">
        <f>VLOOKUP(B203,'No Eliminar'!B$3:E$18,4,FALSE)</f>
        <v>#N/A</v>
      </c>
      <c r="E203" s="413"/>
      <c r="F203" s="101"/>
      <c r="G203" s="501"/>
      <c r="H203" s="500"/>
      <c r="I203" s="507"/>
      <c r="J203" s="507"/>
      <c r="K203" s="508"/>
      <c r="L203" s="29"/>
      <c r="M203" s="51" t="str">
        <f t="shared" si="267"/>
        <v>;</v>
      </c>
      <c r="N203" s="52" t="str">
        <f t="shared" si="268"/>
        <v/>
      </c>
      <c r="O203" s="53" t="s">
        <v>53</v>
      </c>
      <c r="P203" s="53" t="s">
        <v>53</v>
      </c>
      <c r="Q203" s="53" t="s">
        <v>53</v>
      </c>
      <c r="R203" s="53" t="s">
        <v>53</v>
      </c>
      <c r="S203" s="53" t="s">
        <v>53</v>
      </c>
      <c r="T203" s="53" t="s">
        <v>53</v>
      </c>
      <c r="U203" s="53" t="s">
        <v>53</v>
      </c>
      <c r="V203" s="53" t="s">
        <v>54</v>
      </c>
      <c r="W203" s="53" t="s">
        <v>54</v>
      </c>
      <c r="X203" s="53" t="s">
        <v>53</v>
      </c>
      <c r="Y203" s="53" t="s">
        <v>53</v>
      </c>
      <c r="Z203" s="53" t="s">
        <v>53</v>
      </c>
      <c r="AA203" s="53" t="s">
        <v>53</v>
      </c>
      <c r="AB203" s="53" t="s">
        <v>53</v>
      </c>
      <c r="AC203" s="53" t="s">
        <v>53</v>
      </c>
      <c r="AD203" s="53" t="s">
        <v>54</v>
      </c>
      <c r="AE203" s="53" t="s">
        <v>53</v>
      </c>
      <c r="AF203" s="53" t="s">
        <v>53</v>
      </c>
      <c r="AG203" s="53" t="s">
        <v>54</v>
      </c>
      <c r="AH203" s="30"/>
      <c r="AI203" s="29"/>
      <c r="AJ203" s="30"/>
      <c r="AK203" s="66" t="str">
        <f t="shared" si="266"/>
        <v>;</v>
      </c>
      <c r="AL203" s="37" t="str">
        <f t="shared" si="269"/>
        <v/>
      </c>
      <c r="AM203" s="1" t="e">
        <f>IF(AND(M203&lt;&gt;"",AK203&lt;&gt;""),VLOOKUP(M203&amp;AK203,'No Eliminar'!$P$3:$Q$27,2,FALSE),"")</f>
        <v>#N/A</v>
      </c>
      <c r="AN203" s="74"/>
      <c r="AO203" s="205"/>
      <c r="AP203" s="264"/>
      <c r="AQ203" s="38" t="str">
        <f t="shared" si="258"/>
        <v>Impacto</v>
      </c>
      <c r="AR203" s="31"/>
      <c r="AS203" s="37" t="str">
        <f t="shared" si="259"/>
        <v/>
      </c>
      <c r="AT203" s="31"/>
      <c r="AU203" s="37" t="str">
        <f t="shared" si="260"/>
        <v/>
      </c>
      <c r="AV203" s="40" t="e">
        <f t="shared" si="261"/>
        <v>#VALUE!</v>
      </c>
      <c r="AW203" s="31"/>
      <c r="AX203" s="31"/>
      <c r="AY203" s="31"/>
      <c r="AZ203" s="40" t="str">
        <f t="shared" si="262"/>
        <v/>
      </c>
      <c r="BA203" s="41" t="str">
        <f t="shared" si="263"/>
        <v>Muy Alta</v>
      </c>
      <c r="BB203" s="40" t="e">
        <f t="shared" si="264"/>
        <v>#VALUE!</v>
      </c>
      <c r="BC203" s="41" t="e">
        <f t="shared" si="265"/>
        <v>#VALUE!</v>
      </c>
      <c r="BD203" s="42" t="e">
        <f>IF(AND(BA203&lt;&gt;"",BC203&lt;&gt;""),VLOOKUP(BA203&amp;BC203,'No Eliminar'!$P$3:$Q$27,2,FALSE),"")</f>
        <v>#VALUE!</v>
      </c>
      <c r="BE203" s="31"/>
      <c r="BF203" s="568"/>
      <c r="BG203" s="507"/>
      <c r="BH203" s="507"/>
      <c r="BI203" s="507"/>
      <c r="BJ203" s="507"/>
      <c r="BK203" s="560"/>
      <c r="BL203" s="507"/>
    </row>
    <row r="204" spans="2:64" ht="50.25" thickTop="1" thickBot="1" x14ac:dyDescent="0.35">
      <c r="B204" s="413"/>
      <c r="C204" s="648" t="e">
        <f>VLOOKUP(B204,'No Eliminar'!B$3:D$18,2,FALSE)</f>
        <v>#N/A</v>
      </c>
      <c r="D204" s="648" t="e">
        <f>VLOOKUP(B204,'No Eliminar'!B$3:E$18,4,FALSE)</f>
        <v>#N/A</v>
      </c>
      <c r="E204" s="413"/>
      <c r="F204" s="101"/>
      <c r="G204" s="501"/>
      <c r="H204" s="500"/>
      <c r="I204" s="507"/>
      <c r="J204" s="507"/>
      <c r="K204" s="508"/>
      <c r="L204" s="29"/>
      <c r="M204" s="51" t="str">
        <f t="shared" si="267"/>
        <v>;</v>
      </c>
      <c r="N204" s="52" t="str">
        <f t="shared" si="268"/>
        <v/>
      </c>
      <c r="O204" s="53" t="s">
        <v>53</v>
      </c>
      <c r="P204" s="53" t="s">
        <v>53</v>
      </c>
      <c r="Q204" s="53" t="s">
        <v>53</v>
      </c>
      <c r="R204" s="53" t="s">
        <v>53</v>
      </c>
      <c r="S204" s="53" t="s">
        <v>53</v>
      </c>
      <c r="T204" s="53" t="s">
        <v>53</v>
      </c>
      <c r="U204" s="53" t="s">
        <v>53</v>
      </c>
      <c r="V204" s="53" t="s">
        <v>54</v>
      </c>
      <c r="W204" s="53" t="s">
        <v>54</v>
      </c>
      <c r="X204" s="53" t="s">
        <v>53</v>
      </c>
      <c r="Y204" s="53" t="s">
        <v>53</v>
      </c>
      <c r="Z204" s="53" t="s">
        <v>53</v>
      </c>
      <c r="AA204" s="53" t="s">
        <v>53</v>
      </c>
      <c r="AB204" s="53" t="s">
        <v>53</v>
      </c>
      <c r="AC204" s="53" t="s">
        <v>53</v>
      </c>
      <c r="AD204" s="53" t="s">
        <v>54</v>
      </c>
      <c r="AE204" s="53" t="s">
        <v>53</v>
      </c>
      <c r="AF204" s="53" t="s">
        <v>53</v>
      </c>
      <c r="AG204" s="53" t="s">
        <v>54</v>
      </c>
      <c r="AH204" s="30"/>
      <c r="AI204" s="29"/>
      <c r="AJ204" s="30"/>
      <c r="AK204" s="66" t="str">
        <f t="shared" si="266"/>
        <v>;</v>
      </c>
      <c r="AL204" s="37" t="str">
        <f t="shared" si="269"/>
        <v/>
      </c>
      <c r="AM204" s="1" t="e">
        <f>IF(AND(M204&lt;&gt;"",AK204&lt;&gt;""),VLOOKUP(M204&amp;AK204,'No Eliminar'!$P$3:$Q$27,2,FALSE),"")</f>
        <v>#N/A</v>
      </c>
      <c r="AN204" s="74"/>
      <c r="AO204" s="205"/>
      <c r="AP204" s="264"/>
      <c r="AQ204" s="38" t="str">
        <f t="shared" si="258"/>
        <v>Impacto</v>
      </c>
      <c r="AR204" s="31"/>
      <c r="AS204" s="37" t="str">
        <f t="shared" si="259"/>
        <v/>
      </c>
      <c r="AT204" s="31"/>
      <c r="AU204" s="37" t="str">
        <f t="shared" si="260"/>
        <v/>
      </c>
      <c r="AV204" s="40" t="e">
        <f t="shared" si="261"/>
        <v>#VALUE!</v>
      </c>
      <c r="AW204" s="31"/>
      <c r="AX204" s="31"/>
      <c r="AY204" s="31"/>
      <c r="AZ204" s="40" t="str">
        <f t="shared" si="262"/>
        <v/>
      </c>
      <c r="BA204" s="41" t="str">
        <f t="shared" si="263"/>
        <v>Muy Alta</v>
      </c>
      <c r="BB204" s="40" t="e">
        <f t="shared" si="264"/>
        <v>#VALUE!</v>
      </c>
      <c r="BC204" s="41" t="e">
        <f t="shared" si="265"/>
        <v>#VALUE!</v>
      </c>
      <c r="BD204" s="42" t="e">
        <f>IF(AND(BA204&lt;&gt;"",BC204&lt;&gt;""),VLOOKUP(BA204&amp;BC204,'No Eliminar'!$P$3:$Q$27,2,FALSE),"")</f>
        <v>#VALUE!</v>
      </c>
      <c r="BE204" s="31"/>
      <c r="BF204" s="568"/>
      <c r="BG204" s="507"/>
      <c r="BH204" s="507"/>
      <c r="BI204" s="507"/>
      <c r="BJ204" s="507"/>
      <c r="BK204" s="560"/>
      <c r="BL204" s="507"/>
    </row>
    <row r="205" spans="2:64" ht="50.25" thickTop="1" thickBot="1" x14ac:dyDescent="0.35">
      <c r="B205" s="413"/>
      <c r="C205" s="648" t="e">
        <f>VLOOKUP(B205,'No Eliminar'!B$3:D$18,2,FALSE)</f>
        <v>#N/A</v>
      </c>
      <c r="D205" s="648" t="e">
        <f>VLOOKUP(B205,'No Eliminar'!B$3:E$18,4,FALSE)</f>
        <v>#N/A</v>
      </c>
      <c r="E205" s="413"/>
      <c r="F205" s="101"/>
      <c r="G205" s="501"/>
      <c r="H205" s="500"/>
      <c r="I205" s="507"/>
      <c r="J205" s="507"/>
      <c r="K205" s="508"/>
      <c r="L205" s="29"/>
      <c r="M205" s="51" t="str">
        <f t="shared" si="267"/>
        <v>;</v>
      </c>
      <c r="N205" s="52" t="str">
        <f t="shared" si="268"/>
        <v/>
      </c>
      <c r="O205" s="53" t="s">
        <v>53</v>
      </c>
      <c r="P205" s="53" t="s">
        <v>53</v>
      </c>
      <c r="Q205" s="53" t="s">
        <v>53</v>
      </c>
      <c r="R205" s="53" t="s">
        <v>53</v>
      </c>
      <c r="S205" s="53" t="s">
        <v>53</v>
      </c>
      <c r="T205" s="53" t="s">
        <v>53</v>
      </c>
      <c r="U205" s="53" t="s">
        <v>53</v>
      </c>
      <c r="V205" s="53" t="s">
        <v>54</v>
      </c>
      <c r="W205" s="53" t="s">
        <v>54</v>
      </c>
      <c r="X205" s="53" t="s">
        <v>53</v>
      </c>
      <c r="Y205" s="53" t="s">
        <v>53</v>
      </c>
      <c r="Z205" s="53" t="s">
        <v>53</v>
      </c>
      <c r="AA205" s="53" t="s">
        <v>53</v>
      </c>
      <c r="AB205" s="53" t="s">
        <v>53</v>
      </c>
      <c r="AC205" s="53" t="s">
        <v>53</v>
      </c>
      <c r="AD205" s="53" t="s">
        <v>54</v>
      </c>
      <c r="AE205" s="53" t="s">
        <v>53</v>
      </c>
      <c r="AF205" s="53" t="s">
        <v>53</v>
      </c>
      <c r="AG205" s="53" t="s">
        <v>54</v>
      </c>
      <c r="AH205" s="30"/>
      <c r="AI205" s="29"/>
      <c r="AJ205" s="30"/>
      <c r="AK205" s="66" t="str">
        <f t="shared" si="266"/>
        <v>;</v>
      </c>
      <c r="AL205" s="37" t="str">
        <f t="shared" si="269"/>
        <v/>
      </c>
      <c r="AM205" s="1" t="e">
        <f>IF(AND(M205&lt;&gt;"",AK205&lt;&gt;""),VLOOKUP(M205&amp;AK205,'No Eliminar'!$P$3:$Q$27,2,FALSE),"")</f>
        <v>#N/A</v>
      </c>
      <c r="AN205" s="74"/>
      <c r="AO205" s="205"/>
      <c r="AP205" s="264"/>
      <c r="AQ205" s="38" t="str">
        <f t="shared" si="258"/>
        <v>Impacto</v>
      </c>
      <c r="AR205" s="31"/>
      <c r="AS205" s="37" t="str">
        <f t="shared" si="259"/>
        <v/>
      </c>
      <c r="AT205" s="31"/>
      <c r="AU205" s="37" t="str">
        <f t="shared" si="260"/>
        <v/>
      </c>
      <c r="AV205" s="40" t="e">
        <f t="shared" si="261"/>
        <v>#VALUE!</v>
      </c>
      <c r="AW205" s="31"/>
      <c r="AX205" s="31"/>
      <c r="AY205" s="31"/>
      <c r="AZ205" s="40" t="str">
        <f t="shared" si="262"/>
        <v/>
      </c>
      <c r="BA205" s="41" t="str">
        <f t="shared" si="263"/>
        <v>Muy Alta</v>
      </c>
      <c r="BB205" s="40" t="e">
        <f t="shared" si="264"/>
        <v>#VALUE!</v>
      </c>
      <c r="BC205" s="41" t="e">
        <f t="shared" si="265"/>
        <v>#VALUE!</v>
      </c>
      <c r="BD205" s="42" t="e">
        <f>IF(AND(BA205&lt;&gt;"",BC205&lt;&gt;""),VLOOKUP(BA205&amp;BC205,'No Eliminar'!$P$3:$Q$27,2,FALSE),"")</f>
        <v>#VALUE!</v>
      </c>
      <c r="BE205" s="31"/>
      <c r="BF205" s="568"/>
      <c r="BG205" s="507"/>
      <c r="BH205" s="507"/>
      <c r="BI205" s="507"/>
      <c r="BJ205" s="507"/>
      <c r="BK205" s="560"/>
      <c r="BL205" s="507"/>
    </row>
    <row r="206" spans="2:64" ht="50.25" thickTop="1" thickBot="1" x14ac:dyDescent="0.35">
      <c r="B206" s="413"/>
      <c r="C206" s="648" t="e">
        <f>VLOOKUP(B206,'No Eliminar'!B$3:D$18,2,FALSE)</f>
        <v>#N/A</v>
      </c>
      <c r="D206" s="648" t="e">
        <f>VLOOKUP(B206,'No Eliminar'!B$3:E$18,4,FALSE)</f>
        <v>#N/A</v>
      </c>
      <c r="E206" s="413"/>
      <c r="F206" s="101"/>
      <c r="G206" s="501"/>
      <c r="H206" s="500"/>
      <c r="I206" s="507"/>
      <c r="J206" s="507"/>
      <c r="K206" s="508"/>
      <c r="L206" s="29"/>
      <c r="M206" s="51" t="str">
        <f t="shared" si="267"/>
        <v>;</v>
      </c>
      <c r="N206" s="52" t="str">
        <f t="shared" si="268"/>
        <v/>
      </c>
      <c r="O206" s="53" t="s">
        <v>53</v>
      </c>
      <c r="P206" s="53" t="s">
        <v>53</v>
      </c>
      <c r="Q206" s="53" t="s">
        <v>53</v>
      </c>
      <c r="R206" s="53" t="s">
        <v>53</v>
      </c>
      <c r="S206" s="53" t="s">
        <v>53</v>
      </c>
      <c r="T206" s="53" t="s">
        <v>53</v>
      </c>
      <c r="U206" s="53" t="s">
        <v>53</v>
      </c>
      <c r="V206" s="53" t="s">
        <v>54</v>
      </c>
      <c r="W206" s="53" t="s">
        <v>54</v>
      </c>
      <c r="X206" s="53" t="s">
        <v>53</v>
      </c>
      <c r="Y206" s="53" t="s">
        <v>53</v>
      </c>
      <c r="Z206" s="53" t="s">
        <v>53</v>
      </c>
      <c r="AA206" s="53" t="s">
        <v>53</v>
      </c>
      <c r="AB206" s="53" t="s">
        <v>53</v>
      </c>
      <c r="AC206" s="53" t="s">
        <v>53</v>
      </c>
      <c r="AD206" s="53" t="s">
        <v>54</v>
      </c>
      <c r="AE206" s="53" t="s">
        <v>53</v>
      </c>
      <c r="AF206" s="53" t="s">
        <v>53</v>
      </c>
      <c r="AG206" s="53" t="s">
        <v>54</v>
      </c>
      <c r="AH206" s="30"/>
      <c r="AI206" s="29"/>
      <c r="AJ206" s="30"/>
      <c r="AK206" s="66" t="str">
        <f t="shared" si="266"/>
        <v>;</v>
      </c>
      <c r="AL206" s="37" t="str">
        <f t="shared" si="269"/>
        <v/>
      </c>
      <c r="AM206" s="1" t="e">
        <f>IF(AND(M206&lt;&gt;"",AK206&lt;&gt;""),VLOOKUP(M206&amp;AK206,'No Eliminar'!$P$3:$Q$27,2,FALSE),"")</f>
        <v>#N/A</v>
      </c>
      <c r="AN206" s="74"/>
      <c r="AO206" s="205"/>
      <c r="AP206" s="264"/>
      <c r="AQ206" s="38" t="str">
        <f t="shared" si="258"/>
        <v>Impacto</v>
      </c>
      <c r="AR206" s="31"/>
      <c r="AS206" s="37" t="str">
        <f t="shared" si="259"/>
        <v/>
      </c>
      <c r="AT206" s="31"/>
      <c r="AU206" s="37" t="str">
        <f t="shared" si="260"/>
        <v/>
      </c>
      <c r="AV206" s="40" t="e">
        <f t="shared" si="261"/>
        <v>#VALUE!</v>
      </c>
      <c r="AW206" s="31"/>
      <c r="AX206" s="31"/>
      <c r="AY206" s="31"/>
      <c r="AZ206" s="40" t="str">
        <f t="shared" si="262"/>
        <v/>
      </c>
      <c r="BA206" s="41" t="str">
        <f t="shared" si="263"/>
        <v>Muy Alta</v>
      </c>
      <c r="BB206" s="40" t="e">
        <f t="shared" si="264"/>
        <v>#VALUE!</v>
      </c>
      <c r="BC206" s="41" t="e">
        <f t="shared" si="265"/>
        <v>#VALUE!</v>
      </c>
      <c r="BD206" s="42" t="e">
        <f>IF(AND(BA206&lt;&gt;"",BC206&lt;&gt;""),VLOOKUP(BA206&amp;BC206,'No Eliminar'!$P$3:$Q$27,2,FALSE),"")</f>
        <v>#VALUE!</v>
      </c>
      <c r="BE206" s="31"/>
      <c r="BF206" s="568"/>
      <c r="BG206" s="507"/>
      <c r="BH206" s="507"/>
      <c r="BI206" s="507"/>
      <c r="BJ206" s="507"/>
      <c r="BK206" s="560"/>
      <c r="BL206" s="507"/>
    </row>
    <row r="207" spans="2:64" ht="50.25" thickTop="1" thickBot="1" x14ac:dyDescent="0.35">
      <c r="B207" s="413"/>
      <c r="C207" s="648" t="e">
        <f>VLOOKUP(B207,'No Eliminar'!B$3:D$18,2,FALSE)</f>
        <v>#N/A</v>
      </c>
      <c r="D207" s="648" t="e">
        <f>VLOOKUP(B207,'No Eliminar'!B$3:E$18,4,FALSE)</f>
        <v>#N/A</v>
      </c>
      <c r="E207" s="413"/>
      <c r="F207" s="101"/>
      <c r="G207" s="501"/>
      <c r="H207" s="500"/>
      <c r="I207" s="507"/>
      <c r="J207" s="507"/>
      <c r="K207" s="508"/>
      <c r="L207" s="29"/>
      <c r="M207" s="51" t="str">
        <f t="shared" si="267"/>
        <v>;</v>
      </c>
      <c r="N207" s="52" t="str">
        <f t="shared" si="268"/>
        <v/>
      </c>
      <c r="O207" s="53" t="s">
        <v>53</v>
      </c>
      <c r="P207" s="53" t="s">
        <v>53</v>
      </c>
      <c r="Q207" s="53" t="s">
        <v>53</v>
      </c>
      <c r="R207" s="53" t="s">
        <v>53</v>
      </c>
      <c r="S207" s="53" t="s">
        <v>53</v>
      </c>
      <c r="T207" s="53" t="s">
        <v>53</v>
      </c>
      <c r="U207" s="53" t="s">
        <v>53</v>
      </c>
      <c r="V207" s="53" t="s">
        <v>54</v>
      </c>
      <c r="W207" s="53" t="s">
        <v>54</v>
      </c>
      <c r="X207" s="53" t="s">
        <v>53</v>
      </c>
      <c r="Y207" s="53" t="s">
        <v>53</v>
      </c>
      <c r="Z207" s="53" t="s">
        <v>53</v>
      </c>
      <c r="AA207" s="53" t="s">
        <v>53</v>
      </c>
      <c r="AB207" s="53" t="s">
        <v>53</v>
      </c>
      <c r="AC207" s="53" t="s">
        <v>53</v>
      </c>
      <c r="AD207" s="53" t="s">
        <v>54</v>
      </c>
      <c r="AE207" s="53" t="s">
        <v>53</v>
      </c>
      <c r="AF207" s="53" t="s">
        <v>53</v>
      </c>
      <c r="AG207" s="53" t="s">
        <v>54</v>
      </c>
      <c r="AH207" s="30"/>
      <c r="AI207" s="29"/>
      <c r="AJ207" s="30"/>
      <c r="AK207" s="66" t="str">
        <f t="shared" si="266"/>
        <v>;</v>
      </c>
      <c r="AL207" s="37" t="str">
        <f t="shared" si="269"/>
        <v/>
      </c>
      <c r="AM207" s="1" t="e">
        <f>IF(AND(M207&lt;&gt;"",AK207&lt;&gt;""),VLOOKUP(M207&amp;AK207,'No Eliminar'!$P$3:$Q$27,2,FALSE),"")</f>
        <v>#N/A</v>
      </c>
      <c r="AN207" s="74"/>
      <c r="AO207" s="205"/>
      <c r="AP207" s="264"/>
      <c r="AQ207" s="38" t="str">
        <f t="shared" si="258"/>
        <v>Impacto</v>
      </c>
      <c r="AR207" s="31"/>
      <c r="AS207" s="37" t="str">
        <f t="shared" si="259"/>
        <v/>
      </c>
      <c r="AT207" s="31"/>
      <c r="AU207" s="37" t="str">
        <f t="shared" si="260"/>
        <v/>
      </c>
      <c r="AV207" s="40" t="e">
        <f t="shared" si="261"/>
        <v>#VALUE!</v>
      </c>
      <c r="AW207" s="31"/>
      <c r="AX207" s="31"/>
      <c r="AY207" s="31"/>
      <c r="AZ207" s="40" t="str">
        <f t="shared" si="262"/>
        <v/>
      </c>
      <c r="BA207" s="41" t="str">
        <f t="shared" si="263"/>
        <v>Muy Alta</v>
      </c>
      <c r="BB207" s="40" t="e">
        <f t="shared" si="264"/>
        <v>#VALUE!</v>
      </c>
      <c r="BC207" s="41" t="e">
        <f t="shared" si="265"/>
        <v>#VALUE!</v>
      </c>
      <c r="BD207" s="42" t="e">
        <f>IF(AND(BA207&lt;&gt;"",BC207&lt;&gt;""),VLOOKUP(BA207&amp;BC207,'No Eliminar'!$P$3:$Q$27,2,FALSE),"")</f>
        <v>#VALUE!</v>
      </c>
      <c r="BE207" s="31"/>
      <c r="BF207" s="568"/>
      <c r="BG207" s="507"/>
      <c r="BH207" s="507"/>
      <c r="BI207" s="507"/>
      <c r="BJ207" s="507"/>
      <c r="BK207" s="560"/>
      <c r="BL207" s="507"/>
    </row>
    <row r="208" spans="2:64" ht="50.25" thickTop="1" thickBot="1" x14ac:dyDescent="0.35">
      <c r="B208" s="413"/>
      <c r="C208" s="648" t="e">
        <f>VLOOKUP(B208,'No Eliminar'!B$3:D$18,2,FALSE)</f>
        <v>#N/A</v>
      </c>
      <c r="D208" s="648" t="e">
        <f>VLOOKUP(B208,'No Eliminar'!B$3:E$18,4,FALSE)</f>
        <v>#N/A</v>
      </c>
      <c r="E208" s="413"/>
      <c r="F208" s="101"/>
      <c r="G208" s="501"/>
      <c r="H208" s="500"/>
      <c r="I208" s="507"/>
      <c r="J208" s="507"/>
      <c r="K208" s="508"/>
      <c r="L208" s="29"/>
      <c r="M208" s="51" t="str">
        <f t="shared" si="267"/>
        <v>;</v>
      </c>
      <c r="N208" s="52" t="str">
        <f t="shared" si="268"/>
        <v/>
      </c>
      <c r="O208" s="53" t="s">
        <v>53</v>
      </c>
      <c r="P208" s="53" t="s">
        <v>53</v>
      </c>
      <c r="Q208" s="53" t="s">
        <v>53</v>
      </c>
      <c r="R208" s="53" t="s">
        <v>53</v>
      </c>
      <c r="S208" s="53" t="s">
        <v>53</v>
      </c>
      <c r="T208" s="53" t="s">
        <v>53</v>
      </c>
      <c r="U208" s="53" t="s">
        <v>53</v>
      </c>
      <c r="V208" s="53" t="s">
        <v>54</v>
      </c>
      <c r="W208" s="53" t="s">
        <v>54</v>
      </c>
      <c r="X208" s="53" t="s">
        <v>53</v>
      </c>
      <c r="Y208" s="53" t="s">
        <v>53</v>
      </c>
      <c r="Z208" s="53" t="s">
        <v>53</v>
      </c>
      <c r="AA208" s="53" t="s">
        <v>53</v>
      </c>
      <c r="AB208" s="53" t="s">
        <v>53</v>
      </c>
      <c r="AC208" s="53" t="s">
        <v>53</v>
      </c>
      <c r="AD208" s="53" t="s">
        <v>54</v>
      </c>
      <c r="AE208" s="53" t="s">
        <v>53</v>
      </c>
      <c r="AF208" s="53" t="s">
        <v>53</v>
      </c>
      <c r="AG208" s="53" t="s">
        <v>54</v>
      </c>
      <c r="AH208" s="30"/>
      <c r="AI208" s="29"/>
      <c r="AJ208" s="30"/>
      <c r="AK208" s="66" t="str">
        <f t="shared" si="266"/>
        <v>;</v>
      </c>
      <c r="AL208" s="37" t="str">
        <f t="shared" si="269"/>
        <v/>
      </c>
      <c r="AM208" s="1" t="e">
        <f>IF(AND(M208&lt;&gt;"",AK208&lt;&gt;""),VLOOKUP(M208&amp;AK208,'No Eliminar'!$P$3:$Q$27,2,FALSE),"")</f>
        <v>#N/A</v>
      </c>
      <c r="AN208" s="74"/>
      <c r="AO208" s="205"/>
      <c r="AP208" s="264"/>
      <c r="AQ208" s="38" t="str">
        <f t="shared" si="258"/>
        <v>Impacto</v>
      </c>
      <c r="AR208" s="31"/>
      <c r="AS208" s="37" t="str">
        <f t="shared" si="259"/>
        <v/>
      </c>
      <c r="AT208" s="31"/>
      <c r="AU208" s="37" t="str">
        <f t="shared" si="260"/>
        <v/>
      </c>
      <c r="AV208" s="40" t="e">
        <f t="shared" si="261"/>
        <v>#VALUE!</v>
      </c>
      <c r="AW208" s="31"/>
      <c r="AX208" s="31"/>
      <c r="AY208" s="31"/>
      <c r="AZ208" s="40" t="str">
        <f t="shared" si="262"/>
        <v/>
      </c>
      <c r="BA208" s="41" t="str">
        <f t="shared" si="263"/>
        <v>Muy Alta</v>
      </c>
      <c r="BB208" s="40" t="e">
        <f t="shared" si="264"/>
        <v>#VALUE!</v>
      </c>
      <c r="BC208" s="41" t="e">
        <f t="shared" si="265"/>
        <v>#VALUE!</v>
      </c>
      <c r="BD208" s="42" t="e">
        <f>IF(AND(BA208&lt;&gt;"",BC208&lt;&gt;""),VLOOKUP(BA208&amp;BC208,'No Eliminar'!$P$3:$Q$27,2,FALSE),"")</f>
        <v>#VALUE!</v>
      </c>
      <c r="BE208" s="31"/>
      <c r="BF208" s="568"/>
      <c r="BG208" s="507"/>
      <c r="BH208" s="507"/>
      <c r="BI208" s="507"/>
      <c r="BJ208" s="507"/>
      <c r="BK208" s="560"/>
      <c r="BL208" s="507"/>
    </row>
    <row r="209" spans="2:64" ht="50.25" thickTop="1" thickBot="1" x14ac:dyDescent="0.35">
      <c r="B209" s="413"/>
      <c r="C209" s="648" t="e">
        <f>VLOOKUP(B209,'No Eliminar'!B$3:D$18,2,FALSE)</f>
        <v>#N/A</v>
      </c>
      <c r="D209" s="648" t="e">
        <f>VLOOKUP(B209,'No Eliminar'!B$3:E$18,4,FALSE)</f>
        <v>#N/A</v>
      </c>
      <c r="E209" s="413"/>
      <c r="F209" s="101"/>
      <c r="G209" s="501"/>
      <c r="H209" s="500"/>
      <c r="I209" s="507"/>
      <c r="J209" s="507"/>
      <c r="K209" s="508"/>
      <c r="L209" s="29"/>
      <c r="M209" s="51" t="str">
        <f t="shared" si="267"/>
        <v>;</v>
      </c>
      <c r="N209" s="52" t="str">
        <f t="shared" si="268"/>
        <v/>
      </c>
      <c r="O209" s="53" t="s">
        <v>53</v>
      </c>
      <c r="P209" s="53" t="s">
        <v>53</v>
      </c>
      <c r="Q209" s="53" t="s">
        <v>53</v>
      </c>
      <c r="R209" s="53" t="s">
        <v>53</v>
      </c>
      <c r="S209" s="53" t="s">
        <v>53</v>
      </c>
      <c r="T209" s="53" t="s">
        <v>53</v>
      </c>
      <c r="U209" s="53" t="s">
        <v>53</v>
      </c>
      <c r="V209" s="53" t="s">
        <v>54</v>
      </c>
      <c r="W209" s="53" t="s">
        <v>54</v>
      </c>
      <c r="X209" s="53" t="s">
        <v>53</v>
      </c>
      <c r="Y209" s="53" t="s">
        <v>53</v>
      </c>
      <c r="Z209" s="53" t="s">
        <v>53</v>
      </c>
      <c r="AA209" s="53" t="s">
        <v>53</v>
      </c>
      <c r="AB209" s="53" t="s">
        <v>53</v>
      </c>
      <c r="AC209" s="53" t="s">
        <v>53</v>
      </c>
      <c r="AD209" s="53" t="s">
        <v>54</v>
      </c>
      <c r="AE209" s="53" t="s">
        <v>53</v>
      </c>
      <c r="AF209" s="53" t="s">
        <v>53</v>
      </c>
      <c r="AG209" s="53" t="s">
        <v>54</v>
      </c>
      <c r="AH209" s="30"/>
      <c r="AI209" s="29"/>
      <c r="AJ209" s="30"/>
      <c r="AK209" s="66" t="str">
        <f t="shared" si="266"/>
        <v>;</v>
      </c>
      <c r="AL209" s="37" t="str">
        <f t="shared" si="269"/>
        <v/>
      </c>
      <c r="AM209" s="1" t="e">
        <f>IF(AND(M209&lt;&gt;"",AK209&lt;&gt;""),VLOOKUP(M209&amp;AK209,'No Eliminar'!$P$3:$Q$27,2,FALSE),"")</f>
        <v>#N/A</v>
      </c>
      <c r="AN209" s="74"/>
      <c r="AO209" s="205"/>
      <c r="AP209" s="264"/>
      <c r="AQ209" s="38" t="str">
        <f t="shared" si="258"/>
        <v>Impacto</v>
      </c>
      <c r="AR209" s="31"/>
      <c r="AS209" s="37" t="str">
        <f t="shared" si="259"/>
        <v/>
      </c>
      <c r="AT209" s="31"/>
      <c r="AU209" s="37" t="str">
        <f t="shared" si="260"/>
        <v/>
      </c>
      <c r="AV209" s="40" t="e">
        <f t="shared" si="261"/>
        <v>#VALUE!</v>
      </c>
      <c r="AW209" s="31"/>
      <c r="AX209" s="31"/>
      <c r="AY209" s="31"/>
      <c r="AZ209" s="40" t="str">
        <f t="shared" si="262"/>
        <v/>
      </c>
      <c r="BA209" s="41" t="str">
        <f t="shared" si="263"/>
        <v>Muy Alta</v>
      </c>
      <c r="BB209" s="40" t="e">
        <f t="shared" si="264"/>
        <v>#VALUE!</v>
      </c>
      <c r="BC209" s="41" t="e">
        <f t="shared" si="265"/>
        <v>#VALUE!</v>
      </c>
      <c r="BD209" s="42" t="e">
        <f>IF(AND(BA209&lt;&gt;"",BC209&lt;&gt;""),VLOOKUP(BA209&amp;BC209,'No Eliminar'!$P$3:$Q$27,2,FALSE),"")</f>
        <v>#VALUE!</v>
      </c>
      <c r="BE209" s="31"/>
      <c r="BF209" s="568"/>
      <c r="BG209" s="507"/>
      <c r="BH209" s="507"/>
      <c r="BI209" s="507"/>
      <c r="BJ209" s="507"/>
      <c r="BK209" s="560"/>
      <c r="BL209" s="507"/>
    </row>
    <row r="210" spans="2:64" ht="50.25" thickTop="1" thickBot="1" x14ac:dyDescent="0.35">
      <c r="B210" s="413"/>
      <c r="C210" s="648" t="e">
        <f>VLOOKUP(B210,'No Eliminar'!B$3:D$18,2,FALSE)</f>
        <v>#N/A</v>
      </c>
      <c r="D210" s="648" t="e">
        <f>VLOOKUP(B210,'No Eliminar'!B$3:E$18,4,FALSE)</f>
        <v>#N/A</v>
      </c>
      <c r="E210" s="413"/>
      <c r="F210" s="101"/>
      <c r="G210" s="501"/>
      <c r="H210" s="500"/>
      <c r="I210" s="507"/>
      <c r="J210" s="507"/>
      <c r="K210" s="508"/>
      <c r="L210" s="29"/>
      <c r="M210" s="51" t="str">
        <f t="shared" si="267"/>
        <v>;</v>
      </c>
      <c r="N210" s="52" t="str">
        <f t="shared" si="268"/>
        <v/>
      </c>
      <c r="O210" s="53" t="s">
        <v>53</v>
      </c>
      <c r="P210" s="53" t="s">
        <v>53</v>
      </c>
      <c r="Q210" s="53" t="s">
        <v>53</v>
      </c>
      <c r="R210" s="53" t="s">
        <v>53</v>
      </c>
      <c r="S210" s="53" t="s">
        <v>53</v>
      </c>
      <c r="T210" s="53" t="s">
        <v>53</v>
      </c>
      <c r="U210" s="53" t="s">
        <v>53</v>
      </c>
      <c r="V210" s="53" t="s">
        <v>54</v>
      </c>
      <c r="W210" s="53" t="s">
        <v>54</v>
      </c>
      <c r="X210" s="53" t="s">
        <v>53</v>
      </c>
      <c r="Y210" s="53" t="s">
        <v>53</v>
      </c>
      <c r="Z210" s="53" t="s">
        <v>53</v>
      </c>
      <c r="AA210" s="53" t="s">
        <v>53</v>
      </c>
      <c r="AB210" s="53" t="s">
        <v>53</v>
      </c>
      <c r="AC210" s="53" t="s">
        <v>53</v>
      </c>
      <c r="AD210" s="53" t="s">
        <v>54</v>
      </c>
      <c r="AE210" s="53" t="s">
        <v>53</v>
      </c>
      <c r="AF210" s="53" t="s">
        <v>53</v>
      </c>
      <c r="AG210" s="53" t="s">
        <v>54</v>
      </c>
      <c r="AH210" s="30"/>
      <c r="AI210" s="29"/>
      <c r="AJ210" s="30"/>
      <c r="AK210" s="66" t="str">
        <f t="shared" si="266"/>
        <v>;</v>
      </c>
      <c r="AL210" s="37" t="str">
        <f t="shared" si="269"/>
        <v/>
      </c>
      <c r="AM210" s="1" t="e">
        <f>IF(AND(M210&lt;&gt;"",AK210&lt;&gt;""),VLOOKUP(M210&amp;AK210,'No Eliminar'!$P$3:$Q$27,2,FALSE),"")</f>
        <v>#N/A</v>
      </c>
      <c r="AN210" s="74"/>
      <c r="AO210" s="205"/>
      <c r="AP210" s="264"/>
      <c r="AQ210" s="38" t="str">
        <f t="shared" si="258"/>
        <v>Impacto</v>
      </c>
      <c r="AR210" s="31"/>
      <c r="AS210" s="37" t="str">
        <f t="shared" si="259"/>
        <v/>
      </c>
      <c r="AT210" s="31"/>
      <c r="AU210" s="37" t="str">
        <f t="shared" si="260"/>
        <v/>
      </c>
      <c r="AV210" s="40" t="e">
        <f t="shared" si="261"/>
        <v>#VALUE!</v>
      </c>
      <c r="AW210" s="31"/>
      <c r="AX210" s="31"/>
      <c r="AY210" s="31"/>
      <c r="AZ210" s="40" t="str">
        <f t="shared" si="262"/>
        <v/>
      </c>
      <c r="BA210" s="41" t="str">
        <f t="shared" si="263"/>
        <v>Muy Alta</v>
      </c>
      <c r="BB210" s="40" t="e">
        <f t="shared" si="264"/>
        <v>#VALUE!</v>
      </c>
      <c r="BC210" s="41" t="e">
        <f t="shared" si="265"/>
        <v>#VALUE!</v>
      </c>
      <c r="BD210" s="42" t="e">
        <f>IF(AND(BA210&lt;&gt;"",BC210&lt;&gt;""),VLOOKUP(BA210&amp;BC210,'No Eliminar'!$P$3:$Q$27,2,FALSE),"")</f>
        <v>#VALUE!</v>
      </c>
      <c r="BE210" s="31"/>
      <c r="BF210" s="568"/>
      <c r="BG210" s="507"/>
      <c r="BH210" s="507"/>
      <c r="BI210" s="507"/>
      <c r="BJ210" s="507"/>
      <c r="BK210" s="560"/>
      <c r="BL210" s="507"/>
    </row>
    <row r="211" spans="2:64" ht="50.25" thickTop="1" thickBot="1" x14ac:dyDescent="0.35">
      <c r="B211" s="413"/>
      <c r="C211" s="648" t="e">
        <f>VLOOKUP(B211,'No Eliminar'!B$3:D$18,2,FALSE)</f>
        <v>#N/A</v>
      </c>
      <c r="D211" s="648" t="e">
        <f>VLOOKUP(B211,'No Eliminar'!B$3:E$18,4,FALSE)</f>
        <v>#N/A</v>
      </c>
      <c r="E211" s="413"/>
      <c r="F211" s="101"/>
      <c r="G211" s="501"/>
      <c r="H211" s="500"/>
      <c r="I211" s="507"/>
      <c r="J211" s="507"/>
      <c r="K211" s="508"/>
      <c r="L211" s="29"/>
      <c r="M211" s="51" t="str">
        <f t="shared" si="267"/>
        <v>;</v>
      </c>
      <c r="N211" s="52" t="str">
        <f t="shared" si="268"/>
        <v/>
      </c>
      <c r="O211" s="53" t="s">
        <v>53</v>
      </c>
      <c r="P211" s="53" t="s">
        <v>53</v>
      </c>
      <c r="Q211" s="53" t="s">
        <v>53</v>
      </c>
      <c r="R211" s="53" t="s">
        <v>53</v>
      </c>
      <c r="S211" s="53" t="s">
        <v>53</v>
      </c>
      <c r="T211" s="53" t="s">
        <v>53</v>
      </c>
      <c r="U211" s="53" t="s">
        <v>53</v>
      </c>
      <c r="V211" s="53" t="s">
        <v>54</v>
      </c>
      <c r="W211" s="53" t="s">
        <v>54</v>
      </c>
      <c r="X211" s="53" t="s">
        <v>53</v>
      </c>
      <c r="Y211" s="53" t="s">
        <v>53</v>
      </c>
      <c r="Z211" s="53" t="s">
        <v>53</v>
      </c>
      <c r="AA211" s="53" t="s">
        <v>53</v>
      </c>
      <c r="AB211" s="53" t="s">
        <v>53</v>
      </c>
      <c r="AC211" s="53" t="s">
        <v>53</v>
      </c>
      <c r="AD211" s="53" t="s">
        <v>54</v>
      </c>
      <c r="AE211" s="53" t="s">
        <v>53</v>
      </c>
      <c r="AF211" s="53" t="s">
        <v>53</v>
      </c>
      <c r="AG211" s="53" t="s">
        <v>54</v>
      </c>
      <c r="AH211" s="30"/>
      <c r="AI211" s="29"/>
      <c r="AJ211" s="30"/>
      <c r="AK211" s="66" t="str">
        <f t="shared" si="266"/>
        <v>;</v>
      </c>
      <c r="AL211" s="37" t="str">
        <f t="shared" si="269"/>
        <v/>
      </c>
      <c r="AM211" s="1" t="e">
        <f>IF(AND(M211&lt;&gt;"",AK211&lt;&gt;""),VLOOKUP(M211&amp;AK211,'No Eliminar'!$P$3:$Q$27,2,FALSE),"")</f>
        <v>#N/A</v>
      </c>
      <c r="AN211" s="74"/>
      <c r="AO211" s="205"/>
      <c r="AP211" s="264"/>
      <c r="AQ211" s="38" t="str">
        <f t="shared" si="258"/>
        <v>Impacto</v>
      </c>
      <c r="AR211" s="31"/>
      <c r="AS211" s="37" t="str">
        <f t="shared" si="259"/>
        <v/>
      </c>
      <c r="AT211" s="31"/>
      <c r="AU211" s="37" t="str">
        <f t="shared" si="260"/>
        <v/>
      </c>
      <c r="AV211" s="40" t="e">
        <f t="shared" si="261"/>
        <v>#VALUE!</v>
      </c>
      <c r="AW211" s="31"/>
      <c r="AX211" s="31"/>
      <c r="AY211" s="31"/>
      <c r="AZ211" s="40" t="str">
        <f t="shared" si="262"/>
        <v/>
      </c>
      <c r="BA211" s="41" t="str">
        <f t="shared" si="263"/>
        <v>Muy Alta</v>
      </c>
      <c r="BB211" s="40" t="e">
        <f t="shared" si="264"/>
        <v>#VALUE!</v>
      </c>
      <c r="BC211" s="41" t="e">
        <f t="shared" si="265"/>
        <v>#VALUE!</v>
      </c>
      <c r="BD211" s="42" t="e">
        <f>IF(AND(BA211&lt;&gt;"",BC211&lt;&gt;""),VLOOKUP(BA211&amp;BC211,'No Eliminar'!$P$3:$Q$27,2,FALSE),"")</f>
        <v>#VALUE!</v>
      </c>
      <c r="BE211" s="31"/>
      <c r="BF211" s="568"/>
      <c r="BG211" s="507"/>
      <c r="BH211" s="507"/>
      <c r="BI211" s="507"/>
      <c r="BJ211" s="507"/>
      <c r="BK211" s="560"/>
      <c r="BL211" s="507"/>
    </row>
    <row r="212" spans="2:64" ht="50.25" thickTop="1" thickBot="1" x14ac:dyDescent="0.35">
      <c r="B212" s="413"/>
      <c r="C212" s="648" t="e">
        <f>VLOOKUP(B212,'No Eliminar'!B$3:D$18,2,FALSE)</f>
        <v>#N/A</v>
      </c>
      <c r="D212" s="648" t="e">
        <f>VLOOKUP(B212,'No Eliminar'!B$3:E$18,4,FALSE)</f>
        <v>#N/A</v>
      </c>
      <c r="E212" s="413"/>
      <c r="F212" s="101"/>
      <c r="G212" s="501"/>
      <c r="H212" s="500"/>
      <c r="I212" s="507"/>
      <c r="J212" s="507"/>
      <c r="K212" s="508"/>
      <c r="L212" s="29"/>
      <c r="M212" s="51" t="str">
        <f t="shared" si="267"/>
        <v>;</v>
      </c>
      <c r="N212" s="52" t="str">
        <f t="shared" si="268"/>
        <v/>
      </c>
      <c r="O212" s="53" t="s">
        <v>53</v>
      </c>
      <c r="P212" s="53" t="s">
        <v>53</v>
      </c>
      <c r="Q212" s="53" t="s">
        <v>53</v>
      </c>
      <c r="R212" s="53" t="s">
        <v>53</v>
      </c>
      <c r="S212" s="53" t="s">
        <v>53</v>
      </c>
      <c r="T212" s="53" t="s">
        <v>53</v>
      </c>
      <c r="U212" s="53" t="s">
        <v>53</v>
      </c>
      <c r="V212" s="53" t="s">
        <v>54</v>
      </c>
      <c r="W212" s="53" t="s">
        <v>54</v>
      </c>
      <c r="X212" s="53" t="s">
        <v>53</v>
      </c>
      <c r="Y212" s="53" t="s">
        <v>53</v>
      </c>
      <c r="Z212" s="53" t="s">
        <v>53</v>
      </c>
      <c r="AA212" s="53" t="s">
        <v>53</v>
      </c>
      <c r="AB212" s="53" t="s">
        <v>53</v>
      </c>
      <c r="AC212" s="53" t="s">
        <v>53</v>
      </c>
      <c r="AD212" s="53" t="s">
        <v>54</v>
      </c>
      <c r="AE212" s="53" t="s">
        <v>53</v>
      </c>
      <c r="AF212" s="53" t="s">
        <v>53</v>
      </c>
      <c r="AG212" s="53" t="s">
        <v>54</v>
      </c>
      <c r="AH212" s="30"/>
      <c r="AI212" s="29"/>
      <c r="AJ212" s="30"/>
      <c r="AK212" s="66" t="str">
        <f t="shared" si="266"/>
        <v>;</v>
      </c>
      <c r="AL212" s="37" t="str">
        <f t="shared" si="269"/>
        <v/>
      </c>
      <c r="AM212" s="1" t="e">
        <f>IF(AND(M212&lt;&gt;"",AK212&lt;&gt;""),VLOOKUP(M212&amp;AK212,'No Eliminar'!$P$3:$Q$27,2,FALSE),"")</f>
        <v>#N/A</v>
      </c>
      <c r="AN212" s="74"/>
      <c r="AO212" s="205"/>
      <c r="AP212" s="264"/>
      <c r="AQ212" s="38" t="str">
        <f t="shared" si="258"/>
        <v>Impacto</v>
      </c>
      <c r="AR212" s="31"/>
      <c r="AS212" s="37" t="str">
        <f t="shared" si="259"/>
        <v/>
      </c>
      <c r="AT212" s="31"/>
      <c r="AU212" s="37" t="str">
        <f t="shared" si="260"/>
        <v/>
      </c>
      <c r="AV212" s="40" t="e">
        <f t="shared" si="261"/>
        <v>#VALUE!</v>
      </c>
      <c r="AW212" s="31"/>
      <c r="AX212" s="31"/>
      <c r="AY212" s="31"/>
      <c r="AZ212" s="40" t="str">
        <f t="shared" si="262"/>
        <v/>
      </c>
      <c r="BA212" s="41" t="str">
        <f t="shared" si="263"/>
        <v>Muy Alta</v>
      </c>
      <c r="BB212" s="40" t="e">
        <f t="shared" si="264"/>
        <v>#VALUE!</v>
      </c>
      <c r="BC212" s="41" t="e">
        <f t="shared" si="265"/>
        <v>#VALUE!</v>
      </c>
      <c r="BD212" s="42" t="e">
        <f>IF(AND(BA212&lt;&gt;"",BC212&lt;&gt;""),VLOOKUP(BA212&amp;BC212,'No Eliminar'!$P$3:$Q$27,2,FALSE),"")</f>
        <v>#VALUE!</v>
      </c>
      <c r="BE212" s="31"/>
      <c r="BF212" s="568"/>
      <c r="BG212" s="507"/>
      <c r="BH212" s="507"/>
      <c r="BI212" s="507"/>
      <c r="BJ212" s="507"/>
      <c r="BK212" s="560"/>
      <c r="BL212" s="507"/>
    </row>
    <row r="213" spans="2:64" ht="50.25" thickTop="1" thickBot="1" x14ac:dyDescent="0.35">
      <c r="B213" s="28"/>
      <c r="C213" s="62" t="e">
        <f>VLOOKUP(B213,'No Eliminar'!B$3:D$18,2,FALSE)</f>
        <v>#N/A</v>
      </c>
      <c r="D213" s="62" t="e">
        <f>VLOOKUP(B213,'No Eliminar'!B$3:E$18,4,FALSE)</f>
        <v>#N/A</v>
      </c>
      <c r="E213" s="28"/>
      <c r="F213" s="101"/>
      <c r="G213" s="501"/>
      <c r="H213" s="500"/>
      <c r="I213" s="507"/>
      <c r="J213" s="507"/>
      <c r="K213" s="508"/>
      <c r="L213" s="29"/>
      <c r="M213" s="51" t="str">
        <f t="shared" si="267"/>
        <v>;</v>
      </c>
      <c r="N213" s="52" t="str">
        <f t="shared" si="268"/>
        <v/>
      </c>
      <c r="O213" s="53" t="s">
        <v>53</v>
      </c>
      <c r="P213" s="53" t="s">
        <v>53</v>
      </c>
      <c r="Q213" s="53" t="s">
        <v>53</v>
      </c>
      <c r="R213" s="53" t="s">
        <v>53</v>
      </c>
      <c r="S213" s="53" t="s">
        <v>53</v>
      </c>
      <c r="T213" s="53" t="s">
        <v>53</v>
      </c>
      <c r="U213" s="53" t="s">
        <v>53</v>
      </c>
      <c r="V213" s="53" t="s">
        <v>54</v>
      </c>
      <c r="W213" s="53" t="s">
        <v>54</v>
      </c>
      <c r="X213" s="53" t="s">
        <v>53</v>
      </c>
      <c r="Y213" s="53" t="s">
        <v>53</v>
      </c>
      <c r="Z213" s="53" t="s">
        <v>53</v>
      </c>
      <c r="AA213" s="53" t="s">
        <v>53</v>
      </c>
      <c r="AB213" s="53" t="s">
        <v>53</v>
      </c>
      <c r="AC213" s="53" t="s">
        <v>53</v>
      </c>
      <c r="AD213" s="53" t="s">
        <v>54</v>
      </c>
      <c r="AE213" s="53" t="s">
        <v>53</v>
      </c>
      <c r="AF213" s="53" t="s">
        <v>53</v>
      </c>
      <c r="AG213" s="53" t="s">
        <v>54</v>
      </c>
      <c r="AH213" s="30"/>
      <c r="AI213" s="29"/>
      <c r="AJ213" s="30"/>
      <c r="AK213" s="66" t="str">
        <f t="shared" si="266"/>
        <v>;</v>
      </c>
      <c r="AL213" s="37" t="str">
        <f t="shared" si="269"/>
        <v/>
      </c>
      <c r="AM213" s="1" t="e">
        <f>IF(AND(M213&lt;&gt;"",AK213&lt;&gt;""),VLOOKUP(M213&amp;AK213,'No Eliminar'!$P$3:$Q$27,2,FALSE),"")</f>
        <v>#N/A</v>
      </c>
      <c r="AN213" s="74"/>
      <c r="AO213" s="205"/>
      <c r="AP213" s="264"/>
      <c r="AQ213" s="38" t="str">
        <f t="shared" si="258"/>
        <v>Impacto</v>
      </c>
      <c r="AR213" s="31"/>
      <c r="AS213" s="37" t="str">
        <f t="shared" si="259"/>
        <v/>
      </c>
      <c r="AT213" s="31"/>
      <c r="AU213" s="37" t="str">
        <f t="shared" si="260"/>
        <v/>
      </c>
      <c r="AV213" s="40" t="e">
        <f t="shared" si="261"/>
        <v>#VALUE!</v>
      </c>
      <c r="AW213" s="31"/>
      <c r="AX213" s="31"/>
      <c r="AY213" s="31"/>
      <c r="AZ213" s="40" t="str">
        <f t="shared" si="262"/>
        <v/>
      </c>
      <c r="BA213" s="41" t="str">
        <f t="shared" si="263"/>
        <v>Muy Alta</v>
      </c>
      <c r="BB213" s="40" t="e">
        <f t="shared" si="264"/>
        <v>#VALUE!</v>
      </c>
      <c r="BC213" s="41" t="e">
        <f t="shared" si="265"/>
        <v>#VALUE!</v>
      </c>
      <c r="BD213" s="42" t="e">
        <f>IF(AND(BA213&lt;&gt;"",BC213&lt;&gt;""),VLOOKUP(BA213&amp;BC213,'No Eliminar'!$P$3:$Q$27,2,FALSE),"")</f>
        <v>#VALUE!</v>
      </c>
      <c r="BE213" s="31"/>
      <c r="BF213" s="568"/>
      <c r="BG213" s="507"/>
      <c r="BH213" s="507"/>
      <c r="BI213" s="507"/>
      <c r="BJ213" s="507"/>
      <c r="BK213" s="560"/>
      <c r="BL213" s="507"/>
    </row>
    <row r="214" spans="2:64" ht="50.25" thickTop="1" thickBot="1" x14ac:dyDescent="0.35">
      <c r="B214" s="28"/>
      <c r="C214" s="62" t="e">
        <f>VLOOKUP(B214,'No Eliminar'!B$3:D$18,2,FALSE)</f>
        <v>#N/A</v>
      </c>
      <c r="D214" s="62" t="e">
        <f>VLOOKUP(B214,'No Eliminar'!B$3:E$18,4,FALSE)</f>
        <v>#N/A</v>
      </c>
      <c r="E214" s="28"/>
      <c r="F214" s="101"/>
      <c r="G214" s="501"/>
      <c r="H214" s="500"/>
      <c r="I214" s="507"/>
      <c r="J214" s="507"/>
      <c r="K214" s="508"/>
      <c r="L214" s="29"/>
      <c r="M214" s="51" t="str">
        <f t="shared" si="267"/>
        <v>;</v>
      </c>
      <c r="N214" s="52" t="str">
        <f t="shared" si="268"/>
        <v/>
      </c>
      <c r="O214" s="53" t="s">
        <v>53</v>
      </c>
      <c r="P214" s="53" t="s">
        <v>53</v>
      </c>
      <c r="Q214" s="53" t="s">
        <v>53</v>
      </c>
      <c r="R214" s="53" t="s">
        <v>53</v>
      </c>
      <c r="S214" s="53" t="s">
        <v>53</v>
      </c>
      <c r="T214" s="53" t="s">
        <v>53</v>
      </c>
      <c r="U214" s="53" t="s">
        <v>53</v>
      </c>
      <c r="V214" s="53" t="s">
        <v>54</v>
      </c>
      <c r="W214" s="53" t="s">
        <v>54</v>
      </c>
      <c r="X214" s="53" t="s">
        <v>53</v>
      </c>
      <c r="Y214" s="53" t="s">
        <v>53</v>
      </c>
      <c r="Z214" s="53" t="s">
        <v>53</v>
      </c>
      <c r="AA214" s="53" t="s">
        <v>53</v>
      </c>
      <c r="AB214" s="53" t="s">
        <v>53</v>
      </c>
      <c r="AC214" s="53" t="s">
        <v>53</v>
      </c>
      <c r="AD214" s="53" t="s">
        <v>54</v>
      </c>
      <c r="AE214" s="53" t="s">
        <v>53</v>
      </c>
      <c r="AF214" s="53" t="s">
        <v>53</v>
      </c>
      <c r="AG214" s="53" t="s">
        <v>54</v>
      </c>
      <c r="AH214" s="30"/>
      <c r="AI214" s="29"/>
      <c r="AJ214" s="30"/>
      <c r="AK214" s="66" t="str">
        <f t="shared" si="266"/>
        <v>;</v>
      </c>
      <c r="AL214" s="37" t="str">
        <f t="shared" si="269"/>
        <v/>
      </c>
      <c r="AM214" s="1" t="e">
        <f>IF(AND(M214&lt;&gt;"",AK214&lt;&gt;""),VLOOKUP(M214&amp;AK214,'No Eliminar'!$P$3:$Q$27,2,FALSE),"")</f>
        <v>#N/A</v>
      </c>
      <c r="AN214" s="74"/>
      <c r="AO214" s="205"/>
      <c r="AP214" s="264"/>
      <c r="AQ214" s="38" t="str">
        <f t="shared" ref="AQ214:AQ277" si="270">IF(AR214="Preventivo","Probabilidad",IF(AR214="Detectivo","Probabilidad","Impacto"))</f>
        <v>Impacto</v>
      </c>
      <c r="AR214" s="31"/>
      <c r="AS214" s="37" t="str">
        <f t="shared" si="259"/>
        <v/>
      </c>
      <c r="AT214" s="31"/>
      <c r="AU214" s="37" t="str">
        <f t="shared" si="260"/>
        <v/>
      </c>
      <c r="AV214" s="40" t="e">
        <f t="shared" si="261"/>
        <v>#VALUE!</v>
      </c>
      <c r="AW214" s="31"/>
      <c r="AX214" s="31"/>
      <c r="AY214" s="31"/>
      <c r="AZ214" s="40" t="str">
        <f t="shared" si="262"/>
        <v/>
      </c>
      <c r="BA214" s="41" t="str">
        <f t="shared" si="263"/>
        <v>Muy Alta</v>
      </c>
      <c r="BB214" s="40" t="e">
        <f t="shared" si="264"/>
        <v>#VALUE!</v>
      </c>
      <c r="BC214" s="41" t="e">
        <f t="shared" si="265"/>
        <v>#VALUE!</v>
      </c>
      <c r="BD214" s="42" t="e">
        <f>IF(AND(BA214&lt;&gt;"",BC214&lt;&gt;""),VLOOKUP(BA214&amp;BC214,'No Eliminar'!$P$3:$Q$27,2,FALSE),"")</f>
        <v>#VALUE!</v>
      </c>
      <c r="BE214" s="31"/>
      <c r="BF214" s="568"/>
      <c r="BG214" s="507"/>
      <c r="BH214" s="507"/>
      <c r="BI214" s="507"/>
      <c r="BJ214" s="507"/>
      <c r="BK214" s="560"/>
      <c r="BL214" s="507"/>
    </row>
    <row r="215" spans="2:64" ht="50.25" thickTop="1" thickBot="1" x14ac:dyDescent="0.35">
      <c r="B215" s="28"/>
      <c r="C215" s="62" t="e">
        <f>VLOOKUP(B215,'No Eliminar'!B$3:D$18,2,FALSE)</f>
        <v>#N/A</v>
      </c>
      <c r="D215" s="62" t="e">
        <f>VLOOKUP(B215,'No Eliminar'!B$3:E$18,4,FALSE)</f>
        <v>#N/A</v>
      </c>
      <c r="E215" s="28"/>
      <c r="F215" s="101"/>
      <c r="G215" s="501"/>
      <c r="H215" s="500"/>
      <c r="I215" s="507"/>
      <c r="J215" s="507"/>
      <c r="K215" s="508"/>
      <c r="L215" s="29"/>
      <c r="M215" s="51" t="str">
        <f t="shared" si="267"/>
        <v>;</v>
      </c>
      <c r="N215" s="52" t="str">
        <f t="shared" si="268"/>
        <v/>
      </c>
      <c r="O215" s="53" t="s">
        <v>53</v>
      </c>
      <c r="P215" s="53" t="s">
        <v>53</v>
      </c>
      <c r="Q215" s="53" t="s">
        <v>53</v>
      </c>
      <c r="R215" s="53" t="s">
        <v>53</v>
      </c>
      <c r="S215" s="53" t="s">
        <v>53</v>
      </c>
      <c r="T215" s="53" t="s">
        <v>53</v>
      </c>
      <c r="U215" s="53" t="s">
        <v>53</v>
      </c>
      <c r="V215" s="53" t="s">
        <v>54</v>
      </c>
      <c r="W215" s="53" t="s">
        <v>54</v>
      </c>
      <c r="X215" s="53" t="s">
        <v>53</v>
      </c>
      <c r="Y215" s="53" t="s">
        <v>53</v>
      </c>
      <c r="Z215" s="53" t="s">
        <v>53</v>
      </c>
      <c r="AA215" s="53" t="s">
        <v>53</v>
      </c>
      <c r="AB215" s="53" t="s">
        <v>53</v>
      </c>
      <c r="AC215" s="53" t="s">
        <v>53</v>
      </c>
      <c r="AD215" s="53" t="s">
        <v>54</v>
      </c>
      <c r="AE215" s="53" t="s">
        <v>53</v>
      </c>
      <c r="AF215" s="53" t="s">
        <v>53</v>
      </c>
      <c r="AG215" s="53" t="s">
        <v>54</v>
      </c>
      <c r="AH215" s="30"/>
      <c r="AI215" s="29"/>
      <c r="AJ215" s="30"/>
      <c r="AK215" s="66" t="str">
        <f t="shared" si="266"/>
        <v>;</v>
      </c>
      <c r="AL215" s="37" t="str">
        <f t="shared" si="269"/>
        <v/>
      </c>
      <c r="AM215" s="1" t="e">
        <f>IF(AND(M215&lt;&gt;"",AK215&lt;&gt;""),VLOOKUP(M215&amp;AK215,'No Eliminar'!$P$3:$Q$27,2,FALSE),"")</f>
        <v>#N/A</v>
      </c>
      <c r="AN215" s="74"/>
      <c r="AO215" s="205"/>
      <c r="AP215" s="264"/>
      <c r="AQ215" s="38" t="str">
        <f t="shared" si="270"/>
        <v>Impacto</v>
      </c>
      <c r="AR215" s="31"/>
      <c r="AS215" s="37" t="str">
        <f t="shared" ref="AS215:AS277" si="271">IF(AR215="Preventivo", 25%, IF(AR215="Detectivo",15%, IF(AR215="Correctivo",10%,IF(AR215="No se tienen controles para aplicar al impacto","No Aplica",""))))</f>
        <v/>
      </c>
      <c r="AT215" s="31"/>
      <c r="AU215" s="37" t="str">
        <f t="shared" ref="AU215:AU278" si="272">IF(AT215="Automático", 25%, IF(AT215="Manual",15%,IF(AT215="No Aplica", "No Aplica","")))</f>
        <v/>
      </c>
      <c r="AV215" s="40" t="e">
        <f t="shared" ref="AV215:AV278" si="273">AS215+AU215</f>
        <v>#VALUE!</v>
      </c>
      <c r="AW215" s="31"/>
      <c r="AX215" s="31"/>
      <c r="AY215" s="31"/>
      <c r="AZ215" s="40" t="str">
        <f t="shared" ref="AZ215:AZ278" si="274">IFERROR(IF(AQ215="Probabilidad",(N215-(+N215*AV215)),IF(AQ215="Impacto",N215,"")),"")</f>
        <v/>
      </c>
      <c r="BA215" s="41" t="str">
        <f t="shared" ref="BA215:BA278" si="275">IF(AZ215&lt;=20%, "Muy Baja", IF(AZ215&lt;=40%,"Baja", IF(AZ215&lt;=60%,"Media",IF(AZ215&lt;=80%,"Alta","Muy Alta"))))</f>
        <v>Muy Alta</v>
      </c>
      <c r="BB215" s="40" t="e">
        <f t="shared" ref="BB215:BB278" si="276">IF(AQ215="Impacto",(AL215-(+AL215*AV215)),AL215)</f>
        <v>#VALUE!</v>
      </c>
      <c r="BC215" s="41" t="e">
        <f t="shared" ref="BC215:BC278" si="277">IF(BB215&lt;=20%, "Leve", IF(BB215&lt;=40%,"Menor", IF(BB215&lt;=60%,"Moderado",IF(BB215&lt;=80%,"Mayor","Catastrófico"))))</f>
        <v>#VALUE!</v>
      </c>
      <c r="BD215" s="42" t="e">
        <f>IF(AND(BA215&lt;&gt;"",BC215&lt;&gt;""),VLOOKUP(BA215&amp;BC215,'No Eliminar'!$P$3:$Q$27,2,FALSE),"")</f>
        <v>#VALUE!</v>
      </c>
      <c r="BE215" s="31"/>
      <c r="BF215" s="568"/>
      <c r="BG215" s="507"/>
      <c r="BH215" s="507"/>
      <c r="BI215" s="507"/>
      <c r="BJ215" s="507"/>
      <c r="BK215" s="560"/>
      <c r="BL215" s="507"/>
    </row>
    <row r="216" spans="2:64" ht="50.25" thickTop="1" thickBot="1" x14ac:dyDescent="0.35">
      <c r="B216" s="28"/>
      <c r="C216" s="62" t="e">
        <f>VLOOKUP(B216,'No Eliminar'!B$3:D$18,2,FALSE)</f>
        <v>#N/A</v>
      </c>
      <c r="D216" s="62" t="e">
        <f>VLOOKUP(B216,'No Eliminar'!B$3:E$18,4,FALSE)</f>
        <v>#N/A</v>
      </c>
      <c r="E216" s="28"/>
      <c r="F216" s="101"/>
      <c r="G216" s="501"/>
      <c r="H216" s="500"/>
      <c r="I216" s="507"/>
      <c r="J216" s="507"/>
      <c r="K216" s="508"/>
      <c r="L216" s="29"/>
      <c r="M216" s="51" t="str">
        <f t="shared" si="267"/>
        <v>;</v>
      </c>
      <c r="N216" s="52" t="str">
        <f t="shared" si="268"/>
        <v/>
      </c>
      <c r="O216" s="53" t="s">
        <v>53</v>
      </c>
      <c r="P216" s="53" t="s">
        <v>53</v>
      </c>
      <c r="Q216" s="53" t="s">
        <v>53</v>
      </c>
      <c r="R216" s="53" t="s">
        <v>53</v>
      </c>
      <c r="S216" s="53" t="s">
        <v>53</v>
      </c>
      <c r="T216" s="53" t="s">
        <v>53</v>
      </c>
      <c r="U216" s="53" t="s">
        <v>53</v>
      </c>
      <c r="V216" s="53" t="s">
        <v>54</v>
      </c>
      <c r="W216" s="53" t="s">
        <v>54</v>
      </c>
      <c r="X216" s="53" t="s">
        <v>53</v>
      </c>
      <c r="Y216" s="53" t="s">
        <v>53</v>
      </c>
      <c r="Z216" s="53" t="s">
        <v>53</v>
      </c>
      <c r="AA216" s="53" t="s">
        <v>53</v>
      </c>
      <c r="AB216" s="53" t="s">
        <v>53</v>
      </c>
      <c r="AC216" s="53" t="s">
        <v>53</v>
      </c>
      <c r="AD216" s="53" t="s">
        <v>54</v>
      </c>
      <c r="AE216" s="53" t="s">
        <v>53</v>
      </c>
      <c r="AF216" s="53" t="s">
        <v>53</v>
      </c>
      <c r="AG216" s="53" t="s">
        <v>54</v>
      </c>
      <c r="AH216" s="30"/>
      <c r="AI216" s="29"/>
      <c r="AJ216" s="30"/>
      <c r="AK216" s="66" t="str">
        <f t="shared" si="266"/>
        <v>;</v>
      </c>
      <c r="AL216" s="37" t="str">
        <f t="shared" si="269"/>
        <v/>
      </c>
      <c r="AM216" s="1" t="e">
        <f>IF(AND(M216&lt;&gt;"",AK216&lt;&gt;""),VLOOKUP(M216&amp;AK216,'No Eliminar'!$P$3:$Q$27,2,FALSE),"")</f>
        <v>#N/A</v>
      </c>
      <c r="AN216" s="74"/>
      <c r="AO216" s="205"/>
      <c r="AP216" s="264"/>
      <c r="AQ216" s="38" t="str">
        <f t="shared" si="270"/>
        <v>Impacto</v>
      </c>
      <c r="AR216" s="31"/>
      <c r="AS216" s="37" t="str">
        <f t="shared" si="271"/>
        <v/>
      </c>
      <c r="AT216" s="31"/>
      <c r="AU216" s="37" t="str">
        <f t="shared" si="272"/>
        <v/>
      </c>
      <c r="AV216" s="40" t="e">
        <f t="shared" si="273"/>
        <v>#VALUE!</v>
      </c>
      <c r="AW216" s="31"/>
      <c r="AX216" s="31"/>
      <c r="AY216" s="31"/>
      <c r="AZ216" s="40" t="str">
        <f t="shared" si="274"/>
        <v/>
      </c>
      <c r="BA216" s="41" t="str">
        <f t="shared" si="275"/>
        <v>Muy Alta</v>
      </c>
      <c r="BB216" s="40" t="e">
        <f t="shared" si="276"/>
        <v>#VALUE!</v>
      </c>
      <c r="BC216" s="41" t="e">
        <f t="shared" si="277"/>
        <v>#VALUE!</v>
      </c>
      <c r="BD216" s="42" t="e">
        <f>IF(AND(BA216&lt;&gt;"",BC216&lt;&gt;""),VLOOKUP(BA216&amp;BC216,'No Eliminar'!$P$3:$Q$27,2,FALSE),"")</f>
        <v>#VALUE!</v>
      </c>
      <c r="BE216" s="31"/>
      <c r="BF216" s="568"/>
      <c r="BG216" s="507"/>
      <c r="BH216" s="507"/>
      <c r="BI216" s="507"/>
      <c r="BJ216" s="507"/>
      <c r="BK216" s="560"/>
      <c r="BL216" s="507"/>
    </row>
    <row r="217" spans="2:64" ht="50.25" thickTop="1" thickBot="1" x14ac:dyDescent="0.35">
      <c r="B217" s="28"/>
      <c r="C217" s="62" t="e">
        <f>VLOOKUP(B217,'No Eliminar'!B$3:D$18,2,FALSE)</f>
        <v>#N/A</v>
      </c>
      <c r="D217" s="62" t="e">
        <f>VLOOKUP(B217,'No Eliminar'!B$3:E$18,4,FALSE)</f>
        <v>#N/A</v>
      </c>
      <c r="E217" s="28"/>
      <c r="F217" s="101"/>
      <c r="G217" s="501"/>
      <c r="H217" s="500"/>
      <c r="I217" s="507"/>
      <c r="J217" s="507"/>
      <c r="K217" s="508"/>
      <c r="L217" s="29"/>
      <c r="M217" s="51" t="str">
        <f t="shared" si="267"/>
        <v>;</v>
      </c>
      <c r="N217" s="52" t="str">
        <f t="shared" si="268"/>
        <v/>
      </c>
      <c r="O217" s="53" t="s">
        <v>53</v>
      </c>
      <c r="P217" s="53" t="s">
        <v>53</v>
      </c>
      <c r="Q217" s="53" t="s">
        <v>53</v>
      </c>
      <c r="R217" s="53" t="s">
        <v>53</v>
      </c>
      <c r="S217" s="53" t="s">
        <v>53</v>
      </c>
      <c r="T217" s="53" t="s">
        <v>53</v>
      </c>
      <c r="U217" s="53" t="s">
        <v>53</v>
      </c>
      <c r="V217" s="53" t="s">
        <v>54</v>
      </c>
      <c r="W217" s="53" t="s">
        <v>54</v>
      </c>
      <c r="X217" s="53" t="s">
        <v>53</v>
      </c>
      <c r="Y217" s="53" t="s">
        <v>53</v>
      </c>
      <c r="Z217" s="53" t="s">
        <v>53</v>
      </c>
      <c r="AA217" s="53" t="s">
        <v>53</v>
      </c>
      <c r="AB217" s="53" t="s">
        <v>53</v>
      </c>
      <c r="AC217" s="53" t="s">
        <v>53</v>
      </c>
      <c r="AD217" s="53" t="s">
        <v>54</v>
      </c>
      <c r="AE217" s="53" t="s">
        <v>53</v>
      </c>
      <c r="AF217" s="53" t="s">
        <v>53</v>
      </c>
      <c r="AG217" s="53" t="s">
        <v>54</v>
      </c>
      <c r="AH217" s="30"/>
      <c r="AI217" s="29"/>
      <c r="AJ217" s="30"/>
      <c r="AK217" s="66" t="str">
        <f t="shared" ref="AK217:AK278" si="278">IF(AI217="Afectación menor a 10 SMLMV","Leve",IF(AI217="Entre 10 y 50 SMLMV","Menor",IF(AI217="Entre 50 y 100 SMLMV","Moderado",IF(AI217="Entre 100 y 500 SMLMV","Mayor",IF(AI217="Mayor a 500 SMLMV","Catastrófico",";")))))</f>
        <v>;</v>
      </c>
      <c r="AL217" s="37" t="str">
        <f t="shared" si="269"/>
        <v/>
      </c>
      <c r="AM217" s="1" t="e">
        <f>IF(AND(M217&lt;&gt;"",AK217&lt;&gt;""),VLOOKUP(M217&amp;AK217,'No Eliminar'!$P$3:$Q$27,2,FALSE),"")</f>
        <v>#N/A</v>
      </c>
      <c r="AN217" s="74"/>
      <c r="AO217" s="205"/>
      <c r="AP217" s="264"/>
      <c r="AQ217" s="38" t="str">
        <f t="shared" si="270"/>
        <v>Impacto</v>
      </c>
      <c r="AR217" s="31"/>
      <c r="AS217" s="37" t="str">
        <f t="shared" si="271"/>
        <v/>
      </c>
      <c r="AT217" s="31"/>
      <c r="AU217" s="37" t="str">
        <f t="shared" si="272"/>
        <v/>
      </c>
      <c r="AV217" s="40" t="e">
        <f t="shared" si="273"/>
        <v>#VALUE!</v>
      </c>
      <c r="AW217" s="31"/>
      <c r="AX217" s="31"/>
      <c r="AY217" s="31"/>
      <c r="AZ217" s="40" t="str">
        <f t="shared" si="274"/>
        <v/>
      </c>
      <c r="BA217" s="41" t="str">
        <f t="shared" si="275"/>
        <v>Muy Alta</v>
      </c>
      <c r="BB217" s="40" t="e">
        <f t="shared" si="276"/>
        <v>#VALUE!</v>
      </c>
      <c r="BC217" s="41" t="e">
        <f t="shared" si="277"/>
        <v>#VALUE!</v>
      </c>
      <c r="BD217" s="42" t="e">
        <f>IF(AND(BA217&lt;&gt;"",BC217&lt;&gt;""),VLOOKUP(BA217&amp;BC217,'No Eliminar'!$P$3:$Q$27,2,FALSE),"")</f>
        <v>#VALUE!</v>
      </c>
      <c r="BE217" s="31"/>
      <c r="BF217" s="568"/>
      <c r="BG217" s="507"/>
      <c r="BH217" s="507"/>
      <c r="BI217" s="507"/>
      <c r="BJ217" s="507"/>
      <c r="BK217" s="560"/>
      <c r="BL217" s="507"/>
    </row>
    <row r="218" spans="2:64" ht="50.25" thickTop="1" thickBot="1" x14ac:dyDescent="0.35">
      <c r="B218" s="28"/>
      <c r="C218" s="62" t="e">
        <f>VLOOKUP(B218,'No Eliminar'!B$3:D$18,2,FALSE)</f>
        <v>#N/A</v>
      </c>
      <c r="D218" s="62" t="e">
        <f>VLOOKUP(B218,'No Eliminar'!B$3:E$18,4,FALSE)</f>
        <v>#N/A</v>
      </c>
      <c r="E218" s="28"/>
      <c r="F218" s="101"/>
      <c r="G218" s="501"/>
      <c r="H218" s="500"/>
      <c r="I218" s="507"/>
      <c r="J218" s="507"/>
      <c r="K218" s="508"/>
      <c r="L218" s="29"/>
      <c r="M218" s="51" t="str">
        <f t="shared" si="267"/>
        <v>;</v>
      </c>
      <c r="N218" s="52" t="str">
        <f t="shared" si="268"/>
        <v/>
      </c>
      <c r="O218" s="53" t="s">
        <v>53</v>
      </c>
      <c r="P218" s="53" t="s">
        <v>53</v>
      </c>
      <c r="Q218" s="53" t="s">
        <v>53</v>
      </c>
      <c r="R218" s="53" t="s">
        <v>53</v>
      </c>
      <c r="S218" s="53" t="s">
        <v>53</v>
      </c>
      <c r="T218" s="53" t="s">
        <v>53</v>
      </c>
      <c r="U218" s="53" t="s">
        <v>53</v>
      </c>
      <c r="V218" s="53" t="s">
        <v>54</v>
      </c>
      <c r="W218" s="53" t="s">
        <v>54</v>
      </c>
      <c r="X218" s="53" t="s">
        <v>53</v>
      </c>
      <c r="Y218" s="53" t="s">
        <v>53</v>
      </c>
      <c r="Z218" s="53" t="s">
        <v>53</v>
      </c>
      <c r="AA218" s="53" t="s">
        <v>53</v>
      </c>
      <c r="AB218" s="53" t="s">
        <v>53</v>
      </c>
      <c r="AC218" s="53" t="s">
        <v>53</v>
      </c>
      <c r="AD218" s="53" t="s">
        <v>54</v>
      </c>
      <c r="AE218" s="53" t="s">
        <v>53</v>
      </c>
      <c r="AF218" s="53" t="s">
        <v>53</v>
      </c>
      <c r="AG218" s="53" t="s">
        <v>54</v>
      </c>
      <c r="AH218" s="30"/>
      <c r="AI218" s="29"/>
      <c r="AJ218" s="30"/>
      <c r="AK218" s="66" t="str">
        <f t="shared" si="278"/>
        <v>;</v>
      </c>
      <c r="AL218" s="37" t="str">
        <f t="shared" si="269"/>
        <v/>
      </c>
      <c r="AM218" s="1" t="e">
        <f>IF(AND(M218&lt;&gt;"",AK218&lt;&gt;""),VLOOKUP(M218&amp;AK218,'No Eliminar'!$P$3:$Q$27,2,FALSE),"")</f>
        <v>#N/A</v>
      </c>
      <c r="AN218" s="74"/>
      <c r="AO218" s="205"/>
      <c r="AP218" s="264"/>
      <c r="AQ218" s="38" t="str">
        <f t="shared" si="270"/>
        <v>Impacto</v>
      </c>
      <c r="AR218" s="31"/>
      <c r="AS218" s="37" t="str">
        <f t="shared" si="271"/>
        <v/>
      </c>
      <c r="AT218" s="31"/>
      <c r="AU218" s="37" t="str">
        <f t="shared" si="272"/>
        <v/>
      </c>
      <c r="AV218" s="40" t="e">
        <f t="shared" si="273"/>
        <v>#VALUE!</v>
      </c>
      <c r="AW218" s="31"/>
      <c r="AX218" s="31"/>
      <c r="AY218" s="31"/>
      <c r="AZ218" s="40" t="str">
        <f t="shared" si="274"/>
        <v/>
      </c>
      <c r="BA218" s="41" t="str">
        <f t="shared" si="275"/>
        <v>Muy Alta</v>
      </c>
      <c r="BB218" s="40" t="e">
        <f t="shared" si="276"/>
        <v>#VALUE!</v>
      </c>
      <c r="BC218" s="41" t="e">
        <f t="shared" si="277"/>
        <v>#VALUE!</v>
      </c>
      <c r="BD218" s="42" t="e">
        <f>IF(AND(BA218&lt;&gt;"",BC218&lt;&gt;""),VLOOKUP(BA218&amp;BC218,'No Eliminar'!$P$3:$Q$27,2,FALSE),"")</f>
        <v>#VALUE!</v>
      </c>
      <c r="BE218" s="31"/>
      <c r="BF218" s="568"/>
      <c r="BG218" s="507"/>
      <c r="BH218" s="507"/>
      <c r="BI218" s="507"/>
      <c r="BJ218" s="507"/>
      <c r="BK218" s="560"/>
      <c r="BL218" s="507"/>
    </row>
    <row r="219" spans="2:64" ht="50.25" thickTop="1" thickBot="1" x14ac:dyDescent="0.35">
      <c r="B219" s="28"/>
      <c r="C219" s="62" t="e">
        <f>VLOOKUP(B219,'No Eliminar'!B$3:D$18,2,FALSE)</f>
        <v>#N/A</v>
      </c>
      <c r="D219" s="62" t="e">
        <f>VLOOKUP(B219,'No Eliminar'!B$3:E$18,4,FALSE)</f>
        <v>#N/A</v>
      </c>
      <c r="E219" s="28"/>
      <c r="F219" s="101"/>
      <c r="G219" s="501"/>
      <c r="H219" s="500"/>
      <c r="I219" s="507"/>
      <c r="J219" s="507"/>
      <c r="K219" s="508"/>
      <c r="L219" s="29"/>
      <c r="M219" s="51" t="str">
        <f t="shared" ref="M219:M278" si="279">IF(L219="Máximo 2 veces por año","Muy Baja", IF(L219="De 3 a 24 veces por año","Baja", IF(L219="De 24 a 500 veces por año","Media", IF(L219="De 500 veces al año y máximo 5000 veces por año","Alta",IF(L219="Más de 5000 veces por año","Muy Alta",";")))))</f>
        <v>;</v>
      </c>
      <c r="N219" s="52" t="str">
        <f t="shared" ref="N219:N278" si="280">IF(M219="Muy Baja", 20%, IF(M219="Baja",40%, IF(M219="Media",60%, IF(M219="Alta",80%,IF(M219="Muy Alta",100%,"")))))</f>
        <v/>
      </c>
      <c r="O219" s="53" t="s">
        <v>53</v>
      </c>
      <c r="P219" s="53" t="s">
        <v>53</v>
      </c>
      <c r="Q219" s="53" t="s">
        <v>53</v>
      </c>
      <c r="R219" s="53" t="s">
        <v>53</v>
      </c>
      <c r="S219" s="53" t="s">
        <v>53</v>
      </c>
      <c r="T219" s="53" t="s">
        <v>53</v>
      </c>
      <c r="U219" s="53" t="s">
        <v>53</v>
      </c>
      <c r="V219" s="53" t="s">
        <v>54</v>
      </c>
      <c r="W219" s="53" t="s">
        <v>54</v>
      </c>
      <c r="X219" s="53" t="s">
        <v>53</v>
      </c>
      <c r="Y219" s="53" t="s">
        <v>53</v>
      </c>
      <c r="Z219" s="53" t="s">
        <v>53</v>
      </c>
      <c r="AA219" s="53" t="s">
        <v>53</v>
      </c>
      <c r="AB219" s="53" t="s">
        <v>53</v>
      </c>
      <c r="AC219" s="53" t="s">
        <v>53</v>
      </c>
      <c r="AD219" s="53" t="s">
        <v>54</v>
      </c>
      <c r="AE219" s="53" t="s">
        <v>53</v>
      </c>
      <c r="AF219" s="53" t="s">
        <v>53</v>
      </c>
      <c r="AG219" s="53" t="s">
        <v>54</v>
      </c>
      <c r="AH219" s="30"/>
      <c r="AI219" s="29"/>
      <c r="AJ219" s="30"/>
      <c r="AK219" s="66" t="str">
        <f t="shared" si="278"/>
        <v>;</v>
      </c>
      <c r="AL219" s="37" t="str">
        <f t="shared" ref="AL219:AL278" si="281">IF(AK219="Leve", 20%, IF(AK219="Menor",40%, IF(AK219="Moderado",60%, IF(AK219="Mayor",80%,IF(AK219="Catastrófico",100%,"")))))</f>
        <v/>
      </c>
      <c r="AM219" s="1" t="e">
        <f>IF(AND(M219&lt;&gt;"",AK219&lt;&gt;""),VLOOKUP(M219&amp;AK219,'No Eliminar'!$P$3:$Q$27,2,FALSE),"")</f>
        <v>#N/A</v>
      </c>
      <c r="AN219" s="74"/>
      <c r="AO219" s="205"/>
      <c r="AP219" s="264"/>
      <c r="AQ219" s="38" t="str">
        <f t="shared" si="270"/>
        <v>Impacto</v>
      </c>
      <c r="AR219" s="31"/>
      <c r="AS219" s="37" t="str">
        <f t="shared" si="271"/>
        <v/>
      </c>
      <c r="AT219" s="31"/>
      <c r="AU219" s="37" t="str">
        <f t="shared" si="272"/>
        <v/>
      </c>
      <c r="AV219" s="40" t="e">
        <f t="shared" si="273"/>
        <v>#VALUE!</v>
      </c>
      <c r="AW219" s="31"/>
      <c r="AX219" s="31"/>
      <c r="AY219" s="31"/>
      <c r="AZ219" s="40" t="str">
        <f t="shared" si="274"/>
        <v/>
      </c>
      <c r="BA219" s="41" t="str">
        <f t="shared" si="275"/>
        <v>Muy Alta</v>
      </c>
      <c r="BB219" s="40" t="e">
        <f t="shared" si="276"/>
        <v>#VALUE!</v>
      </c>
      <c r="BC219" s="41" t="e">
        <f t="shared" si="277"/>
        <v>#VALUE!</v>
      </c>
      <c r="BD219" s="42" t="e">
        <f>IF(AND(BA219&lt;&gt;"",BC219&lt;&gt;""),VLOOKUP(BA219&amp;BC219,'No Eliminar'!$P$3:$Q$27,2,FALSE),"")</f>
        <v>#VALUE!</v>
      </c>
      <c r="BE219" s="31"/>
      <c r="BF219" s="568"/>
      <c r="BG219" s="507"/>
      <c r="BH219" s="507"/>
      <c r="BI219" s="507"/>
      <c r="BJ219" s="507"/>
      <c r="BK219" s="560"/>
      <c r="BL219" s="507"/>
    </row>
    <row r="220" spans="2:64" ht="50.25" thickTop="1" thickBot="1" x14ac:dyDescent="0.35">
      <c r="B220" s="28"/>
      <c r="C220" s="62" t="e">
        <f>VLOOKUP(B220,'No Eliminar'!B$3:D$18,2,FALSE)</f>
        <v>#N/A</v>
      </c>
      <c r="D220" s="62" t="e">
        <f>VLOOKUP(B220,'No Eliminar'!B$3:E$18,4,FALSE)</f>
        <v>#N/A</v>
      </c>
      <c r="E220" s="28"/>
      <c r="F220" s="101"/>
      <c r="G220" s="501"/>
      <c r="H220" s="500"/>
      <c r="I220" s="507"/>
      <c r="J220" s="507"/>
      <c r="K220" s="508"/>
      <c r="L220" s="29"/>
      <c r="M220" s="51" t="str">
        <f t="shared" si="279"/>
        <v>;</v>
      </c>
      <c r="N220" s="52" t="str">
        <f t="shared" si="280"/>
        <v/>
      </c>
      <c r="O220" s="53" t="s">
        <v>53</v>
      </c>
      <c r="P220" s="53" t="s">
        <v>53</v>
      </c>
      <c r="Q220" s="53" t="s">
        <v>53</v>
      </c>
      <c r="R220" s="53" t="s">
        <v>53</v>
      </c>
      <c r="S220" s="53" t="s">
        <v>53</v>
      </c>
      <c r="T220" s="53" t="s">
        <v>53</v>
      </c>
      <c r="U220" s="53" t="s">
        <v>53</v>
      </c>
      <c r="V220" s="53" t="s">
        <v>54</v>
      </c>
      <c r="W220" s="53" t="s">
        <v>54</v>
      </c>
      <c r="X220" s="53" t="s">
        <v>53</v>
      </c>
      <c r="Y220" s="53" t="s">
        <v>53</v>
      </c>
      <c r="Z220" s="53" t="s">
        <v>53</v>
      </c>
      <c r="AA220" s="53" t="s">
        <v>53</v>
      </c>
      <c r="AB220" s="53" t="s">
        <v>53</v>
      </c>
      <c r="AC220" s="53" t="s">
        <v>53</v>
      </c>
      <c r="AD220" s="53" t="s">
        <v>54</v>
      </c>
      <c r="AE220" s="53" t="s">
        <v>53</v>
      </c>
      <c r="AF220" s="53" t="s">
        <v>53</v>
      </c>
      <c r="AG220" s="53" t="s">
        <v>54</v>
      </c>
      <c r="AH220" s="30"/>
      <c r="AI220" s="29"/>
      <c r="AJ220" s="30"/>
      <c r="AK220" s="66" t="str">
        <f t="shared" si="278"/>
        <v>;</v>
      </c>
      <c r="AL220" s="37" t="str">
        <f t="shared" si="281"/>
        <v/>
      </c>
      <c r="AM220" s="1" t="e">
        <f>IF(AND(M220&lt;&gt;"",AK220&lt;&gt;""),VLOOKUP(M220&amp;AK220,'No Eliminar'!$P$3:$Q$27,2,FALSE),"")</f>
        <v>#N/A</v>
      </c>
      <c r="AN220" s="74"/>
      <c r="AO220" s="205"/>
      <c r="AP220" s="264"/>
      <c r="AQ220" s="38" t="str">
        <f t="shared" si="270"/>
        <v>Impacto</v>
      </c>
      <c r="AR220" s="31"/>
      <c r="AS220" s="37" t="str">
        <f t="shared" si="271"/>
        <v/>
      </c>
      <c r="AT220" s="31"/>
      <c r="AU220" s="37" t="str">
        <f t="shared" si="272"/>
        <v/>
      </c>
      <c r="AV220" s="40" t="e">
        <f t="shared" si="273"/>
        <v>#VALUE!</v>
      </c>
      <c r="AW220" s="31"/>
      <c r="AX220" s="31"/>
      <c r="AY220" s="31"/>
      <c r="AZ220" s="40" t="str">
        <f t="shared" si="274"/>
        <v/>
      </c>
      <c r="BA220" s="41" t="str">
        <f t="shared" si="275"/>
        <v>Muy Alta</v>
      </c>
      <c r="BB220" s="40" t="e">
        <f t="shared" si="276"/>
        <v>#VALUE!</v>
      </c>
      <c r="BC220" s="41" t="e">
        <f t="shared" si="277"/>
        <v>#VALUE!</v>
      </c>
      <c r="BD220" s="42" t="e">
        <f>IF(AND(BA220&lt;&gt;"",BC220&lt;&gt;""),VLOOKUP(BA220&amp;BC220,'No Eliminar'!$P$3:$Q$27,2,FALSE),"")</f>
        <v>#VALUE!</v>
      </c>
      <c r="BE220" s="31"/>
      <c r="BF220" s="568"/>
      <c r="BG220" s="507"/>
      <c r="BH220" s="507"/>
      <c r="BI220" s="507"/>
      <c r="BJ220" s="507"/>
      <c r="BK220" s="560"/>
      <c r="BL220" s="507"/>
    </row>
    <row r="221" spans="2:64" ht="50.25" thickTop="1" thickBot="1" x14ac:dyDescent="0.35">
      <c r="B221" s="28"/>
      <c r="C221" s="62" t="e">
        <f>VLOOKUP(B221,'No Eliminar'!B$3:D$18,2,FALSE)</f>
        <v>#N/A</v>
      </c>
      <c r="D221" s="62" t="e">
        <f>VLOOKUP(B221,'No Eliminar'!B$3:E$18,4,FALSE)</f>
        <v>#N/A</v>
      </c>
      <c r="E221" s="28"/>
      <c r="F221" s="101"/>
      <c r="G221" s="501"/>
      <c r="H221" s="500"/>
      <c r="I221" s="507"/>
      <c r="J221" s="507"/>
      <c r="K221" s="508"/>
      <c r="L221" s="29"/>
      <c r="M221" s="51" t="str">
        <f t="shared" si="279"/>
        <v>;</v>
      </c>
      <c r="N221" s="52" t="str">
        <f t="shared" si="280"/>
        <v/>
      </c>
      <c r="O221" s="53" t="s">
        <v>53</v>
      </c>
      <c r="P221" s="53" t="s">
        <v>53</v>
      </c>
      <c r="Q221" s="53" t="s">
        <v>53</v>
      </c>
      <c r="R221" s="53" t="s">
        <v>53</v>
      </c>
      <c r="S221" s="53" t="s">
        <v>53</v>
      </c>
      <c r="T221" s="53" t="s">
        <v>53</v>
      </c>
      <c r="U221" s="53" t="s">
        <v>53</v>
      </c>
      <c r="V221" s="53" t="s">
        <v>54</v>
      </c>
      <c r="W221" s="53" t="s">
        <v>54</v>
      </c>
      <c r="X221" s="53" t="s">
        <v>53</v>
      </c>
      <c r="Y221" s="53" t="s">
        <v>53</v>
      </c>
      <c r="Z221" s="53" t="s">
        <v>53</v>
      </c>
      <c r="AA221" s="53" t="s">
        <v>53</v>
      </c>
      <c r="AB221" s="53" t="s">
        <v>53</v>
      </c>
      <c r="AC221" s="53" t="s">
        <v>53</v>
      </c>
      <c r="AD221" s="53" t="s">
        <v>54</v>
      </c>
      <c r="AE221" s="53" t="s">
        <v>53</v>
      </c>
      <c r="AF221" s="53" t="s">
        <v>53</v>
      </c>
      <c r="AG221" s="53" t="s">
        <v>54</v>
      </c>
      <c r="AH221" s="30"/>
      <c r="AI221" s="29"/>
      <c r="AJ221" s="30"/>
      <c r="AK221" s="66" t="str">
        <f t="shared" si="278"/>
        <v>;</v>
      </c>
      <c r="AL221" s="37" t="str">
        <f t="shared" si="281"/>
        <v/>
      </c>
      <c r="AM221" s="1" t="e">
        <f>IF(AND(M221&lt;&gt;"",AK221&lt;&gt;""),VLOOKUP(M221&amp;AK221,'No Eliminar'!$P$3:$Q$27,2,FALSE),"")</f>
        <v>#N/A</v>
      </c>
      <c r="AN221" s="74"/>
      <c r="AO221" s="205"/>
      <c r="AP221" s="264"/>
      <c r="AQ221" s="38" t="str">
        <f t="shared" si="270"/>
        <v>Impacto</v>
      </c>
      <c r="AR221" s="31"/>
      <c r="AS221" s="37" t="str">
        <f t="shared" si="271"/>
        <v/>
      </c>
      <c r="AT221" s="31"/>
      <c r="AU221" s="37" t="str">
        <f t="shared" si="272"/>
        <v/>
      </c>
      <c r="AV221" s="40" t="e">
        <f t="shared" si="273"/>
        <v>#VALUE!</v>
      </c>
      <c r="AW221" s="31"/>
      <c r="AX221" s="31"/>
      <c r="AY221" s="31"/>
      <c r="AZ221" s="40" t="str">
        <f t="shared" si="274"/>
        <v/>
      </c>
      <c r="BA221" s="41" t="str">
        <f t="shared" si="275"/>
        <v>Muy Alta</v>
      </c>
      <c r="BB221" s="40" t="e">
        <f t="shared" si="276"/>
        <v>#VALUE!</v>
      </c>
      <c r="BC221" s="41" t="e">
        <f t="shared" si="277"/>
        <v>#VALUE!</v>
      </c>
      <c r="BD221" s="42" t="e">
        <f>IF(AND(BA221&lt;&gt;"",BC221&lt;&gt;""),VLOOKUP(BA221&amp;BC221,'No Eliminar'!$P$3:$Q$27,2,FALSE),"")</f>
        <v>#VALUE!</v>
      </c>
      <c r="BE221" s="31"/>
      <c r="BF221" s="568"/>
      <c r="BG221" s="507"/>
      <c r="BH221" s="507"/>
      <c r="BI221" s="507"/>
      <c r="BJ221" s="507"/>
      <c r="BK221" s="560"/>
      <c r="BL221" s="507"/>
    </row>
    <row r="222" spans="2:64" ht="50.25" thickTop="1" thickBot="1" x14ac:dyDescent="0.35">
      <c r="B222" s="28"/>
      <c r="C222" s="62" t="e">
        <f>VLOOKUP(B222,'No Eliminar'!B$3:D$18,2,FALSE)</f>
        <v>#N/A</v>
      </c>
      <c r="D222" s="62" t="e">
        <f>VLOOKUP(B222,'No Eliminar'!B$3:E$18,4,FALSE)</f>
        <v>#N/A</v>
      </c>
      <c r="E222" s="28"/>
      <c r="F222" s="101"/>
      <c r="G222" s="501"/>
      <c r="H222" s="500"/>
      <c r="I222" s="507"/>
      <c r="J222" s="507"/>
      <c r="K222" s="508"/>
      <c r="L222" s="29"/>
      <c r="M222" s="51" t="str">
        <f t="shared" si="279"/>
        <v>;</v>
      </c>
      <c r="N222" s="52" t="str">
        <f t="shared" si="280"/>
        <v/>
      </c>
      <c r="O222" s="53" t="s">
        <v>53</v>
      </c>
      <c r="P222" s="53" t="s">
        <v>53</v>
      </c>
      <c r="Q222" s="53" t="s">
        <v>53</v>
      </c>
      <c r="R222" s="53" t="s">
        <v>53</v>
      </c>
      <c r="S222" s="53" t="s">
        <v>53</v>
      </c>
      <c r="T222" s="53" t="s">
        <v>53</v>
      </c>
      <c r="U222" s="53" t="s">
        <v>53</v>
      </c>
      <c r="V222" s="53" t="s">
        <v>54</v>
      </c>
      <c r="W222" s="53" t="s">
        <v>54</v>
      </c>
      <c r="X222" s="53" t="s">
        <v>53</v>
      </c>
      <c r="Y222" s="53" t="s">
        <v>53</v>
      </c>
      <c r="Z222" s="53" t="s">
        <v>53</v>
      </c>
      <c r="AA222" s="53" t="s">
        <v>53</v>
      </c>
      <c r="AB222" s="53" t="s">
        <v>53</v>
      </c>
      <c r="AC222" s="53" t="s">
        <v>53</v>
      </c>
      <c r="AD222" s="53" t="s">
        <v>54</v>
      </c>
      <c r="AE222" s="53" t="s">
        <v>53</v>
      </c>
      <c r="AF222" s="53" t="s">
        <v>53</v>
      </c>
      <c r="AG222" s="53" t="s">
        <v>54</v>
      </c>
      <c r="AH222" s="30"/>
      <c r="AI222" s="29"/>
      <c r="AJ222" s="30"/>
      <c r="AK222" s="66" t="str">
        <f t="shared" si="278"/>
        <v>;</v>
      </c>
      <c r="AL222" s="37" t="str">
        <f t="shared" si="281"/>
        <v/>
      </c>
      <c r="AM222" s="1" t="e">
        <f>IF(AND(M222&lt;&gt;"",AK222&lt;&gt;""),VLOOKUP(M222&amp;AK222,'No Eliminar'!$P$3:$Q$27,2,FALSE),"")</f>
        <v>#N/A</v>
      </c>
      <c r="AN222" s="74"/>
      <c r="AO222" s="205"/>
      <c r="AP222" s="264"/>
      <c r="AQ222" s="38" t="str">
        <f t="shared" si="270"/>
        <v>Impacto</v>
      </c>
      <c r="AR222" s="31"/>
      <c r="AS222" s="37" t="str">
        <f t="shared" si="271"/>
        <v/>
      </c>
      <c r="AT222" s="31"/>
      <c r="AU222" s="37" t="str">
        <f t="shared" si="272"/>
        <v/>
      </c>
      <c r="AV222" s="40" t="e">
        <f t="shared" si="273"/>
        <v>#VALUE!</v>
      </c>
      <c r="AW222" s="31"/>
      <c r="AX222" s="31"/>
      <c r="AY222" s="31"/>
      <c r="AZ222" s="40" t="str">
        <f t="shared" si="274"/>
        <v/>
      </c>
      <c r="BA222" s="41" t="str">
        <f t="shared" si="275"/>
        <v>Muy Alta</v>
      </c>
      <c r="BB222" s="40" t="e">
        <f t="shared" si="276"/>
        <v>#VALUE!</v>
      </c>
      <c r="BC222" s="41" t="e">
        <f t="shared" si="277"/>
        <v>#VALUE!</v>
      </c>
      <c r="BD222" s="42" t="e">
        <f>IF(AND(BA222&lt;&gt;"",BC222&lt;&gt;""),VLOOKUP(BA222&amp;BC222,'No Eliminar'!$P$3:$Q$27,2,FALSE),"")</f>
        <v>#VALUE!</v>
      </c>
      <c r="BE222" s="31"/>
      <c r="BF222" s="568"/>
      <c r="BG222" s="507"/>
      <c r="BH222" s="507"/>
      <c r="BI222" s="507"/>
      <c r="BJ222" s="507"/>
      <c r="BK222" s="560"/>
      <c r="BL222" s="507"/>
    </row>
    <row r="223" spans="2:64" ht="50.25" thickTop="1" thickBot="1" x14ac:dyDescent="0.35">
      <c r="B223" s="28"/>
      <c r="C223" s="62" t="e">
        <f>VLOOKUP(B223,'No Eliminar'!B$3:D$18,2,FALSE)</f>
        <v>#N/A</v>
      </c>
      <c r="D223" s="62" t="e">
        <f>VLOOKUP(B223,'No Eliminar'!B$3:E$18,4,FALSE)</f>
        <v>#N/A</v>
      </c>
      <c r="E223" s="28"/>
      <c r="F223" s="101"/>
      <c r="G223" s="501"/>
      <c r="H223" s="500"/>
      <c r="I223" s="507"/>
      <c r="J223" s="507"/>
      <c r="K223" s="508"/>
      <c r="L223" s="29"/>
      <c r="M223" s="51" t="str">
        <f t="shared" si="279"/>
        <v>;</v>
      </c>
      <c r="N223" s="52" t="str">
        <f t="shared" si="280"/>
        <v/>
      </c>
      <c r="O223" s="53" t="s">
        <v>53</v>
      </c>
      <c r="P223" s="53" t="s">
        <v>53</v>
      </c>
      <c r="Q223" s="53" t="s">
        <v>53</v>
      </c>
      <c r="R223" s="53" t="s">
        <v>53</v>
      </c>
      <c r="S223" s="53" t="s">
        <v>53</v>
      </c>
      <c r="T223" s="53" t="s">
        <v>53</v>
      </c>
      <c r="U223" s="53" t="s">
        <v>53</v>
      </c>
      <c r="V223" s="53" t="s">
        <v>54</v>
      </c>
      <c r="W223" s="53" t="s">
        <v>54</v>
      </c>
      <c r="X223" s="53" t="s">
        <v>53</v>
      </c>
      <c r="Y223" s="53" t="s">
        <v>53</v>
      </c>
      <c r="Z223" s="53" t="s">
        <v>53</v>
      </c>
      <c r="AA223" s="53" t="s">
        <v>53</v>
      </c>
      <c r="AB223" s="53" t="s">
        <v>53</v>
      </c>
      <c r="AC223" s="53" t="s">
        <v>53</v>
      </c>
      <c r="AD223" s="53" t="s">
        <v>54</v>
      </c>
      <c r="AE223" s="53" t="s">
        <v>53</v>
      </c>
      <c r="AF223" s="53" t="s">
        <v>53</v>
      </c>
      <c r="AG223" s="53" t="s">
        <v>54</v>
      </c>
      <c r="AH223" s="30"/>
      <c r="AI223" s="29"/>
      <c r="AJ223" s="30"/>
      <c r="AK223" s="66" t="str">
        <f t="shared" si="278"/>
        <v>;</v>
      </c>
      <c r="AL223" s="37" t="str">
        <f t="shared" si="281"/>
        <v/>
      </c>
      <c r="AM223" s="1" t="e">
        <f>IF(AND(M223&lt;&gt;"",AK223&lt;&gt;""),VLOOKUP(M223&amp;AK223,'No Eliminar'!$P$3:$Q$27,2,FALSE),"")</f>
        <v>#N/A</v>
      </c>
      <c r="AN223" s="74"/>
      <c r="AO223" s="205"/>
      <c r="AP223" s="264"/>
      <c r="AQ223" s="38" t="str">
        <f t="shared" si="270"/>
        <v>Impacto</v>
      </c>
      <c r="AR223" s="31"/>
      <c r="AS223" s="37" t="str">
        <f t="shared" si="271"/>
        <v/>
      </c>
      <c r="AT223" s="31"/>
      <c r="AU223" s="37" t="str">
        <f t="shared" si="272"/>
        <v/>
      </c>
      <c r="AV223" s="40" t="e">
        <f t="shared" si="273"/>
        <v>#VALUE!</v>
      </c>
      <c r="AW223" s="31"/>
      <c r="AX223" s="31"/>
      <c r="AY223" s="31"/>
      <c r="AZ223" s="40" t="str">
        <f t="shared" si="274"/>
        <v/>
      </c>
      <c r="BA223" s="41" t="str">
        <f t="shared" si="275"/>
        <v>Muy Alta</v>
      </c>
      <c r="BB223" s="40" t="e">
        <f t="shared" si="276"/>
        <v>#VALUE!</v>
      </c>
      <c r="BC223" s="41" t="e">
        <f t="shared" si="277"/>
        <v>#VALUE!</v>
      </c>
      <c r="BD223" s="42" t="e">
        <f>IF(AND(BA223&lt;&gt;"",BC223&lt;&gt;""),VLOOKUP(BA223&amp;BC223,'No Eliminar'!$P$3:$Q$27,2,FALSE),"")</f>
        <v>#VALUE!</v>
      </c>
      <c r="BE223" s="31"/>
      <c r="BF223" s="568"/>
      <c r="BG223" s="507"/>
      <c r="BH223" s="507"/>
      <c r="BI223" s="507"/>
      <c r="BJ223" s="507"/>
      <c r="BK223" s="560"/>
      <c r="BL223" s="507"/>
    </row>
    <row r="224" spans="2:64" ht="50.25" thickTop="1" thickBot="1" x14ac:dyDescent="0.35">
      <c r="B224" s="28"/>
      <c r="C224" s="62" t="e">
        <f>VLOOKUP(B224,'No Eliminar'!B$3:D$18,2,FALSE)</f>
        <v>#N/A</v>
      </c>
      <c r="D224" s="62" t="e">
        <f>VLOOKUP(B224,'No Eliminar'!B$3:E$18,4,FALSE)</f>
        <v>#N/A</v>
      </c>
      <c r="E224" s="28"/>
      <c r="F224" s="101"/>
      <c r="G224" s="501"/>
      <c r="H224" s="500"/>
      <c r="I224" s="507"/>
      <c r="J224" s="507"/>
      <c r="K224" s="508"/>
      <c r="L224" s="29"/>
      <c r="M224" s="51" t="str">
        <f t="shared" si="279"/>
        <v>;</v>
      </c>
      <c r="N224" s="52" t="str">
        <f t="shared" si="280"/>
        <v/>
      </c>
      <c r="O224" s="53" t="s">
        <v>53</v>
      </c>
      <c r="P224" s="53" t="s">
        <v>53</v>
      </c>
      <c r="Q224" s="53" t="s">
        <v>53</v>
      </c>
      <c r="R224" s="53" t="s">
        <v>53</v>
      </c>
      <c r="S224" s="53" t="s">
        <v>53</v>
      </c>
      <c r="T224" s="53" t="s">
        <v>53</v>
      </c>
      <c r="U224" s="53" t="s">
        <v>53</v>
      </c>
      <c r="V224" s="53" t="s">
        <v>54</v>
      </c>
      <c r="W224" s="53" t="s">
        <v>54</v>
      </c>
      <c r="X224" s="53" t="s">
        <v>53</v>
      </c>
      <c r="Y224" s="53" t="s">
        <v>53</v>
      </c>
      <c r="Z224" s="53" t="s">
        <v>53</v>
      </c>
      <c r="AA224" s="53" t="s">
        <v>53</v>
      </c>
      <c r="AB224" s="53" t="s">
        <v>53</v>
      </c>
      <c r="AC224" s="53" t="s">
        <v>53</v>
      </c>
      <c r="AD224" s="53" t="s">
        <v>54</v>
      </c>
      <c r="AE224" s="53" t="s">
        <v>53</v>
      </c>
      <c r="AF224" s="53" t="s">
        <v>53</v>
      </c>
      <c r="AG224" s="53" t="s">
        <v>54</v>
      </c>
      <c r="AH224" s="30"/>
      <c r="AI224" s="29"/>
      <c r="AJ224" s="30"/>
      <c r="AK224" s="66" t="str">
        <f t="shared" si="278"/>
        <v>;</v>
      </c>
      <c r="AL224" s="37" t="str">
        <f t="shared" si="281"/>
        <v/>
      </c>
      <c r="AM224" s="1" t="e">
        <f>IF(AND(M224&lt;&gt;"",AK224&lt;&gt;""),VLOOKUP(M224&amp;AK224,'No Eliminar'!$P$3:$Q$27,2,FALSE),"")</f>
        <v>#N/A</v>
      </c>
      <c r="AN224" s="74"/>
      <c r="AO224" s="205"/>
      <c r="AP224" s="264"/>
      <c r="AQ224" s="38" t="str">
        <f t="shared" si="270"/>
        <v>Impacto</v>
      </c>
      <c r="AR224" s="31"/>
      <c r="AS224" s="37" t="str">
        <f t="shared" si="271"/>
        <v/>
      </c>
      <c r="AT224" s="31"/>
      <c r="AU224" s="37" t="str">
        <f t="shared" si="272"/>
        <v/>
      </c>
      <c r="AV224" s="40" t="e">
        <f t="shared" si="273"/>
        <v>#VALUE!</v>
      </c>
      <c r="AW224" s="31"/>
      <c r="AX224" s="31"/>
      <c r="AY224" s="31"/>
      <c r="AZ224" s="40" t="str">
        <f t="shared" si="274"/>
        <v/>
      </c>
      <c r="BA224" s="41" t="str">
        <f t="shared" si="275"/>
        <v>Muy Alta</v>
      </c>
      <c r="BB224" s="40" t="e">
        <f t="shared" si="276"/>
        <v>#VALUE!</v>
      </c>
      <c r="BC224" s="41" t="e">
        <f t="shared" si="277"/>
        <v>#VALUE!</v>
      </c>
      <c r="BD224" s="42" t="e">
        <f>IF(AND(BA224&lt;&gt;"",BC224&lt;&gt;""),VLOOKUP(BA224&amp;BC224,'No Eliminar'!$P$3:$Q$27,2,FALSE),"")</f>
        <v>#VALUE!</v>
      </c>
      <c r="BE224" s="31"/>
      <c r="BF224" s="568"/>
      <c r="BG224" s="507"/>
      <c r="BH224" s="507"/>
      <c r="BI224" s="507"/>
      <c r="BJ224" s="507"/>
      <c r="BK224" s="560"/>
      <c r="BL224" s="507"/>
    </row>
    <row r="225" spans="2:64" ht="50.25" thickTop="1" thickBot="1" x14ac:dyDescent="0.35">
      <c r="B225" s="28"/>
      <c r="C225" s="62" t="e">
        <f>VLOOKUP(B225,'No Eliminar'!B$3:D$18,2,FALSE)</f>
        <v>#N/A</v>
      </c>
      <c r="D225" s="62" t="e">
        <f>VLOOKUP(B225,'No Eliminar'!B$3:E$18,4,FALSE)</f>
        <v>#N/A</v>
      </c>
      <c r="E225" s="28"/>
      <c r="F225" s="101"/>
      <c r="G225" s="501"/>
      <c r="H225" s="500"/>
      <c r="I225" s="507"/>
      <c r="J225" s="507"/>
      <c r="K225" s="508"/>
      <c r="L225" s="29"/>
      <c r="M225" s="51" t="str">
        <f t="shared" si="279"/>
        <v>;</v>
      </c>
      <c r="N225" s="52" t="str">
        <f t="shared" si="280"/>
        <v/>
      </c>
      <c r="O225" s="53" t="s">
        <v>53</v>
      </c>
      <c r="P225" s="53" t="s">
        <v>53</v>
      </c>
      <c r="Q225" s="53" t="s">
        <v>53</v>
      </c>
      <c r="R225" s="53" t="s">
        <v>53</v>
      </c>
      <c r="S225" s="53" t="s">
        <v>53</v>
      </c>
      <c r="T225" s="53" t="s">
        <v>53</v>
      </c>
      <c r="U225" s="53" t="s">
        <v>53</v>
      </c>
      <c r="V225" s="53" t="s">
        <v>54</v>
      </c>
      <c r="W225" s="53" t="s">
        <v>54</v>
      </c>
      <c r="X225" s="53" t="s">
        <v>53</v>
      </c>
      <c r="Y225" s="53" t="s">
        <v>53</v>
      </c>
      <c r="Z225" s="53" t="s">
        <v>53</v>
      </c>
      <c r="AA225" s="53" t="s">
        <v>53</v>
      </c>
      <c r="AB225" s="53" t="s">
        <v>53</v>
      </c>
      <c r="AC225" s="53" t="s">
        <v>53</v>
      </c>
      <c r="AD225" s="53" t="s">
        <v>54</v>
      </c>
      <c r="AE225" s="53" t="s">
        <v>53</v>
      </c>
      <c r="AF225" s="53" t="s">
        <v>53</v>
      </c>
      <c r="AG225" s="53" t="s">
        <v>54</v>
      </c>
      <c r="AH225" s="30"/>
      <c r="AI225" s="29"/>
      <c r="AJ225" s="30"/>
      <c r="AK225" s="66" t="str">
        <f t="shared" si="278"/>
        <v>;</v>
      </c>
      <c r="AL225" s="37" t="str">
        <f t="shared" si="281"/>
        <v/>
      </c>
      <c r="AM225" s="1" t="e">
        <f>IF(AND(M225&lt;&gt;"",AK225&lt;&gt;""),VLOOKUP(M225&amp;AK225,'No Eliminar'!$P$3:$Q$27,2,FALSE),"")</f>
        <v>#N/A</v>
      </c>
      <c r="AN225" s="74"/>
      <c r="AO225" s="205"/>
      <c r="AP225" s="264"/>
      <c r="AQ225" s="38" t="str">
        <f t="shared" si="270"/>
        <v>Impacto</v>
      </c>
      <c r="AR225" s="31"/>
      <c r="AS225" s="37" t="str">
        <f t="shared" si="271"/>
        <v/>
      </c>
      <c r="AT225" s="31"/>
      <c r="AU225" s="37" t="str">
        <f t="shared" si="272"/>
        <v/>
      </c>
      <c r="AV225" s="40" t="e">
        <f t="shared" si="273"/>
        <v>#VALUE!</v>
      </c>
      <c r="AW225" s="31"/>
      <c r="AX225" s="31"/>
      <c r="AY225" s="31"/>
      <c r="AZ225" s="40" t="str">
        <f t="shared" si="274"/>
        <v/>
      </c>
      <c r="BA225" s="41" t="str">
        <f t="shared" si="275"/>
        <v>Muy Alta</v>
      </c>
      <c r="BB225" s="40" t="e">
        <f t="shared" si="276"/>
        <v>#VALUE!</v>
      </c>
      <c r="BC225" s="41" t="e">
        <f t="shared" si="277"/>
        <v>#VALUE!</v>
      </c>
      <c r="BD225" s="42" t="e">
        <f>IF(AND(BA225&lt;&gt;"",BC225&lt;&gt;""),VLOOKUP(BA225&amp;BC225,'No Eliminar'!$P$3:$Q$27,2,FALSE),"")</f>
        <v>#VALUE!</v>
      </c>
      <c r="BE225" s="31"/>
      <c r="BF225" s="568"/>
      <c r="BG225" s="507"/>
      <c r="BH225" s="507"/>
      <c r="BI225" s="507"/>
      <c r="BJ225" s="507"/>
      <c r="BK225" s="560"/>
      <c r="BL225" s="507"/>
    </row>
    <row r="226" spans="2:64" ht="50.25" thickTop="1" thickBot="1" x14ac:dyDescent="0.35">
      <c r="B226" s="28"/>
      <c r="C226" s="62" t="e">
        <f>VLOOKUP(B226,'No Eliminar'!B$3:D$18,2,FALSE)</f>
        <v>#N/A</v>
      </c>
      <c r="D226" s="62" t="e">
        <f>VLOOKUP(B226,'No Eliminar'!B$3:E$18,4,FALSE)</f>
        <v>#N/A</v>
      </c>
      <c r="E226" s="28"/>
      <c r="F226" s="101"/>
      <c r="G226" s="501"/>
      <c r="H226" s="500"/>
      <c r="I226" s="507"/>
      <c r="J226" s="507"/>
      <c r="K226" s="508"/>
      <c r="L226" s="29"/>
      <c r="M226" s="51" t="str">
        <f t="shared" si="279"/>
        <v>;</v>
      </c>
      <c r="N226" s="52" t="str">
        <f t="shared" si="280"/>
        <v/>
      </c>
      <c r="O226" s="53" t="s">
        <v>53</v>
      </c>
      <c r="P226" s="53" t="s">
        <v>53</v>
      </c>
      <c r="Q226" s="53" t="s">
        <v>53</v>
      </c>
      <c r="R226" s="53" t="s">
        <v>53</v>
      </c>
      <c r="S226" s="53" t="s">
        <v>53</v>
      </c>
      <c r="T226" s="53" t="s">
        <v>53</v>
      </c>
      <c r="U226" s="53" t="s">
        <v>53</v>
      </c>
      <c r="V226" s="53" t="s">
        <v>54</v>
      </c>
      <c r="W226" s="53" t="s">
        <v>54</v>
      </c>
      <c r="X226" s="53" t="s">
        <v>53</v>
      </c>
      <c r="Y226" s="53" t="s">
        <v>53</v>
      </c>
      <c r="Z226" s="53" t="s">
        <v>53</v>
      </c>
      <c r="AA226" s="53" t="s">
        <v>53</v>
      </c>
      <c r="AB226" s="53" t="s">
        <v>53</v>
      </c>
      <c r="AC226" s="53" t="s">
        <v>53</v>
      </c>
      <c r="AD226" s="53" t="s">
        <v>54</v>
      </c>
      <c r="AE226" s="53" t="s">
        <v>53</v>
      </c>
      <c r="AF226" s="53" t="s">
        <v>53</v>
      </c>
      <c r="AG226" s="53" t="s">
        <v>54</v>
      </c>
      <c r="AH226" s="30"/>
      <c r="AI226" s="29"/>
      <c r="AJ226" s="30"/>
      <c r="AK226" s="66" t="str">
        <f t="shared" si="278"/>
        <v>;</v>
      </c>
      <c r="AL226" s="37" t="str">
        <f t="shared" si="281"/>
        <v/>
      </c>
      <c r="AM226" s="1" t="e">
        <f>IF(AND(M226&lt;&gt;"",AK226&lt;&gt;""),VLOOKUP(M226&amp;AK226,'No Eliminar'!$P$3:$Q$27,2,FALSE),"")</f>
        <v>#N/A</v>
      </c>
      <c r="AN226" s="74"/>
      <c r="AO226" s="205"/>
      <c r="AP226" s="264"/>
      <c r="AQ226" s="38" t="str">
        <f t="shared" si="270"/>
        <v>Impacto</v>
      </c>
      <c r="AR226" s="31"/>
      <c r="AS226" s="37" t="str">
        <f t="shared" si="271"/>
        <v/>
      </c>
      <c r="AT226" s="31"/>
      <c r="AU226" s="37" t="str">
        <f t="shared" si="272"/>
        <v/>
      </c>
      <c r="AV226" s="40" t="e">
        <f t="shared" si="273"/>
        <v>#VALUE!</v>
      </c>
      <c r="AW226" s="31"/>
      <c r="AX226" s="31"/>
      <c r="AY226" s="31"/>
      <c r="AZ226" s="40" t="str">
        <f t="shared" si="274"/>
        <v/>
      </c>
      <c r="BA226" s="41" t="str">
        <f t="shared" si="275"/>
        <v>Muy Alta</v>
      </c>
      <c r="BB226" s="40" t="e">
        <f t="shared" si="276"/>
        <v>#VALUE!</v>
      </c>
      <c r="BC226" s="41" t="e">
        <f t="shared" si="277"/>
        <v>#VALUE!</v>
      </c>
      <c r="BD226" s="42" t="e">
        <f>IF(AND(BA226&lt;&gt;"",BC226&lt;&gt;""),VLOOKUP(BA226&amp;BC226,'No Eliminar'!$P$3:$Q$27,2,FALSE),"")</f>
        <v>#VALUE!</v>
      </c>
      <c r="BE226" s="31"/>
      <c r="BF226" s="568"/>
      <c r="BG226" s="507"/>
      <c r="BH226" s="507"/>
      <c r="BI226" s="507"/>
      <c r="BJ226" s="507"/>
      <c r="BK226" s="560"/>
      <c r="BL226" s="507"/>
    </row>
    <row r="227" spans="2:64" ht="50.25" thickTop="1" thickBot="1" x14ac:dyDescent="0.35">
      <c r="B227" s="28"/>
      <c r="C227" s="62" t="e">
        <f>VLOOKUP(B227,'No Eliminar'!B$3:D$18,2,FALSE)</f>
        <v>#N/A</v>
      </c>
      <c r="D227" s="62" t="e">
        <f>VLOOKUP(B227,'No Eliminar'!B$3:E$18,4,FALSE)</f>
        <v>#N/A</v>
      </c>
      <c r="E227" s="28"/>
      <c r="F227" s="101"/>
      <c r="G227" s="501"/>
      <c r="H227" s="500"/>
      <c r="I227" s="507"/>
      <c r="J227" s="507"/>
      <c r="K227" s="508"/>
      <c r="L227" s="29"/>
      <c r="M227" s="51" t="str">
        <f t="shared" si="279"/>
        <v>;</v>
      </c>
      <c r="N227" s="52" t="str">
        <f t="shared" si="280"/>
        <v/>
      </c>
      <c r="O227" s="53" t="s">
        <v>53</v>
      </c>
      <c r="P227" s="53" t="s">
        <v>53</v>
      </c>
      <c r="Q227" s="53" t="s">
        <v>53</v>
      </c>
      <c r="R227" s="53" t="s">
        <v>53</v>
      </c>
      <c r="S227" s="53" t="s">
        <v>53</v>
      </c>
      <c r="T227" s="53" t="s">
        <v>53</v>
      </c>
      <c r="U227" s="53" t="s">
        <v>53</v>
      </c>
      <c r="V227" s="53" t="s">
        <v>54</v>
      </c>
      <c r="W227" s="53" t="s">
        <v>54</v>
      </c>
      <c r="X227" s="53" t="s">
        <v>53</v>
      </c>
      <c r="Y227" s="53" t="s">
        <v>53</v>
      </c>
      <c r="Z227" s="53" t="s">
        <v>53</v>
      </c>
      <c r="AA227" s="53" t="s">
        <v>53</v>
      </c>
      <c r="AB227" s="53" t="s">
        <v>53</v>
      </c>
      <c r="AC227" s="53" t="s">
        <v>53</v>
      </c>
      <c r="AD227" s="53" t="s">
        <v>54</v>
      </c>
      <c r="AE227" s="53" t="s">
        <v>53</v>
      </c>
      <c r="AF227" s="53" t="s">
        <v>53</v>
      </c>
      <c r="AG227" s="53" t="s">
        <v>54</v>
      </c>
      <c r="AH227" s="30"/>
      <c r="AI227" s="29"/>
      <c r="AJ227" s="30"/>
      <c r="AK227" s="66" t="str">
        <f t="shared" si="278"/>
        <v>;</v>
      </c>
      <c r="AL227" s="37" t="str">
        <f t="shared" si="281"/>
        <v/>
      </c>
      <c r="AM227" s="1" t="e">
        <f>IF(AND(M227&lt;&gt;"",AK227&lt;&gt;""),VLOOKUP(M227&amp;AK227,'No Eliminar'!$P$3:$Q$27,2,FALSE),"")</f>
        <v>#N/A</v>
      </c>
      <c r="AN227" s="74"/>
      <c r="AO227" s="205"/>
      <c r="AP227" s="264"/>
      <c r="AQ227" s="38" t="str">
        <f t="shared" si="270"/>
        <v>Impacto</v>
      </c>
      <c r="AR227" s="31"/>
      <c r="AS227" s="37" t="str">
        <f t="shared" si="271"/>
        <v/>
      </c>
      <c r="AT227" s="31"/>
      <c r="AU227" s="37" t="str">
        <f t="shared" si="272"/>
        <v/>
      </c>
      <c r="AV227" s="40" t="e">
        <f t="shared" si="273"/>
        <v>#VALUE!</v>
      </c>
      <c r="AW227" s="31"/>
      <c r="AX227" s="31"/>
      <c r="AY227" s="31"/>
      <c r="AZ227" s="40" t="str">
        <f t="shared" si="274"/>
        <v/>
      </c>
      <c r="BA227" s="41" t="str">
        <f t="shared" si="275"/>
        <v>Muy Alta</v>
      </c>
      <c r="BB227" s="40" t="e">
        <f t="shared" si="276"/>
        <v>#VALUE!</v>
      </c>
      <c r="BC227" s="41" t="e">
        <f t="shared" si="277"/>
        <v>#VALUE!</v>
      </c>
      <c r="BD227" s="42" t="e">
        <f>IF(AND(BA227&lt;&gt;"",BC227&lt;&gt;""),VLOOKUP(BA227&amp;BC227,'No Eliminar'!$P$3:$Q$27,2,FALSE),"")</f>
        <v>#VALUE!</v>
      </c>
      <c r="BE227" s="31"/>
      <c r="BF227" s="568"/>
      <c r="BG227" s="507"/>
      <c r="BH227" s="507"/>
      <c r="BI227" s="507"/>
      <c r="BJ227" s="507"/>
      <c r="BK227" s="560"/>
      <c r="BL227" s="507"/>
    </row>
    <row r="228" spans="2:64" ht="50.25" thickTop="1" thickBot="1" x14ac:dyDescent="0.35">
      <c r="B228" s="28"/>
      <c r="C228" s="62" t="e">
        <f>VLOOKUP(B228,'No Eliminar'!B$3:D$18,2,FALSE)</f>
        <v>#N/A</v>
      </c>
      <c r="D228" s="62" t="e">
        <f>VLOOKUP(B228,'No Eliminar'!B$3:E$18,4,FALSE)</f>
        <v>#N/A</v>
      </c>
      <c r="E228" s="28"/>
      <c r="F228" s="101"/>
      <c r="G228" s="501"/>
      <c r="H228" s="500"/>
      <c r="I228" s="507"/>
      <c r="J228" s="507"/>
      <c r="K228" s="508"/>
      <c r="L228" s="29"/>
      <c r="M228" s="51" t="str">
        <f t="shared" si="279"/>
        <v>;</v>
      </c>
      <c r="N228" s="52" t="str">
        <f t="shared" si="280"/>
        <v/>
      </c>
      <c r="O228" s="53" t="s">
        <v>53</v>
      </c>
      <c r="P228" s="53" t="s">
        <v>53</v>
      </c>
      <c r="Q228" s="53" t="s">
        <v>53</v>
      </c>
      <c r="R228" s="53" t="s">
        <v>53</v>
      </c>
      <c r="S228" s="53" t="s">
        <v>53</v>
      </c>
      <c r="T228" s="53" t="s">
        <v>53</v>
      </c>
      <c r="U228" s="53" t="s">
        <v>53</v>
      </c>
      <c r="V228" s="53" t="s">
        <v>54</v>
      </c>
      <c r="W228" s="53" t="s">
        <v>54</v>
      </c>
      <c r="X228" s="53" t="s">
        <v>53</v>
      </c>
      <c r="Y228" s="53" t="s">
        <v>53</v>
      </c>
      <c r="Z228" s="53" t="s">
        <v>53</v>
      </c>
      <c r="AA228" s="53" t="s">
        <v>53</v>
      </c>
      <c r="AB228" s="53" t="s">
        <v>53</v>
      </c>
      <c r="AC228" s="53" t="s">
        <v>53</v>
      </c>
      <c r="AD228" s="53" t="s">
        <v>54</v>
      </c>
      <c r="AE228" s="53" t="s">
        <v>53</v>
      </c>
      <c r="AF228" s="53" t="s">
        <v>53</v>
      </c>
      <c r="AG228" s="53" t="s">
        <v>54</v>
      </c>
      <c r="AH228" s="30"/>
      <c r="AI228" s="29"/>
      <c r="AJ228" s="30"/>
      <c r="AK228" s="66" t="str">
        <f t="shared" si="278"/>
        <v>;</v>
      </c>
      <c r="AL228" s="37" t="str">
        <f t="shared" si="281"/>
        <v/>
      </c>
      <c r="AM228" s="1" t="e">
        <f>IF(AND(M228&lt;&gt;"",AK228&lt;&gt;""),VLOOKUP(M228&amp;AK228,'No Eliminar'!$P$3:$Q$27,2,FALSE),"")</f>
        <v>#N/A</v>
      </c>
      <c r="AN228" s="74"/>
      <c r="AO228" s="205"/>
      <c r="AP228" s="264"/>
      <c r="AQ228" s="38" t="str">
        <f t="shared" si="270"/>
        <v>Impacto</v>
      </c>
      <c r="AR228" s="31"/>
      <c r="AS228" s="37" t="str">
        <f t="shared" si="271"/>
        <v/>
      </c>
      <c r="AT228" s="31"/>
      <c r="AU228" s="37" t="str">
        <f t="shared" si="272"/>
        <v/>
      </c>
      <c r="AV228" s="40" t="e">
        <f t="shared" si="273"/>
        <v>#VALUE!</v>
      </c>
      <c r="AW228" s="31"/>
      <c r="AX228" s="31"/>
      <c r="AY228" s="31"/>
      <c r="AZ228" s="40" t="str">
        <f t="shared" si="274"/>
        <v/>
      </c>
      <c r="BA228" s="41" t="str">
        <f t="shared" si="275"/>
        <v>Muy Alta</v>
      </c>
      <c r="BB228" s="40" t="e">
        <f t="shared" si="276"/>
        <v>#VALUE!</v>
      </c>
      <c r="BC228" s="41" t="e">
        <f t="shared" si="277"/>
        <v>#VALUE!</v>
      </c>
      <c r="BD228" s="42" t="e">
        <f>IF(AND(BA228&lt;&gt;"",BC228&lt;&gt;""),VLOOKUP(BA228&amp;BC228,'No Eliminar'!$P$3:$Q$27,2,FALSE),"")</f>
        <v>#VALUE!</v>
      </c>
      <c r="BE228" s="31"/>
      <c r="BF228" s="568"/>
      <c r="BG228" s="507"/>
      <c r="BH228" s="507"/>
      <c r="BI228" s="507"/>
      <c r="BJ228" s="507"/>
      <c r="BK228" s="560"/>
      <c r="BL228" s="507"/>
    </row>
    <row r="229" spans="2:64" ht="50.25" thickTop="1" thickBot="1" x14ac:dyDescent="0.35">
      <c r="B229" s="28"/>
      <c r="C229" s="62" t="e">
        <f>VLOOKUP(B229,'No Eliminar'!B$3:D$18,2,FALSE)</f>
        <v>#N/A</v>
      </c>
      <c r="D229" s="62" t="e">
        <f>VLOOKUP(B229,'No Eliminar'!B$3:E$18,4,FALSE)</f>
        <v>#N/A</v>
      </c>
      <c r="E229" s="28"/>
      <c r="F229" s="101"/>
      <c r="G229" s="501"/>
      <c r="H229" s="500"/>
      <c r="I229" s="507"/>
      <c r="J229" s="507"/>
      <c r="K229" s="508"/>
      <c r="L229" s="29"/>
      <c r="M229" s="51" t="str">
        <f t="shared" si="279"/>
        <v>;</v>
      </c>
      <c r="N229" s="52" t="str">
        <f t="shared" si="280"/>
        <v/>
      </c>
      <c r="O229" s="53" t="s">
        <v>53</v>
      </c>
      <c r="P229" s="53" t="s">
        <v>53</v>
      </c>
      <c r="Q229" s="53" t="s">
        <v>53</v>
      </c>
      <c r="R229" s="53" t="s">
        <v>53</v>
      </c>
      <c r="S229" s="53" t="s">
        <v>53</v>
      </c>
      <c r="T229" s="53" t="s">
        <v>53</v>
      </c>
      <c r="U229" s="53" t="s">
        <v>53</v>
      </c>
      <c r="V229" s="53" t="s">
        <v>54</v>
      </c>
      <c r="W229" s="53" t="s">
        <v>54</v>
      </c>
      <c r="X229" s="53" t="s">
        <v>53</v>
      </c>
      <c r="Y229" s="53" t="s">
        <v>53</v>
      </c>
      <c r="Z229" s="53" t="s">
        <v>53</v>
      </c>
      <c r="AA229" s="53" t="s">
        <v>53</v>
      </c>
      <c r="AB229" s="53" t="s">
        <v>53</v>
      </c>
      <c r="AC229" s="53" t="s">
        <v>53</v>
      </c>
      <c r="AD229" s="53" t="s">
        <v>54</v>
      </c>
      <c r="AE229" s="53" t="s">
        <v>53</v>
      </c>
      <c r="AF229" s="53" t="s">
        <v>53</v>
      </c>
      <c r="AG229" s="53" t="s">
        <v>54</v>
      </c>
      <c r="AH229" s="30"/>
      <c r="AI229" s="29"/>
      <c r="AJ229" s="30"/>
      <c r="AK229" s="66" t="str">
        <f t="shared" si="278"/>
        <v>;</v>
      </c>
      <c r="AL229" s="37" t="str">
        <f t="shared" si="281"/>
        <v/>
      </c>
      <c r="AM229" s="1" t="e">
        <f>IF(AND(M229&lt;&gt;"",AK229&lt;&gt;""),VLOOKUP(M229&amp;AK229,'No Eliminar'!$P$3:$Q$27,2,FALSE),"")</f>
        <v>#N/A</v>
      </c>
      <c r="AN229" s="74"/>
      <c r="AO229" s="205"/>
      <c r="AP229" s="264"/>
      <c r="AQ229" s="38" t="str">
        <f t="shared" si="270"/>
        <v>Impacto</v>
      </c>
      <c r="AR229" s="31"/>
      <c r="AS229" s="37" t="str">
        <f t="shared" si="271"/>
        <v/>
      </c>
      <c r="AT229" s="31"/>
      <c r="AU229" s="37" t="str">
        <f t="shared" si="272"/>
        <v/>
      </c>
      <c r="AV229" s="40" t="e">
        <f t="shared" si="273"/>
        <v>#VALUE!</v>
      </c>
      <c r="AW229" s="31"/>
      <c r="AX229" s="31"/>
      <c r="AY229" s="31"/>
      <c r="AZ229" s="40" t="str">
        <f t="shared" si="274"/>
        <v/>
      </c>
      <c r="BA229" s="41" t="str">
        <f t="shared" si="275"/>
        <v>Muy Alta</v>
      </c>
      <c r="BB229" s="40" t="e">
        <f t="shared" si="276"/>
        <v>#VALUE!</v>
      </c>
      <c r="BC229" s="41" t="e">
        <f t="shared" si="277"/>
        <v>#VALUE!</v>
      </c>
      <c r="BD229" s="42" t="e">
        <f>IF(AND(BA229&lt;&gt;"",BC229&lt;&gt;""),VLOOKUP(BA229&amp;BC229,'No Eliminar'!$P$3:$Q$27,2,FALSE),"")</f>
        <v>#VALUE!</v>
      </c>
      <c r="BE229" s="31"/>
      <c r="BF229" s="568"/>
      <c r="BG229" s="507"/>
      <c r="BH229" s="507"/>
      <c r="BI229" s="507"/>
      <c r="BJ229" s="507"/>
      <c r="BK229" s="560"/>
      <c r="BL229" s="507"/>
    </row>
    <row r="230" spans="2:64" ht="50.25" thickTop="1" thickBot="1" x14ac:dyDescent="0.35">
      <c r="B230" s="28"/>
      <c r="C230" s="62" t="e">
        <f>VLOOKUP(B230,'No Eliminar'!B$3:D$18,2,FALSE)</f>
        <v>#N/A</v>
      </c>
      <c r="D230" s="62" t="e">
        <f>VLOOKUP(B230,'No Eliminar'!B$3:E$18,4,FALSE)</f>
        <v>#N/A</v>
      </c>
      <c r="E230" s="28"/>
      <c r="F230" s="101"/>
      <c r="G230" s="501"/>
      <c r="H230" s="500"/>
      <c r="I230" s="507"/>
      <c r="J230" s="507"/>
      <c r="K230" s="508"/>
      <c r="L230" s="29"/>
      <c r="M230" s="51" t="str">
        <f t="shared" si="279"/>
        <v>;</v>
      </c>
      <c r="N230" s="52" t="str">
        <f t="shared" si="280"/>
        <v/>
      </c>
      <c r="O230" s="53" t="s">
        <v>53</v>
      </c>
      <c r="P230" s="53" t="s">
        <v>53</v>
      </c>
      <c r="Q230" s="53" t="s">
        <v>53</v>
      </c>
      <c r="R230" s="53" t="s">
        <v>53</v>
      </c>
      <c r="S230" s="53" t="s">
        <v>53</v>
      </c>
      <c r="T230" s="53" t="s">
        <v>53</v>
      </c>
      <c r="U230" s="53" t="s">
        <v>53</v>
      </c>
      <c r="V230" s="53" t="s">
        <v>54</v>
      </c>
      <c r="W230" s="53" t="s">
        <v>54</v>
      </c>
      <c r="X230" s="53" t="s">
        <v>53</v>
      </c>
      <c r="Y230" s="53" t="s">
        <v>53</v>
      </c>
      <c r="Z230" s="53" t="s">
        <v>53</v>
      </c>
      <c r="AA230" s="53" t="s">
        <v>53</v>
      </c>
      <c r="AB230" s="53" t="s">
        <v>53</v>
      </c>
      <c r="AC230" s="53" t="s">
        <v>53</v>
      </c>
      <c r="AD230" s="53" t="s">
        <v>54</v>
      </c>
      <c r="AE230" s="53" t="s">
        <v>53</v>
      </c>
      <c r="AF230" s="53" t="s">
        <v>53</v>
      </c>
      <c r="AG230" s="53" t="s">
        <v>54</v>
      </c>
      <c r="AH230" s="30"/>
      <c r="AI230" s="29"/>
      <c r="AJ230" s="30"/>
      <c r="AK230" s="66" t="str">
        <f t="shared" si="278"/>
        <v>;</v>
      </c>
      <c r="AL230" s="37" t="str">
        <f t="shared" si="281"/>
        <v/>
      </c>
      <c r="AM230" s="1" t="e">
        <f>IF(AND(M230&lt;&gt;"",AK230&lt;&gt;""),VLOOKUP(M230&amp;AK230,'No Eliminar'!$P$3:$Q$27,2,FALSE),"")</f>
        <v>#N/A</v>
      </c>
      <c r="AN230" s="74"/>
      <c r="AO230" s="205"/>
      <c r="AP230" s="264"/>
      <c r="AQ230" s="38" t="str">
        <f t="shared" si="270"/>
        <v>Impacto</v>
      </c>
      <c r="AR230" s="31"/>
      <c r="AS230" s="37" t="str">
        <f t="shared" si="271"/>
        <v/>
      </c>
      <c r="AT230" s="31"/>
      <c r="AU230" s="37" t="str">
        <f t="shared" si="272"/>
        <v/>
      </c>
      <c r="AV230" s="40" t="e">
        <f t="shared" si="273"/>
        <v>#VALUE!</v>
      </c>
      <c r="AW230" s="31"/>
      <c r="AX230" s="31"/>
      <c r="AY230" s="31"/>
      <c r="AZ230" s="40" t="str">
        <f t="shared" si="274"/>
        <v/>
      </c>
      <c r="BA230" s="41" t="str">
        <f t="shared" si="275"/>
        <v>Muy Alta</v>
      </c>
      <c r="BB230" s="40" t="e">
        <f t="shared" si="276"/>
        <v>#VALUE!</v>
      </c>
      <c r="BC230" s="41" t="e">
        <f t="shared" si="277"/>
        <v>#VALUE!</v>
      </c>
      <c r="BD230" s="42" t="e">
        <f>IF(AND(BA230&lt;&gt;"",BC230&lt;&gt;""),VLOOKUP(BA230&amp;BC230,'No Eliminar'!$P$3:$Q$27,2,FALSE),"")</f>
        <v>#VALUE!</v>
      </c>
      <c r="BE230" s="31"/>
      <c r="BF230" s="568"/>
      <c r="BG230" s="507"/>
      <c r="BH230" s="507"/>
      <c r="BI230" s="507"/>
      <c r="BJ230" s="507"/>
      <c r="BK230" s="560"/>
      <c r="BL230" s="507"/>
    </row>
    <row r="231" spans="2:64" ht="50.25" thickTop="1" thickBot="1" x14ac:dyDescent="0.35">
      <c r="B231" s="28"/>
      <c r="C231" s="62" t="e">
        <f>VLOOKUP(B231,'No Eliminar'!B$3:D$18,2,FALSE)</f>
        <v>#N/A</v>
      </c>
      <c r="D231" s="62" t="e">
        <f>VLOOKUP(B231,'No Eliminar'!B$3:E$18,4,FALSE)</f>
        <v>#N/A</v>
      </c>
      <c r="E231" s="28"/>
      <c r="F231" s="101"/>
      <c r="G231" s="501"/>
      <c r="H231" s="500"/>
      <c r="I231" s="507"/>
      <c r="J231" s="507"/>
      <c r="K231" s="508"/>
      <c r="L231" s="29"/>
      <c r="M231" s="51" t="str">
        <f t="shared" si="279"/>
        <v>;</v>
      </c>
      <c r="N231" s="52" t="str">
        <f t="shared" si="280"/>
        <v/>
      </c>
      <c r="O231" s="53" t="s">
        <v>53</v>
      </c>
      <c r="P231" s="53" t="s">
        <v>53</v>
      </c>
      <c r="Q231" s="53" t="s">
        <v>53</v>
      </c>
      <c r="R231" s="53" t="s">
        <v>53</v>
      </c>
      <c r="S231" s="53" t="s">
        <v>53</v>
      </c>
      <c r="T231" s="53" t="s">
        <v>53</v>
      </c>
      <c r="U231" s="53" t="s">
        <v>53</v>
      </c>
      <c r="V231" s="53" t="s">
        <v>54</v>
      </c>
      <c r="W231" s="53" t="s">
        <v>54</v>
      </c>
      <c r="X231" s="53" t="s">
        <v>53</v>
      </c>
      <c r="Y231" s="53" t="s">
        <v>53</v>
      </c>
      <c r="Z231" s="53" t="s">
        <v>53</v>
      </c>
      <c r="AA231" s="53" t="s">
        <v>53</v>
      </c>
      <c r="AB231" s="53" t="s">
        <v>53</v>
      </c>
      <c r="AC231" s="53" t="s">
        <v>53</v>
      </c>
      <c r="AD231" s="53" t="s">
        <v>54</v>
      </c>
      <c r="AE231" s="53" t="s">
        <v>53</v>
      </c>
      <c r="AF231" s="53" t="s">
        <v>53</v>
      </c>
      <c r="AG231" s="53" t="s">
        <v>54</v>
      </c>
      <c r="AH231" s="30"/>
      <c r="AI231" s="29"/>
      <c r="AJ231" s="30"/>
      <c r="AK231" s="66" t="str">
        <f t="shared" si="278"/>
        <v>;</v>
      </c>
      <c r="AL231" s="37" t="str">
        <f t="shared" si="281"/>
        <v/>
      </c>
      <c r="AM231" s="1" t="e">
        <f>IF(AND(M231&lt;&gt;"",AK231&lt;&gt;""),VLOOKUP(M231&amp;AK231,'No Eliminar'!$P$3:$Q$27,2,FALSE),"")</f>
        <v>#N/A</v>
      </c>
      <c r="AN231" s="74"/>
      <c r="AO231" s="205"/>
      <c r="AP231" s="264"/>
      <c r="AQ231" s="38" t="str">
        <f t="shared" si="270"/>
        <v>Impacto</v>
      </c>
      <c r="AR231" s="31"/>
      <c r="AS231" s="37" t="str">
        <f t="shared" si="271"/>
        <v/>
      </c>
      <c r="AT231" s="31"/>
      <c r="AU231" s="37" t="str">
        <f t="shared" si="272"/>
        <v/>
      </c>
      <c r="AV231" s="40" t="e">
        <f t="shared" si="273"/>
        <v>#VALUE!</v>
      </c>
      <c r="AW231" s="31"/>
      <c r="AX231" s="31"/>
      <c r="AY231" s="31"/>
      <c r="AZ231" s="40" t="str">
        <f t="shared" si="274"/>
        <v/>
      </c>
      <c r="BA231" s="41" t="str">
        <f t="shared" si="275"/>
        <v>Muy Alta</v>
      </c>
      <c r="BB231" s="40" t="e">
        <f t="shared" si="276"/>
        <v>#VALUE!</v>
      </c>
      <c r="BC231" s="41" t="e">
        <f t="shared" si="277"/>
        <v>#VALUE!</v>
      </c>
      <c r="BD231" s="42" t="e">
        <f>IF(AND(BA231&lt;&gt;"",BC231&lt;&gt;""),VLOOKUP(BA231&amp;BC231,'No Eliminar'!$P$3:$Q$27,2,FALSE),"")</f>
        <v>#VALUE!</v>
      </c>
      <c r="BE231" s="31"/>
      <c r="BF231" s="568"/>
      <c r="BG231" s="507"/>
      <c r="BH231" s="507"/>
      <c r="BI231" s="507"/>
      <c r="BJ231" s="507"/>
      <c r="BK231" s="560"/>
      <c r="BL231" s="507"/>
    </row>
    <row r="232" spans="2:64" ht="50.25" thickTop="1" thickBot="1" x14ac:dyDescent="0.35">
      <c r="B232" s="28"/>
      <c r="C232" s="62" t="e">
        <f>VLOOKUP(B232,'No Eliminar'!B$3:D$18,2,FALSE)</f>
        <v>#N/A</v>
      </c>
      <c r="D232" s="62" t="e">
        <f>VLOOKUP(B232,'No Eliminar'!B$3:E$18,4,FALSE)</f>
        <v>#N/A</v>
      </c>
      <c r="E232" s="28"/>
      <c r="F232" s="101"/>
      <c r="G232" s="501"/>
      <c r="H232" s="500"/>
      <c r="I232" s="507"/>
      <c r="J232" s="507"/>
      <c r="K232" s="508"/>
      <c r="L232" s="29"/>
      <c r="M232" s="51" t="str">
        <f t="shared" si="279"/>
        <v>;</v>
      </c>
      <c r="N232" s="52" t="str">
        <f t="shared" si="280"/>
        <v/>
      </c>
      <c r="O232" s="53" t="s">
        <v>53</v>
      </c>
      <c r="P232" s="53" t="s">
        <v>53</v>
      </c>
      <c r="Q232" s="53" t="s">
        <v>53</v>
      </c>
      <c r="R232" s="53" t="s">
        <v>53</v>
      </c>
      <c r="S232" s="53" t="s">
        <v>53</v>
      </c>
      <c r="T232" s="53" t="s">
        <v>53</v>
      </c>
      <c r="U232" s="53" t="s">
        <v>53</v>
      </c>
      <c r="V232" s="53" t="s">
        <v>54</v>
      </c>
      <c r="W232" s="53" t="s">
        <v>54</v>
      </c>
      <c r="X232" s="53" t="s">
        <v>53</v>
      </c>
      <c r="Y232" s="53" t="s">
        <v>53</v>
      </c>
      <c r="Z232" s="53" t="s">
        <v>53</v>
      </c>
      <c r="AA232" s="53" t="s">
        <v>53</v>
      </c>
      <c r="AB232" s="53" t="s">
        <v>53</v>
      </c>
      <c r="AC232" s="53" t="s">
        <v>53</v>
      </c>
      <c r="AD232" s="53" t="s">
        <v>54</v>
      </c>
      <c r="AE232" s="53" t="s">
        <v>53</v>
      </c>
      <c r="AF232" s="53" t="s">
        <v>53</v>
      </c>
      <c r="AG232" s="53" t="s">
        <v>54</v>
      </c>
      <c r="AH232" s="30"/>
      <c r="AI232" s="29"/>
      <c r="AJ232" s="30"/>
      <c r="AK232" s="66" t="str">
        <f t="shared" si="278"/>
        <v>;</v>
      </c>
      <c r="AL232" s="37" t="str">
        <f t="shared" si="281"/>
        <v/>
      </c>
      <c r="AM232" s="1" t="e">
        <f>IF(AND(M232&lt;&gt;"",AK232&lt;&gt;""),VLOOKUP(M232&amp;AK232,'No Eliminar'!$P$3:$Q$27,2,FALSE),"")</f>
        <v>#N/A</v>
      </c>
      <c r="AN232" s="74"/>
      <c r="AO232" s="205"/>
      <c r="AP232" s="264"/>
      <c r="AQ232" s="38" t="str">
        <f t="shared" si="270"/>
        <v>Impacto</v>
      </c>
      <c r="AR232" s="31"/>
      <c r="AS232" s="37" t="str">
        <f t="shared" si="271"/>
        <v/>
      </c>
      <c r="AT232" s="31"/>
      <c r="AU232" s="37" t="str">
        <f t="shared" si="272"/>
        <v/>
      </c>
      <c r="AV232" s="40" t="e">
        <f t="shared" si="273"/>
        <v>#VALUE!</v>
      </c>
      <c r="AW232" s="31"/>
      <c r="AX232" s="31"/>
      <c r="AY232" s="31"/>
      <c r="AZ232" s="40" t="str">
        <f t="shared" si="274"/>
        <v/>
      </c>
      <c r="BA232" s="41" t="str">
        <f t="shared" si="275"/>
        <v>Muy Alta</v>
      </c>
      <c r="BB232" s="40" t="e">
        <f t="shared" si="276"/>
        <v>#VALUE!</v>
      </c>
      <c r="BC232" s="41" t="e">
        <f t="shared" si="277"/>
        <v>#VALUE!</v>
      </c>
      <c r="BD232" s="42" t="e">
        <f>IF(AND(BA232&lt;&gt;"",BC232&lt;&gt;""),VLOOKUP(BA232&amp;BC232,'No Eliminar'!$P$3:$Q$27,2,FALSE),"")</f>
        <v>#VALUE!</v>
      </c>
      <c r="BE232" s="31"/>
      <c r="BF232" s="568"/>
      <c r="BG232" s="507"/>
      <c r="BH232" s="507"/>
      <c r="BI232" s="507"/>
      <c r="BJ232" s="507"/>
      <c r="BK232" s="560"/>
      <c r="BL232" s="507"/>
    </row>
    <row r="233" spans="2:64" ht="50.25" thickTop="1" thickBot="1" x14ac:dyDescent="0.35">
      <c r="B233" s="28"/>
      <c r="C233" s="62" t="e">
        <f>VLOOKUP(B233,'No Eliminar'!B$3:D$18,2,FALSE)</f>
        <v>#N/A</v>
      </c>
      <c r="D233" s="62" t="e">
        <f>VLOOKUP(B233,'No Eliminar'!B$3:E$18,4,FALSE)</f>
        <v>#N/A</v>
      </c>
      <c r="E233" s="28"/>
      <c r="F233" s="101"/>
      <c r="G233" s="501"/>
      <c r="H233" s="500"/>
      <c r="I233" s="507"/>
      <c r="J233" s="507"/>
      <c r="K233" s="508"/>
      <c r="L233" s="29"/>
      <c r="M233" s="51" t="str">
        <f t="shared" si="279"/>
        <v>;</v>
      </c>
      <c r="N233" s="52" t="str">
        <f t="shared" si="280"/>
        <v/>
      </c>
      <c r="O233" s="53" t="s">
        <v>53</v>
      </c>
      <c r="P233" s="53" t="s">
        <v>53</v>
      </c>
      <c r="Q233" s="53" t="s">
        <v>53</v>
      </c>
      <c r="R233" s="53" t="s">
        <v>53</v>
      </c>
      <c r="S233" s="53" t="s">
        <v>53</v>
      </c>
      <c r="T233" s="53" t="s">
        <v>53</v>
      </c>
      <c r="U233" s="53" t="s">
        <v>53</v>
      </c>
      <c r="V233" s="53" t="s">
        <v>54</v>
      </c>
      <c r="W233" s="53" t="s">
        <v>54</v>
      </c>
      <c r="X233" s="53" t="s">
        <v>53</v>
      </c>
      <c r="Y233" s="53" t="s">
        <v>53</v>
      </c>
      <c r="Z233" s="53" t="s">
        <v>53</v>
      </c>
      <c r="AA233" s="53" t="s">
        <v>53</v>
      </c>
      <c r="AB233" s="53" t="s">
        <v>53</v>
      </c>
      <c r="AC233" s="53" t="s">
        <v>53</v>
      </c>
      <c r="AD233" s="53" t="s">
        <v>54</v>
      </c>
      <c r="AE233" s="53" t="s">
        <v>53</v>
      </c>
      <c r="AF233" s="53" t="s">
        <v>53</v>
      </c>
      <c r="AG233" s="53" t="s">
        <v>54</v>
      </c>
      <c r="AH233" s="30"/>
      <c r="AI233" s="29"/>
      <c r="AJ233" s="30"/>
      <c r="AK233" s="66" t="str">
        <f t="shared" si="278"/>
        <v>;</v>
      </c>
      <c r="AL233" s="37" t="str">
        <f t="shared" si="281"/>
        <v/>
      </c>
      <c r="AM233" s="1" t="e">
        <f>IF(AND(M233&lt;&gt;"",AK233&lt;&gt;""),VLOOKUP(M233&amp;AK233,'No Eliminar'!$P$3:$Q$27,2,FALSE),"")</f>
        <v>#N/A</v>
      </c>
      <c r="AN233" s="74"/>
      <c r="AO233" s="205"/>
      <c r="AP233" s="264"/>
      <c r="AQ233" s="38" t="str">
        <f t="shared" si="270"/>
        <v>Impacto</v>
      </c>
      <c r="AR233" s="31"/>
      <c r="AS233" s="37" t="str">
        <f t="shared" si="271"/>
        <v/>
      </c>
      <c r="AT233" s="31"/>
      <c r="AU233" s="37" t="str">
        <f t="shared" si="272"/>
        <v/>
      </c>
      <c r="AV233" s="40" t="e">
        <f t="shared" si="273"/>
        <v>#VALUE!</v>
      </c>
      <c r="AW233" s="31"/>
      <c r="AX233" s="31"/>
      <c r="AY233" s="31"/>
      <c r="AZ233" s="40" t="str">
        <f t="shared" si="274"/>
        <v/>
      </c>
      <c r="BA233" s="41" t="str">
        <f t="shared" si="275"/>
        <v>Muy Alta</v>
      </c>
      <c r="BB233" s="40" t="e">
        <f t="shared" si="276"/>
        <v>#VALUE!</v>
      </c>
      <c r="BC233" s="41" t="e">
        <f t="shared" si="277"/>
        <v>#VALUE!</v>
      </c>
      <c r="BD233" s="42" t="e">
        <f>IF(AND(BA233&lt;&gt;"",BC233&lt;&gt;""),VLOOKUP(BA233&amp;BC233,'No Eliminar'!$P$3:$Q$27,2,FALSE),"")</f>
        <v>#VALUE!</v>
      </c>
      <c r="BE233" s="31"/>
      <c r="BF233" s="568"/>
      <c r="BG233" s="507"/>
      <c r="BH233" s="507"/>
      <c r="BI233" s="507"/>
      <c r="BJ233" s="507"/>
      <c r="BK233" s="560"/>
      <c r="BL233" s="507"/>
    </row>
    <row r="234" spans="2:64" ht="50.25" thickTop="1" thickBot="1" x14ac:dyDescent="0.35">
      <c r="B234" s="28"/>
      <c r="C234" s="62" t="e">
        <f>VLOOKUP(B234,'No Eliminar'!B$3:D$18,2,FALSE)</f>
        <v>#N/A</v>
      </c>
      <c r="D234" s="62" t="e">
        <f>VLOOKUP(B234,'No Eliminar'!B$3:E$18,4,FALSE)</f>
        <v>#N/A</v>
      </c>
      <c r="E234" s="28"/>
      <c r="F234" s="101"/>
      <c r="G234" s="501"/>
      <c r="H234" s="500"/>
      <c r="I234" s="507"/>
      <c r="J234" s="507"/>
      <c r="K234" s="508"/>
      <c r="L234" s="29"/>
      <c r="M234" s="51" t="str">
        <f t="shared" si="279"/>
        <v>;</v>
      </c>
      <c r="N234" s="52" t="str">
        <f t="shared" si="280"/>
        <v/>
      </c>
      <c r="O234" s="53" t="s">
        <v>53</v>
      </c>
      <c r="P234" s="53" t="s">
        <v>53</v>
      </c>
      <c r="Q234" s="53" t="s">
        <v>53</v>
      </c>
      <c r="R234" s="53" t="s">
        <v>53</v>
      </c>
      <c r="S234" s="53" t="s">
        <v>53</v>
      </c>
      <c r="T234" s="53" t="s">
        <v>53</v>
      </c>
      <c r="U234" s="53" t="s">
        <v>53</v>
      </c>
      <c r="V234" s="53" t="s">
        <v>54</v>
      </c>
      <c r="W234" s="53" t="s">
        <v>54</v>
      </c>
      <c r="X234" s="53" t="s">
        <v>53</v>
      </c>
      <c r="Y234" s="53" t="s">
        <v>53</v>
      </c>
      <c r="Z234" s="53" t="s">
        <v>53</v>
      </c>
      <c r="AA234" s="53" t="s">
        <v>53</v>
      </c>
      <c r="AB234" s="53" t="s">
        <v>53</v>
      </c>
      <c r="AC234" s="53" t="s">
        <v>53</v>
      </c>
      <c r="AD234" s="53" t="s">
        <v>54</v>
      </c>
      <c r="AE234" s="53" t="s">
        <v>53</v>
      </c>
      <c r="AF234" s="53" t="s">
        <v>53</v>
      </c>
      <c r="AG234" s="53" t="s">
        <v>54</v>
      </c>
      <c r="AH234" s="30"/>
      <c r="AI234" s="29"/>
      <c r="AJ234" s="30"/>
      <c r="AK234" s="66" t="str">
        <f t="shared" si="278"/>
        <v>;</v>
      </c>
      <c r="AL234" s="37" t="str">
        <f t="shared" si="281"/>
        <v/>
      </c>
      <c r="AM234" s="1" t="e">
        <f>IF(AND(M234&lt;&gt;"",AK234&lt;&gt;""),VLOOKUP(M234&amp;AK234,'No Eliminar'!$P$3:$Q$27,2,FALSE),"")</f>
        <v>#N/A</v>
      </c>
      <c r="AN234" s="74"/>
      <c r="AO234" s="205"/>
      <c r="AP234" s="264"/>
      <c r="AQ234" s="38" t="str">
        <f t="shared" si="270"/>
        <v>Impacto</v>
      </c>
      <c r="AR234" s="31"/>
      <c r="AS234" s="37" t="str">
        <f t="shared" si="271"/>
        <v/>
      </c>
      <c r="AT234" s="31"/>
      <c r="AU234" s="37" t="str">
        <f t="shared" si="272"/>
        <v/>
      </c>
      <c r="AV234" s="40" t="e">
        <f t="shared" si="273"/>
        <v>#VALUE!</v>
      </c>
      <c r="AW234" s="31"/>
      <c r="AX234" s="31"/>
      <c r="AY234" s="31"/>
      <c r="AZ234" s="40" t="str">
        <f t="shared" si="274"/>
        <v/>
      </c>
      <c r="BA234" s="41" t="str">
        <f t="shared" si="275"/>
        <v>Muy Alta</v>
      </c>
      <c r="BB234" s="40" t="e">
        <f t="shared" si="276"/>
        <v>#VALUE!</v>
      </c>
      <c r="BC234" s="41" t="e">
        <f t="shared" si="277"/>
        <v>#VALUE!</v>
      </c>
      <c r="BD234" s="42" t="e">
        <f>IF(AND(BA234&lt;&gt;"",BC234&lt;&gt;""),VLOOKUP(BA234&amp;BC234,'No Eliminar'!$P$3:$Q$27,2,FALSE),"")</f>
        <v>#VALUE!</v>
      </c>
      <c r="BE234" s="31"/>
      <c r="BF234" s="568"/>
      <c r="BG234" s="507"/>
      <c r="BH234" s="507"/>
      <c r="BI234" s="507"/>
      <c r="BJ234" s="507"/>
      <c r="BK234" s="560"/>
      <c r="BL234" s="507"/>
    </row>
    <row r="235" spans="2:64" ht="50.25" thickTop="1" thickBot="1" x14ac:dyDescent="0.35">
      <c r="B235" s="28"/>
      <c r="C235" s="62" t="e">
        <f>VLOOKUP(B235,'No Eliminar'!B$3:D$18,2,FALSE)</f>
        <v>#N/A</v>
      </c>
      <c r="D235" s="62" t="e">
        <f>VLOOKUP(B235,'No Eliminar'!B$3:E$18,4,FALSE)</f>
        <v>#N/A</v>
      </c>
      <c r="E235" s="28"/>
      <c r="F235" s="101"/>
      <c r="G235" s="501"/>
      <c r="H235" s="500"/>
      <c r="I235" s="507"/>
      <c r="J235" s="507"/>
      <c r="K235" s="508"/>
      <c r="L235" s="29"/>
      <c r="M235" s="51" t="str">
        <f t="shared" si="279"/>
        <v>;</v>
      </c>
      <c r="N235" s="52" t="str">
        <f t="shared" si="280"/>
        <v/>
      </c>
      <c r="O235" s="53" t="s">
        <v>53</v>
      </c>
      <c r="P235" s="53" t="s">
        <v>53</v>
      </c>
      <c r="Q235" s="53" t="s">
        <v>53</v>
      </c>
      <c r="R235" s="53" t="s">
        <v>53</v>
      </c>
      <c r="S235" s="53" t="s">
        <v>53</v>
      </c>
      <c r="T235" s="53" t="s">
        <v>53</v>
      </c>
      <c r="U235" s="53" t="s">
        <v>53</v>
      </c>
      <c r="V235" s="53" t="s">
        <v>54</v>
      </c>
      <c r="W235" s="53" t="s">
        <v>54</v>
      </c>
      <c r="X235" s="53" t="s">
        <v>53</v>
      </c>
      <c r="Y235" s="53" t="s">
        <v>53</v>
      </c>
      <c r="Z235" s="53" t="s">
        <v>53</v>
      </c>
      <c r="AA235" s="53" t="s">
        <v>53</v>
      </c>
      <c r="AB235" s="53" t="s">
        <v>53</v>
      </c>
      <c r="AC235" s="53" t="s">
        <v>53</v>
      </c>
      <c r="AD235" s="53" t="s">
        <v>54</v>
      </c>
      <c r="AE235" s="53" t="s">
        <v>53</v>
      </c>
      <c r="AF235" s="53" t="s">
        <v>53</v>
      </c>
      <c r="AG235" s="53" t="s">
        <v>54</v>
      </c>
      <c r="AH235" s="30"/>
      <c r="AI235" s="29"/>
      <c r="AJ235" s="30"/>
      <c r="AK235" s="66" t="str">
        <f t="shared" si="278"/>
        <v>;</v>
      </c>
      <c r="AL235" s="37" t="str">
        <f t="shared" si="281"/>
        <v/>
      </c>
      <c r="AM235" s="1" t="e">
        <f>IF(AND(M235&lt;&gt;"",AK235&lt;&gt;""),VLOOKUP(M235&amp;AK235,'No Eliminar'!$P$3:$Q$27,2,FALSE),"")</f>
        <v>#N/A</v>
      </c>
      <c r="AN235" s="74"/>
      <c r="AO235" s="205"/>
      <c r="AP235" s="264"/>
      <c r="AQ235" s="38" t="str">
        <f t="shared" si="270"/>
        <v>Impacto</v>
      </c>
      <c r="AR235" s="31"/>
      <c r="AS235" s="37" t="str">
        <f t="shared" si="271"/>
        <v/>
      </c>
      <c r="AT235" s="31"/>
      <c r="AU235" s="37" t="str">
        <f t="shared" si="272"/>
        <v/>
      </c>
      <c r="AV235" s="40" t="e">
        <f t="shared" si="273"/>
        <v>#VALUE!</v>
      </c>
      <c r="AW235" s="31"/>
      <c r="AX235" s="31"/>
      <c r="AY235" s="31"/>
      <c r="AZ235" s="40" t="str">
        <f t="shared" si="274"/>
        <v/>
      </c>
      <c r="BA235" s="41" t="str">
        <f t="shared" si="275"/>
        <v>Muy Alta</v>
      </c>
      <c r="BB235" s="40" t="e">
        <f t="shared" si="276"/>
        <v>#VALUE!</v>
      </c>
      <c r="BC235" s="41" t="e">
        <f t="shared" si="277"/>
        <v>#VALUE!</v>
      </c>
      <c r="BD235" s="42" t="e">
        <f>IF(AND(BA235&lt;&gt;"",BC235&lt;&gt;""),VLOOKUP(BA235&amp;BC235,'No Eliminar'!$P$3:$Q$27,2,FALSE),"")</f>
        <v>#VALUE!</v>
      </c>
      <c r="BE235" s="31"/>
      <c r="BF235" s="568"/>
      <c r="BG235" s="507"/>
      <c r="BH235" s="507"/>
      <c r="BI235" s="507"/>
      <c r="BJ235" s="507"/>
      <c r="BK235" s="560"/>
      <c r="BL235" s="507"/>
    </row>
    <row r="236" spans="2:64" ht="50.25" thickTop="1" thickBot="1" x14ac:dyDescent="0.35">
      <c r="B236" s="28"/>
      <c r="C236" s="62" t="e">
        <f>VLOOKUP(B236,'No Eliminar'!B$3:D$18,2,FALSE)</f>
        <v>#N/A</v>
      </c>
      <c r="D236" s="62" t="e">
        <f>VLOOKUP(B236,'No Eliminar'!B$3:E$18,4,FALSE)</f>
        <v>#N/A</v>
      </c>
      <c r="E236" s="28"/>
      <c r="F236" s="101"/>
      <c r="G236" s="501"/>
      <c r="H236" s="500"/>
      <c r="I236" s="507"/>
      <c r="J236" s="507"/>
      <c r="K236" s="508"/>
      <c r="L236" s="29"/>
      <c r="M236" s="51" t="str">
        <f t="shared" si="279"/>
        <v>;</v>
      </c>
      <c r="N236" s="52" t="str">
        <f t="shared" si="280"/>
        <v/>
      </c>
      <c r="O236" s="53" t="s">
        <v>53</v>
      </c>
      <c r="P236" s="53" t="s">
        <v>53</v>
      </c>
      <c r="Q236" s="53" t="s">
        <v>53</v>
      </c>
      <c r="R236" s="53" t="s">
        <v>53</v>
      </c>
      <c r="S236" s="53" t="s">
        <v>53</v>
      </c>
      <c r="T236" s="53" t="s">
        <v>53</v>
      </c>
      <c r="U236" s="53" t="s">
        <v>53</v>
      </c>
      <c r="V236" s="53" t="s">
        <v>54</v>
      </c>
      <c r="W236" s="53" t="s">
        <v>54</v>
      </c>
      <c r="X236" s="53" t="s">
        <v>53</v>
      </c>
      <c r="Y236" s="53" t="s">
        <v>53</v>
      </c>
      <c r="Z236" s="53" t="s">
        <v>53</v>
      </c>
      <c r="AA236" s="53" t="s">
        <v>53</v>
      </c>
      <c r="AB236" s="53" t="s">
        <v>53</v>
      </c>
      <c r="AC236" s="53" t="s">
        <v>53</v>
      </c>
      <c r="AD236" s="53" t="s">
        <v>54</v>
      </c>
      <c r="AE236" s="53" t="s">
        <v>53</v>
      </c>
      <c r="AF236" s="53" t="s">
        <v>53</v>
      </c>
      <c r="AG236" s="53" t="s">
        <v>54</v>
      </c>
      <c r="AH236" s="30"/>
      <c r="AI236" s="29"/>
      <c r="AJ236" s="30"/>
      <c r="AK236" s="66" t="str">
        <f t="shared" si="278"/>
        <v>;</v>
      </c>
      <c r="AL236" s="37" t="str">
        <f t="shared" si="281"/>
        <v/>
      </c>
      <c r="AM236" s="1" t="e">
        <f>IF(AND(M236&lt;&gt;"",AK236&lt;&gt;""),VLOOKUP(M236&amp;AK236,'No Eliminar'!$P$3:$Q$27,2,FALSE),"")</f>
        <v>#N/A</v>
      </c>
      <c r="AN236" s="74"/>
      <c r="AO236" s="205"/>
      <c r="AP236" s="264"/>
      <c r="AQ236" s="38" t="str">
        <f t="shared" si="270"/>
        <v>Impacto</v>
      </c>
      <c r="AR236" s="31"/>
      <c r="AS236" s="37" t="str">
        <f t="shared" si="271"/>
        <v/>
      </c>
      <c r="AT236" s="31"/>
      <c r="AU236" s="37" t="str">
        <f t="shared" si="272"/>
        <v/>
      </c>
      <c r="AV236" s="40" t="e">
        <f t="shared" si="273"/>
        <v>#VALUE!</v>
      </c>
      <c r="AW236" s="31"/>
      <c r="AX236" s="31"/>
      <c r="AY236" s="31"/>
      <c r="AZ236" s="40" t="str">
        <f t="shared" si="274"/>
        <v/>
      </c>
      <c r="BA236" s="41" t="str">
        <f t="shared" si="275"/>
        <v>Muy Alta</v>
      </c>
      <c r="BB236" s="40" t="e">
        <f t="shared" si="276"/>
        <v>#VALUE!</v>
      </c>
      <c r="BC236" s="41" t="e">
        <f t="shared" si="277"/>
        <v>#VALUE!</v>
      </c>
      <c r="BD236" s="42" t="e">
        <f>IF(AND(BA236&lt;&gt;"",BC236&lt;&gt;""),VLOOKUP(BA236&amp;BC236,'No Eliminar'!$P$3:$Q$27,2,FALSE),"")</f>
        <v>#VALUE!</v>
      </c>
      <c r="BE236" s="31"/>
      <c r="BF236" s="568"/>
      <c r="BG236" s="507"/>
      <c r="BH236" s="507"/>
      <c r="BI236" s="507"/>
      <c r="BJ236" s="507"/>
      <c r="BK236" s="560"/>
      <c r="BL236" s="507"/>
    </row>
    <row r="237" spans="2:64" ht="50.25" thickTop="1" thickBot="1" x14ac:dyDescent="0.35">
      <c r="B237" s="28"/>
      <c r="C237" s="62" t="e">
        <f>VLOOKUP(B237,'No Eliminar'!B$3:D$18,2,FALSE)</f>
        <v>#N/A</v>
      </c>
      <c r="D237" s="62" t="e">
        <f>VLOOKUP(B237,'No Eliminar'!B$3:E$18,4,FALSE)</f>
        <v>#N/A</v>
      </c>
      <c r="E237" s="28"/>
      <c r="F237" s="101"/>
      <c r="G237" s="501"/>
      <c r="H237" s="500"/>
      <c r="I237" s="507"/>
      <c r="J237" s="507"/>
      <c r="K237" s="508"/>
      <c r="L237" s="29"/>
      <c r="M237" s="51" t="str">
        <f t="shared" si="279"/>
        <v>;</v>
      </c>
      <c r="N237" s="52" t="str">
        <f t="shared" si="280"/>
        <v/>
      </c>
      <c r="O237" s="53" t="s">
        <v>53</v>
      </c>
      <c r="P237" s="53" t="s">
        <v>53</v>
      </c>
      <c r="Q237" s="53" t="s">
        <v>53</v>
      </c>
      <c r="R237" s="53" t="s">
        <v>53</v>
      </c>
      <c r="S237" s="53" t="s">
        <v>53</v>
      </c>
      <c r="T237" s="53" t="s">
        <v>53</v>
      </c>
      <c r="U237" s="53" t="s">
        <v>53</v>
      </c>
      <c r="V237" s="53" t="s">
        <v>54</v>
      </c>
      <c r="W237" s="53" t="s">
        <v>54</v>
      </c>
      <c r="X237" s="53" t="s">
        <v>53</v>
      </c>
      <c r="Y237" s="53" t="s">
        <v>53</v>
      </c>
      <c r="Z237" s="53" t="s">
        <v>53</v>
      </c>
      <c r="AA237" s="53" t="s">
        <v>53</v>
      </c>
      <c r="AB237" s="53" t="s">
        <v>53</v>
      </c>
      <c r="AC237" s="53" t="s">
        <v>53</v>
      </c>
      <c r="AD237" s="53" t="s">
        <v>54</v>
      </c>
      <c r="AE237" s="53" t="s">
        <v>53</v>
      </c>
      <c r="AF237" s="53" t="s">
        <v>53</v>
      </c>
      <c r="AG237" s="53" t="s">
        <v>54</v>
      </c>
      <c r="AH237" s="30"/>
      <c r="AI237" s="29"/>
      <c r="AJ237" s="30"/>
      <c r="AK237" s="66" t="str">
        <f t="shared" si="278"/>
        <v>;</v>
      </c>
      <c r="AL237" s="37" t="str">
        <f t="shared" si="281"/>
        <v/>
      </c>
      <c r="AM237" s="1" t="e">
        <f>IF(AND(M237&lt;&gt;"",AK237&lt;&gt;""),VLOOKUP(M237&amp;AK237,'No Eliminar'!$P$3:$Q$27,2,FALSE),"")</f>
        <v>#N/A</v>
      </c>
      <c r="AN237" s="74"/>
      <c r="AO237" s="205"/>
      <c r="AP237" s="264"/>
      <c r="AQ237" s="38" t="str">
        <f t="shared" si="270"/>
        <v>Impacto</v>
      </c>
      <c r="AR237" s="31"/>
      <c r="AS237" s="37" t="str">
        <f t="shared" si="271"/>
        <v/>
      </c>
      <c r="AT237" s="31"/>
      <c r="AU237" s="37" t="str">
        <f t="shared" si="272"/>
        <v/>
      </c>
      <c r="AV237" s="40" t="e">
        <f t="shared" si="273"/>
        <v>#VALUE!</v>
      </c>
      <c r="AW237" s="31"/>
      <c r="AX237" s="31"/>
      <c r="AY237" s="31"/>
      <c r="AZ237" s="40" t="str">
        <f t="shared" si="274"/>
        <v/>
      </c>
      <c r="BA237" s="41" t="str">
        <f t="shared" si="275"/>
        <v>Muy Alta</v>
      </c>
      <c r="BB237" s="40" t="e">
        <f t="shared" si="276"/>
        <v>#VALUE!</v>
      </c>
      <c r="BC237" s="41" t="e">
        <f t="shared" si="277"/>
        <v>#VALUE!</v>
      </c>
      <c r="BD237" s="42" t="e">
        <f>IF(AND(BA237&lt;&gt;"",BC237&lt;&gt;""),VLOOKUP(BA237&amp;BC237,'No Eliminar'!$P$3:$Q$27,2,FALSE),"")</f>
        <v>#VALUE!</v>
      </c>
      <c r="BE237" s="31"/>
      <c r="BF237" s="568"/>
      <c r="BG237" s="507"/>
      <c r="BH237" s="507"/>
      <c r="BI237" s="507"/>
      <c r="BJ237" s="507"/>
      <c r="BK237" s="560"/>
      <c r="BL237" s="507"/>
    </row>
    <row r="238" spans="2:64" ht="50.25" thickTop="1" thickBot="1" x14ac:dyDescent="0.35">
      <c r="B238" s="28"/>
      <c r="C238" s="62" t="e">
        <f>VLOOKUP(B238,'No Eliminar'!B$3:D$18,2,FALSE)</f>
        <v>#N/A</v>
      </c>
      <c r="D238" s="62" t="e">
        <f>VLOOKUP(B238,'No Eliminar'!B$3:E$18,4,FALSE)</f>
        <v>#N/A</v>
      </c>
      <c r="E238" s="28"/>
      <c r="F238" s="101"/>
      <c r="G238" s="501"/>
      <c r="H238" s="500"/>
      <c r="I238" s="507"/>
      <c r="J238" s="507"/>
      <c r="K238" s="508"/>
      <c r="L238" s="29"/>
      <c r="M238" s="51" t="str">
        <f t="shared" si="279"/>
        <v>;</v>
      </c>
      <c r="N238" s="52" t="str">
        <f t="shared" si="280"/>
        <v/>
      </c>
      <c r="O238" s="53" t="s">
        <v>53</v>
      </c>
      <c r="P238" s="53" t="s">
        <v>53</v>
      </c>
      <c r="Q238" s="53" t="s">
        <v>53</v>
      </c>
      <c r="R238" s="53" t="s">
        <v>53</v>
      </c>
      <c r="S238" s="53" t="s">
        <v>53</v>
      </c>
      <c r="T238" s="53" t="s">
        <v>53</v>
      </c>
      <c r="U238" s="53" t="s">
        <v>53</v>
      </c>
      <c r="V238" s="53" t="s">
        <v>54</v>
      </c>
      <c r="W238" s="53" t="s">
        <v>54</v>
      </c>
      <c r="X238" s="53" t="s">
        <v>53</v>
      </c>
      <c r="Y238" s="53" t="s">
        <v>53</v>
      </c>
      <c r="Z238" s="53" t="s">
        <v>53</v>
      </c>
      <c r="AA238" s="53" t="s">
        <v>53</v>
      </c>
      <c r="AB238" s="53" t="s">
        <v>53</v>
      </c>
      <c r="AC238" s="53" t="s">
        <v>53</v>
      </c>
      <c r="AD238" s="53" t="s">
        <v>54</v>
      </c>
      <c r="AE238" s="53" t="s">
        <v>53</v>
      </c>
      <c r="AF238" s="53" t="s">
        <v>53</v>
      </c>
      <c r="AG238" s="53" t="s">
        <v>54</v>
      </c>
      <c r="AH238" s="30"/>
      <c r="AI238" s="29"/>
      <c r="AJ238" s="30"/>
      <c r="AK238" s="66" t="str">
        <f t="shared" si="278"/>
        <v>;</v>
      </c>
      <c r="AL238" s="37" t="str">
        <f t="shared" si="281"/>
        <v/>
      </c>
      <c r="AM238" s="1" t="e">
        <f>IF(AND(M238&lt;&gt;"",AK238&lt;&gt;""),VLOOKUP(M238&amp;AK238,'No Eliminar'!$P$3:$Q$27,2,FALSE),"")</f>
        <v>#N/A</v>
      </c>
      <c r="AN238" s="74"/>
      <c r="AO238" s="205"/>
      <c r="AP238" s="264"/>
      <c r="AQ238" s="38" t="str">
        <f t="shared" si="270"/>
        <v>Impacto</v>
      </c>
      <c r="AR238" s="31"/>
      <c r="AS238" s="37" t="str">
        <f t="shared" si="271"/>
        <v/>
      </c>
      <c r="AT238" s="31"/>
      <c r="AU238" s="37" t="str">
        <f t="shared" si="272"/>
        <v/>
      </c>
      <c r="AV238" s="40" t="e">
        <f t="shared" si="273"/>
        <v>#VALUE!</v>
      </c>
      <c r="AW238" s="31"/>
      <c r="AX238" s="31"/>
      <c r="AY238" s="31"/>
      <c r="AZ238" s="40" t="str">
        <f t="shared" si="274"/>
        <v/>
      </c>
      <c r="BA238" s="41" t="str">
        <f t="shared" si="275"/>
        <v>Muy Alta</v>
      </c>
      <c r="BB238" s="40" t="e">
        <f t="shared" si="276"/>
        <v>#VALUE!</v>
      </c>
      <c r="BC238" s="41" t="e">
        <f t="shared" si="277"/>
        <v>#VALUE!</v>
      </c>
      <c r="BD238" s="42" t="e">
        <f>IF(AND(BA238&lt;&gt;"",BC238&lt;&gt;""),VLOOKUP(BA238&amp;BC238,'No Eliminar'!$P$3:$Q$27,2,FALSE),"")</f>
        <v>#VALUE!</v>
      </c>
      <c r="BE238" s="31"/>
      <c r="BF238" s="568"/>
      <c r="BG238" s="507"/>
      <c r="BH238" s="507"/>
      <c r="BI238" s="507"/>
      <c r="BJ238" s="507"/>
      <c r="BK238" s="560"/>
      <c r="BL238" s="507"/>
    </row>
    <row r="239" spans="2:64" ht="50.25" thickTop="1" thickBot="1" x14ac:dyDescent="0.35">
      <c r="B239" s="28"/>
      <c r="C239" s="62" t="e">
        <f>VLOOKUP(B239,'No Eliminar'!B$3:D$18,2,FALSE)</f>
        <v>#N/A</v>
      </c>
      <c r="D239" s="62" t="e">
        <f>VLOOKUP(B239,'No Eliminar'!B$3:E$18,4,FALSE)</f>
        <v>#N/A</v>
      </c>
      <c r="E239" s="28"/>
      <c r="F239" s="101"/>
      <c r="G239" s="501"/>
      <c r="H239" s="500"/>
      <c r="I239" s="507"/>
      <c r="J239" s="507"/>
      <c r="K239" s="508"/>
      <c r="L239" s="29"/>
      <c r="M239" s="51" t="str">
        <f t="shared" si="279"/>
        <v>;</v>
      </c>
      <c r="N239" s="52" t="str">
        <f t="shared" si="280"/>
        <v/>
      </c>
      <c r="O239" s="53" t="s">
        <v>53</v>
      </c>
      <c r="P239" s="53" t="s">
        <v>53</v>
      </c>
      <c r="Q239" s="53" t="s">
        <v>53</v>
      </c>
      <c r="R239" s="53" t="s">
        <v>53</v>
      </c>
      <c r="S239" s="53" t="s">
        <v>53</v>
      </c>
      <c r="T239" s="53" t="s">
        <v>53</v>
      </c>
      <c r="U239" s="53" t="s">
        <v>53</v>
      </c>
      <c r="V239" s="53" t="s">
        <v>54</v>
      </c>
      <c r="W239" s="53" t="s">
        <v>54</v>
      </c>
      <c r="X239" s="53" t="s">
        <v>53</v>
      </c>
      <c r="Y239" s="53" t="s">
        <v>53</v>
      </c>
      <c r="Z239" s="53" t="s">
        <v>53</v>
      </c>
      <c r="AA239" s="53" t="s">
        <v>53</v>
      </c>
      <c r="AB239" s="53" t="s">
        <v>53</v>
      </c>
      <c r="AC239" s="53" t="s">
        <v>53</v>
      </c>
      <c r="AD239" s="53" t="s">
        <v>54</v>
      </c>
      <c r="AE239" s="53" t="s">
        <v>53</v>
      </c>
      <c r="AF239" s="53" t="s">
        <v>53</v>
      </c>
      <c r="AG239" s="53" t="s">
        <v>54</v>
      </c>
      <c r="AH239" s="30"/>
      <c r="AI239" s="29"/>
      <c r="AJ239" s="30"/>
      <c r="AK239" s="66" t="str">
        <f t="shared" si="278"/>
        <v>;</v>
      </c>
      <c r="AL239" s="37" t="str">
        <f t="shared" si="281"/>
        <v/>
      </c>
      <c r="AM239" s="1" t="e">
        <f>IF(AND(M239&lt;&gt;"",AK239&lt;&gt;""),VLOOKUP(M239&amp;AK239,'No Eliminar'!$P$3:$Q$27,2,FALSE),"")</f>
        <v>#N/A</v>
      </c>
      <c r="AN239" s="74"/>
      <c r="AO239" s="205"/>
      <c r="AP239" s="264"/>
      <c r="AQ239" s="38" t="str">
        <f t="shared" si="270"/>
        <v>Impacto</v>
      </c>
      <c r="AR239" s="31"/>
      <c r="AS239" s="37" t="str">
        <f t="shared" si="271"/>
        <v/>
      </c>
      <c r="AT239" s="31"/>
      <c r="AU239" s="37" t="str">
        <f t="shared" si="272"/>
        <v/>
      </c>
      <c r="AV239" s="40" t="e">
        <f t="shared" si="273"/>
        <v>#VALUE!</v>
      </c>
      <c r="AW239" s="31"/>
      <c r="AX239" s="31"/>
      <c r="AY239" s="31"/>
      <c r="AZ239" s="40" t="str">
        <f t="shared" si="274"/>
        <v/>
      </c>
      <c r="BA239" s="41" t="str">
        <f t="shared" si="275"/>
        <v>Muy Alta</v>
      </c>
      <c r="BB239" s="40" t="e">
        <f t="shared" si="276"/>
        <v>#VALUE!</v>
      </c>
      <c r="BC239" s="41" t="e">
        <f t="shared" si="277"/>
        <v>#VALUE!</v>
      </c>
      <c r="BD239" s="42" t="e">
        <f>IF(AND(BA239&lt;&gt;"",BC239&lt;&gt;""),VLOOKUP(BA239&amp;BC239,'No Eliminar'!$P$3:$Q$27,2,FALSE),"")</f>
        <v>#VALUE!</v>
      </c>
      <c r="BE239" s="31"/>
      <c r="BF239" s="568"/>
      <c r="BG239" s="507"/>
      <c r="BH239" s="507"/>
      <c r="BI239" s="507"/>
      <c r="BJ239" s="507"/>
      <c r="BK239" s="560"/>
      <c r="BL239" s="507"/>
    </row>
    <row r="240" spans="2:64" ht="50.25" thickTop="1" thickBot="1" x14ac:dyDescent="0.35">
      <c r="B240" s="28"/>
      <c r="C240" s="62" t="e">
        <f>VLOOKUP(B240,'No Eliminar'!B$3:D$18,2,FALSE)</f>
        <v>#N/A</v>
      </c>
      <c r="D240" s="62" t="e">
        <f>VLOOKUP(B240,'No Eliminar'!B$3:E$18,4,FALSE)</f>
        <v>#N/A</v>
      </c>
      <c r="E240" s="28"/>
      <c r="F240" s="101"/>
      <c r="G240" s="501"/>
      <c r="H240" s="500"/>
      <c r="I240" s="507"/>
      <c r="J240" s="507"/>
      <c r="K240" s="508"/>
      <c r="L240" s="29"/>
      <c r="M240" s="51" t="str">
        <f t="shared" si="279"/>
        <v>;</v>
      </c>
      <c r="N240" s="52" t="str">
        <f t="shared" si="280"/>
        <v/>
      </c>
      <c r="O240" s="53" t="s">
        <v>53</v>
      </c>
      <c r="P240" s="53" t="s">
        <v>53</v>
      </c>
      <c r="Q240" s="53" t="s">
        <v>53</v>
      </c>
      <c r="R240" s="53" t="s">
        <v>53</v>
      </c>
      <c r="S240" s="53" t="s">
        <v>53</v>
      </c>
      <c r="T240" s="53" t="s">
        <v>53</v>
      </c>
      <c r="U240" s="53" t="s">
        <v>53</v>
      </c>
      <c r="V240" s="53" t="s">
        <v>54</v>
      </c>
      <c r="W240" s="53" t="s">
        <v>54</v>
      </c>
      <c r="X240" s="53" t="s">
        <v>53</v>
      </c>
      <c r="Y240" s="53" t="s">
        <v>53</v>
      </c>
      <c r="Z240" s="53" t="s">
        <v>53</v>
      </c>
      <c r="AA240" s="53" t="s">
        <v>53</v>
      </c>
      <c r="AB240" s="53" t="s">
        <v>53</v>
      </c>
      <c r="AC240" s="53" t="s">
        <v>53</v>
      </c>
      <c r="AD240" s="53" t="s">
        <v>54</v>
      </c>
      <c r="AE240" s="53" t="s">
        <v>53</v>
      </c>
      <c r="AF240" s="53" t="s">
        <v>53</v>
      </c>
      <c r="AG240" s="53" t="s">
        <v>54</v>
      </c>
      <c r="AH240" s="30"/>
      <c r="AI240" s="29"/>
      <c r="AJ240" s="30"/>
      <c r="AK240" s="66" t="str">
        <f t="shared" si="278"/>
        <v>;</v>
      </c>
      <c r="AL240" s="37" t="str">
        <f t="shared" si="281"/>
        <v/>
      </c>
      <c r="AM240" s="1" t="e">
        <f>IF(AND(M240&lt;&gt;"",AK240&lt;&gt;""),VLOOKUP(M240&amp;AK240,'No Eliminar'!$P$3:$Q$27,2,FALSE),"")</f>
        <v>#N/A</v>
      </c>
      <c r="AN240" s="74"/>
      <c r="AO240" s="205"/>
      <c r="AP240" s="264"/>
      <c r="AQ240" s="38" t="str">
        <f t="shared" si="270"/>
        <v>Impacto</v>
      </c>
      <c r="AR240" s="31"/>
      <c r="AS240" s="37" t="str">
        <f t="shared" si="271"/>
        <v/>
      </c>
      <c r="AT240" s="31"/>
      <c r="AU240" s="37" t="str">
        <f t="shared" si="272"/>
        <v/>
      </c>
      <c r="AV240" s="40" t="e">
        <f t="shared" si="273"/>
        <v>#VALUE!</v>
      </c>
      <c r="AW240" s="31"/>
      <c r="AX240" s="31"/>
      <c r="AY240" s="31"/>
      <c r="AZ240" s="40" t="str">
        <f t="shared" si="274"/>
        <v/>
      </c>
      <c r="BA240" s="41" t="str">
        <f t="shared" si="275"/>
        <v>Muy Alta</v>
      </c>
      <c r="BB240" s="40" t="e">
        <f t="shared" si="276"/>
        <v>#VALUE!</v>
      </c>
      <c r="BC240" s="41" t="e">
        <f t="shared" si="277"/>
        <v>#VALUE!</v>
      </c>
      <c r="BD240" s="42" t="e">
        <f>IF(AND(BA240&lt;&gt;"",BC240&lt;&gt;""),VLOOKUP(BA240&amp;BC240,'No Eliminar'!$P$3:$Q$27,2,FALSE),"")</f>
        <v>#VALUE!</v>
      </c>
      <c r="BE240" s="31"/>
      <c r="BF240" s="568"/>
      <c r="BG240" s="507"/>
      <c r="BH240" s="507"/>
      <c r="BI240" s="507"/>
      <c r="BJ240" s="507"/>
      <c r="BK240" s="560"/>
      <c r="BL240" s="507"/>
    </row>
    <row r="241" spans="2:64" ht="50.25" thickTop="1" thickBot="1" x14ac:dyDescent="0.35">
      <c r="B241" s="28"/>
      <c r="C241" s="62" t="e">
        <f>VLOOKUP(B241,'No Eliminar'!B$3:D$18,2,FALSE)</f>
        <v>#N/A</v>
      </c>
      <c r="D241" s="62" t="e">
        <f>VLOOKUP(B241,'No Eliminar'!B$3:E$18,4,FALSE)</f>
        <v>#N/A</v>
      </c>
      <c r="E241" s="28"/>
      <c r="F241" s="101"/>
      <c r="G241" s="501"/>
      <c r="H241" s="500"/>
      <c r="I241" s="507"/>
      <c r="J241" s="507"/>
      <c r="K241" s="508"/>
      <c r="L241" s="29"/>
      <c r="M241" s="51" t="str">
        <f t="shared" si="279"/>
        <v>;</v>
      </c>
      <c r="N241" s="52" t="str">
        <f t="shared" si="280"/>
        <v/>
      </c>
      <c r="O241" s="53" t="s">
        <v>53</v>
      </c>
      <c r="P241" s="53" t="s">
        <v>53</v>
      </c>
      <c r="Q241" s="53" t="s">
        <v>53</v>
      </c>
      <c r="R241" s="53" t="s">
        <v>53</v>
      </c>
      <c r="S241" s="53" t="s">
        <v>53</v>
      </c>
      <c r="T241" s="53" t="s">
        <v>53</v>
      </c>
      <c r="U241" s="53" t="s">
        <v>53</v>
      </c>
      <c r="V241" s="53" t="s">
        <v>54</v>
      </c>
      <c r="W241" s="53" t="s">
        <v>54</v>
      </c>
      <c r="X241" s="53" t="s">
        <v>53</v>
      </c>
      <c r="Y241" s="53" t="s">
        <v>53</v>
      </c>
      <c r="Z241" s="53" t="s">
        <v>53</v>
      </c>
      <c r="AA241" s="53" t="s">
        <v>53</v>
      </c>
      <c r="AB241" s="53" t="s">
        <v>53</v>
      </c>
      <c r="AC241" s="53" t="s">
        <v>53</v>
      </c>
      <c r="AD241" s="53" t="s">
        <v>54</v>
      </c>
      <c r="AE241" s="53" t="s">
        <v>53</v>
      </c>
      <c r="AF241" s="53" t="s">
        <v>53</v>
      </c>
      <c r="AG241" s="53" t="s">
        <v>54</v>
      </c>
      <c r="AH241" s="30"/>
      <c r="AI241" s="29"/>
      <c r="AJ241" s="30"/>
      <c r="AK241" s="66" t="str">
        <f t="shared" si="278"/>
        <v>;</v>
      </c>
      <c r="AL241" s="37" t="str">
        <f t="shared" si="281"/>
        <v/>
      </c>
      <c r="AM241" s="1" t="e">
        <f>IF(AND(M241&lt;&gt;"",AK241&lt;&gt;""),VLOOKUP(M241&amp;AK241,'No Eliminar'!$P$3:$Q$27,2,FALSE),"")</f>
        <v>#N/A</v>
      </c>
      <c r="AN241" s="74"/>
      <c r="AO241" s="205"/>
      <c r="AP241" s="264"/>
      <c r="AQ241" s="38" t="str">
        <f t="shared" si="270"/>
        <v>Impacto</v>
      </c>
      <c r="AR241" s="31"/>
      <c r="AS241" s="37" t="str">
        <f t="shared" si="271"/>
        <v/>
      </c>
      <c r="AT241" s="31"/>
      <c r="AU241" s="37" t="str">
        <f t="shared" si="272"/>
        <v/>
      </c>
      <c r="AV241" s="40" t="e">
        <f t="shared" si="273"/>
        <v>#VALUE!</v>
      </c>
      <c r="AW241" s="31"/>
      <c r="AX241" s="31"/>
      <c r="AY241" s="31"/>
      <c r="AZ241" s="40" t="str">
        <f t="shared" si="274"/>
        <v/>
      </c>
      <c r="BA241" s="41" t="str">
        <f t="shared" si="275"/>
        <v>Muy Alta</v>
      </c>
      <c r="BB241" s="40" t="e">
        <f t="shared" si="276"/>
        <v>#VALUE!</v>
      </c>
      <c r="BC241" s="41" t="e">
        <f t="shared" si="277"/>
        <v>#VALUE!</v>
      </c>
      <c r="BD241" s="42" t="e">
        <f>IF(AND(BA241&lt;&gt;"",BC241&lt;&gt;""),VLOOKUP(BA241&amp;BC241,'No Eliminar'!$P$3:$Q$27,2,FALSE),"")</f>
        <v>#VALUE!</v>
      </c>
      <c r="BE241" s="31"/>
      <c r="BF241" s="568"/>
      <c r="BG241" s="507"/>
      <c r="BH241" s="507"/>
      <c r="BI241" s="507"/>
      <c r="BJ241" s="507"/>
      <c r="BK241" s="560"/>
      <c r="BL241" s="507"/>
    </row>
    <row r="242" spans="2:64" ht="50.25" thickTop="1" thickBot="1" x14ac:dyDescent="0.35">
      <c r="B242" s="28"/>
      <c r="C242" s="62" t="e">
        <f>VLOOKUP(B242,'No Eliminar'!B$3:D$18,2,FALSE)</f>
        <v>#N/A</v>
      </c>
      <c r="D242" s="62" t="e">
        <f>VLOOKUP(B242,'No Eliminar'!B$3:E$18,4,FALSE)</f>
        <v>#N/A</v>
      </c>
      <c r="E242" s="28"/>
      <c r="F242" s="101"/>
      <c r="G242" s="501"/>
      <c r="H242" s="500"/>
      <c r="I242" s="507"/>
      <c r="J242" s="507"/>
      <c r="K242" s="508"/>
      <c r="L242" s="29"/>
      <c r="M242" s="51" t="str">
        <f t="shared" si="279"/>
        <v>;</v>
      </c>
      <c r="N242" s="52" t="str">
        <f t="shared" si="280"/>
        <v/>
      </c>
      <c r="O242" s="53" t="s">
        <v>53</v>
      </c>
      <c r="P242" s="53" t="s">
        <v>53</v>
      </c>
      <c r="Q242" s="53" t="s">
        <v>53</v>
      </c>
      <c r="R242" s="53" t="s">
        <v>53</v>
      </c>
      <c r="S242" s="53" t="s">
        <v>53</v>
      </c>
      <c r="T242" s="53" t="s">
        <v>53</v>
      </c>
      <c r="U242" s="53" t="s">
        <v>53</v>
      </c>
      <c r="V242" s="53" t="s">
        <v>54</v>
      </c>
      <c r="W242" s="53" t="s">
        <v>54</v>
      </c>
      <c r="X242" s="53" t="s">
        <v>53</v>
      </c>
      <c r="Y242" s="53" t="s">
        <v>53</v>
      </c>
      <c r="Z242" s="53" t="s">
        <v>53</v>
      </c>
      <c r="AA242" s="53" t="s">
        <v>53</v>
      </c>
      <c r="AB242" s="53" t="s">
        <v>53</v>
      </c>
      <c r="AC242" s="53" t="s">
        <v>53</v>
      </c>
      <c r="AD242" s="53" t="s">
        <v>54</v>
      </c>
      <c r="AE242" s="53" t="s">
        <v>53</v>
      </c>
      <c r="AF242" s="53" t="s">
        <v>53</v>
      </c>
      <c r="AG242" s="53" t="s">
        <v>54</v>
      </c>
      <c r="AH242" s="30"/>
      <c r="AI242" s="29"/>
      <c r="AJ242" s="30"/>
      <c r="AK242" s="66" t="str">
        <f t="shared" si="278"/>
        <v>;</v>
      </c>
      <c r="AL242" s="37" t="str">
        <f t="shared" si="281"/>
        <v/>
      </c>
      <c r="AM242" s="1" t="e">
        <f>IF(AND(M242&lt;&gt;"",AK242&lt;&gt;""),VLOOKUP(M242&amp;AK242,'No Eliminar'!$P$3:$Q$27,2,FALSE),"")</f>
        <v>#N/A</v>
      </c>
      <c r="AN242" s="74"/>
      <c r="AO242" s="205"/>
      <c r="AP242" s="264"/>
      <c r="AQ242" s="38" t="str">
        <f t="shared" si="270"/>
        <v>Impacto</v>
      </c>
      <c r="AR242" s="31"/>
      <c r="AS242" s="37" t="str">
        <f t="shared" si="271"/>
        <v/>
      </c>
      <c r="AT242" s="31"/>
      <c r="AU242" s="37" t="str">
        <f t="shared" si="272"/>
        <v/>
      </c>
      <c r="AV242" s="40" t="e">
        <f t="shared" si="273"/>
        <v>#VALUE!</v>
      </c>
      <c r="AW242" s="31"/>
      <c r="AX242" s="31"/>
      <c r="AY242" s="31"/>
      <c r="AZ242" s="40" t="str">
        <f t="shared" si="274"/>
        <v/>
      </c>
      <c r="BA242" s="41" t="str">
        <f t="shared" si="275"/>
        <v>Muy Alta</v>
      </c>
      <c r="BB242" s="40" t="e">
        <f t="shared" si="276"/>
        <v>#VALUE!</v>
      </c>
      <c r="BC242" s="41" t="e">
        <f t="shared" si="277"/>
        <v>#VALUE!</v>
      </c>
      <c r="BD242" s="42" t="e">
        <f>IF(AND(BA242&lt;&gt;"",BC242&lt;&gt;""),VLOOKUP(BA242&amp;BC242,'No Eliminar'!$P$3:$Q$27,2,FALSE),"")</f>
        <v>#VALUE!</v>
      </c>
      <c r="BE242" s="31"/>
      <c r="BF242" s="568"/>
      <c r="BG242" s="507"/>
      <c r="BH242" s="507"/>
      <c r="BI242" s="507"/>
      <c r="BJ242" s="507"/>
      <c r="BK242" s="560"/>
      <c r="BL242" s="507"/>
    </row>
    <row r="243" spans="2:64" ht="50.25" thickTop="1" thickBot="1" x14ac:dyDescent="0.35">
      <c r="B243" s="28"/>
      <c r="C243" s="62" t="e">
        <f>VLOOKUP(B243,'No Eliminar'!B$3:D$18,2,FALSE)</f>
        <v>#N/A</v>
      </c>
      <c r="D243" s="62" t="e">
        <f>VLOOKUP(B243,'No Eliminar'!B$3:E$18,4,FALSE)</f>
        <v>#N/A</v>
      </c>
      <c r="E243" s="28"/>
      <c r="F243" s="101"/>
      <c r="G243" s="501"/>
      <c r="H243" s="500"/>
      <c r="I243" s="507"/>
      <c r="J243" s="507"/>
      <c r="K243" s="508"/>
      <c r="L243" s="29"/>
      <c r="M243" s="51" t="str">
        <f t="shared" si="279"/>
        <v>;</v>
      </c>
      <c r="N243" s="52" t="str">
        <f t="shared" si="280"/>
        <v/>
      </c>
      <c r="O243" s="53" t="s">
        <v>53</v>
      </c>
      <c r="P243" s="53" t="s">
        <v>53</v>
      </c>
      <c r="Q243" s="53" t="s">
        <v>53</v>
      </c>
      <c r="R243" s="53" t="s">
        <v>53</v>
      </c>
      <c r="S243" s="53" t="s">
        <v>53</v>
      </c>
      <c r="T243" s="53" t="s">
        <v>53</v>
      </c>
      <c r="U243" s="53" t="s">
        <v>53</v>
      </c>
      <c r="V243" s="53" t="s">
        <v>54</v>
      </c>
      <c r="W243" s="53" t="s">
        <v>54</v>
      </c>
      <c r="X243" s="53" t="s">
        <v>53</v>
      </c>
      <c r="Y243" s="53" t="s">
        <v>53</v>
      </c>
      <c r="Z243" s="53" t="s">
        <v>53</v>
      </c>
      <c r="AA243" s="53" t="s">
        <v>53</v>
      </c>
      <c r="AB243" s="53" t="s">
        <v>53</v>
      </c>
      <c r="AC243" s="53" t="s">
        <v>53</v>
      </c>
      <c r="AD243" s="53" t="s">
        <v>54</v>
      </c>
      <c r="AE243" s="53" t="s">
        <v>53</v>
      </c>
      <c r="AF243" s="53" t="s">
        <v>53</v>
      </c>
      <c r="AG243" s="53" t="s">
        <v>54</v>
      </c>
      <c r="AH243" s="30"/>
      <c r="AI243" s="29"/>
      <c r="AJ243" s="30"/>
      <c r="AK243" s="66" t="str">
        <f t="shared" si="278"/>
        <v>;</v>
      </c>
      <c r="AL243" s="37" t="str">
        <f t="shared" si="281"/>
        <v/>
      </c>
      <c r="AM243" s="1" t="e">
        <f>IF(AND(M243&lt;&gt;"",AK243&lt;&gt;""),VLOOKUP(M243&amp;AK243,'No Eliminar'!$P$3:$Q$27,2,FALSE),"")</f>
        <v>#N/A</v>
      </c>
      <c r="AN243" s="74"/>
      <c r="AO243" s="205"/>
      <c r="AP243" s="264"/>
      <c r="AQ243" s="38" t="str">
        <f t="shared" si="270"/>
        <v>Impacto</v>
      </c>
      <c r="AR243" s="31"/>
      <c r="AS243" s="37" t="str">
        <f t="shared" si="271"/>
        <v/>
      </c>
      <c r="AT243" s="31"/>
      <c r="AU243" s="37" t="str">
        <f t="shared" si="272"/>
        <v/>
      </c>
      <c r="AV243" s="40" t="e">
        <f t="shared" si="273"/>
        <v>#VALUE!</v>
      </c>
      <c r="AW243" s="31"/>
      <c r="AX243" s="31"/>
      <c r="AY243" s="31"/>
      <c r="AZ243" s="40" t="str">
        <f t="shared" si="274"/>
        <v/>
      </c>
      <c r="BA243" s="41" t="str">
        <f t="shared" si="275"/>
        <v>Muy Alta</v>
      </c>
      <c r="BB243" s="40" t="e">
        <f t="shared" si="276"/>
        <v>#VALUE!</v>
      </c>
      <c r="BC243" s="41" t="e">
        <f t="shared" si="277"/>
        <v>#VALUE!</v>
      </c>
      <c r="BD243" s="42" t="e">
        <f>IF(AND(BA243&lt;&gt;"",BC243&lt;&gt;""),VLOOKUP(BA243&amp;BC243,'No Eliminar'!$P$3:$Q$27,2,FALSE),"")</f>
        <v>#VALUE!</v>
      </c>
      <c r="BE243" s="31"/>
      <c r="BF243" s="568"/>
      <c r="BG243" s="507"/>
      <c r="BH243" s="507"/>
      <c r="BI243" s="507"/>
      <c r="BJ243" s="507"/>
      <c r="BK243" s="560"/>
      <c r="BL243" s="507"/>
    </row>
    <row r="244" spans="2:64" ht="50.25" thickTop="1" thickBot="1" x14ac:dyDescent="0.35">
      <c r="B244" s="28"/>
      <c r="C244" s="62" t="e">
        <f>VLOOKUP(B244,'No Eliminar'!B$3:D$18,2,FALSE)</f>
        <v>#N/A</v>
      </c>
      <c r="D244" s="62" t="e">
        <f>VLOOKUP(B244,'No Eliminar'!B$3:E$18,4,FALSE)</f>
        <v>#N/A</v>
      </c>
      <c r="E244" s="28"/>
      <c r="F244" s="101"/>
      <c r="G244" s="501"/>
      <c r="H244" s="500"/>
      <c r="I244" s="507"/>
      <c r="J244" s="507"/>
      <c r="K244" s="508"/>
      <c r="L244" s="29"/>
      <c r="M244" s="51" t="str">
        <f t="shared" si="279"/>
        <v>;</v>
      </c>
      <c r="N244" s="52" t="str">
        <f t="shared" si="280"/>
        <v/>
      </c>
      <c r="O244" s="53" t="s">
        <v>53</v>
      </c>
      <c r="P244" s="53" t="s">
        <v>53</v>
      </c>
      <c r="Q244" s="53" t="s">
        <v>53</v>
      </c>
      <c r="R244" s="53" t="s">
        <v>53</v>
      </c>
      <c r="S244" s="53" t="s">
        <v>53</v>
      </c>
      <c r="T244" s="53" t="s">
        <v>53</v>
      </c>
      <c r="U244" s="53" t="s">
        <v>53</v>
      </c>
      <c r="V244" s="53" t="s">
        <v>54</v>
      </c>
      <c r="W244" s="53" t="s">
        <v>54</v>
      </c>
      <c r="X244" s="53" t="s">
        <v>53</v>
      </c>
      <c r="Y244" s="53" t="s">
        <v>53</v>
      </c>
      <c r="Z244" s="53" t="s">
        <v>53</v>
      </c>
      <c r="AA244" s="53" t="s">
        <v>53</v>
      </c>
      <c r="AB244" s="53" t="s">
        <v>53</v>
      </c>
      <c r="AC244" s="53" t="s">
        <v>53</v>
      </c>
      <c r="AD244" s="53" t="s">
        <v>54</v>
      </c>
      <c r="AE244" s="53" t="s">
        <v>53</v>
      </c>
      <c r="AF244" s="53" t="s">
        <v>53</v>
      </c>
      <c r="AG244" s="53" t="s">
        <v>54</v>
      </c>
      <c r="AH244" s="30"/>
      <c r="AI244" s="29"/>
      <c r="AJ244" s="30"/>
      <c r="AK244" s="66" t="str">
        <f t="shared" si="278"/>
        <v>;</v>
      </c>
      <c r="AL244" s="37" t="str">
        <f t="shared" si="281"/>
        <v/>
      </c>
      <c r="AM244" s="1" t="e">
        <f>IF(AND(M244&lt;&gt;"",AK244&lt;&gt;""),VLOOKUP(M244&amp;AK244,'No Eliminar'!$P$3:$Q$27,2,FALSE),"")</f>
        <v>#N/A</v>
      </c>
      <c r="AN244" s="74"/>
      <c r="AO244" s="205"/>
      <c r="AP244" s="264"/>
      <c r="AQ244" s="38" t="str">
        <f t="shared" si="270"/>
        <v>Impacto</v>
      </c>
      <c r="AR244" s="31"/>
      <c r="AS244" s="37" t="str">
        <f t="shared" si="271"/>
        <v/>
      </c>
      <c r="AT244" s="31"/>
      <c r="AU244" s="37" t="str">
        <f t="shared" si="272"/>
        <v/>
      </c>
      <c r="AV244" s="40" t="e">
        <f t="shared" si="273"/>
        <v>#VALUE!</v>
      </c>
      <c r="AW244" s="31"/>
      <c r="AX244" s="31"/>
      <c r="AY244" s="31"/>
      <c r="AZ244" s="40" t="str">
        <f t="shared" si="274"/>
        <v/>
      </c>
      <c r="BA244" s="41" t="str">
        <f t="shared" si="275"/>
        <v>Muy Alta</v>
      </c>
      <c r="BB244" s="40" t="e">
        <f t="shared" si="276"/>
        <v>#VALUE!</v>
      </c>
      <c r="BC244" s="41" t="e">
        <f t="shared" si="277"/>
        <v>#VALUE!</v>
      </c>
      <c r="BD244" s="42" t="e">
        <f>IF(AND(BA244&lt;&gt;"",BC244&lt;&gt;""),VLOOKUP(BA244&amp;BC244,'No Eliminar'!$P$3:$Q$27,2,FALSE),"")</f>
        <v>#VALUE!</v>
      </c>
      <c r="BE244" s="31"/>
      <c r="BF244" s="568"/>
      <c r="BG244" s="507"/>
      <c r="BH244" s="507"/>
      <c r="BI244" s="507"/>
      <c r="BJ244" s="507"/>
      <c r="BK244" s="560"/>
      <c r="BL244" s="507"/>
    </row>
    <row r="245" spans="2:64" ht="50.25" thickTop="1" thickBot="1" x14ac:dyDescent="0.35">
      <c r="B245" s="28"/>
      <c r="C245" s="62" t="e">
        <f>VLOOKUP(B245,'No Eliminar'!B$3:D$18,2,FALSE)</f>
        <v>#N/A</v>
      </c>
      <c r="D245" s="62" t="e">
        <f>VLOOKUP(B245,'No Eliminar'!B$3:E$18,4,FALSE)</f>
        <v>#N/A</v>
      </c>
      <c r="E245" s="28"/>
      <c r="F245" s="101"/>
      <c r="G245" s="501"/>
      <c r="H245" s="500"/>
      <c r="I245" s="507"/>
      <c r="J245" s="507"/>
      <c r="K245" s="508"/>
      <c r="L245" s="29"/>
      <c r="M245" s="51" t="str">
        <f t="shared" si="279"/>
        <v>;</v>
      </c>
      <c r="N245" s="52" t="str">
        <f t="shared" si="280"/>
        <v/>
      </c>
      <c r="O245" s="53" t="s">
        <v>53</v>
      </c>
      <c r="P245" s="53" t="s">
        <v>53</v>
      </c>
      <c r="Q245" s="53" t="s">
        <v>53</v>
      </c>
      <c r="R245" s="53" t="s">
        <v>53</v>
      </c>
      <c r="S245" s="53" t="s">
        <v>53</v>
      </c>
      <c r="T245" s="53" t="s">
        <v>53</v>
      </c>
      <c r="U245" s="53" t="s">
        <v>53</v>
      </c>
      <c r="V245" s="53" t="s">
        <v>54</v>
      </c>
      <c r="W245" s="53" t="s">
        <v>54</v>
      </c>
      <c r="X245" s="53" t="s">
        <v>53</v>
      </c>
      <c r="Y245" s="53" t="s">
        <v>53</v>
      </c>
      <c r="Z245" s="53" t="s">
        <v>53</v>
      </c>
      <c r="AA245" s="53" t="s">
        <v>53</v>
      </c>
      <c r="AB245" s="53" t="s">
        <v>53</v>
      </c>
      <c r="AC245" s="53" t="s">
        <v>53</v>
      </c>
      <c r="AD245" s="53" t="s">
        <v>54</v>
      </c>
      <c r="AE245" s="53" t="s">
        <v>53</v>
      </c>
      <c r="AF245" s="53" t="s">
        <v>53</v>
      </c>
      <c r="AG245" s="53" t="s">
        <v>54</v>
      </c>
      <c r="AH245" s="30"/>
      <c r="AI245" s="29"/>
      <c r="AJ245" s="30"/>
      <c r="AK245" s="66" t="str">
        <f t="shared" si="278"/>
        <v>;</v>
      </c>
      <c r="AL245" s="37" t="str">
        <f t="shared" si="281"/>
        <v/>
      </c>
      <c r="AM245" s="1" t="e">
        <f>IF(AND(M245&lt;&gt;"",AK245&lt;&gt;""),VLOOKUP(M245&amp;AK245,'No Eliminar'!$P$3:$Q$27,2,FALSE),"")</f>
        <v>#N/A</v>
      </c>
      <c r="AN245" s="74"/>
      <c r="AO245" s="205"/>
      <c r="AP245" s="264"/>
      <c r="AQ245" s="38" t="str">
        <f t="shared" si="270"/>
        <v>Impacto</v>
      </c>
      <c r="AR245" s="31"/>
      <c r="AS245" s="37" t="str">
        <f t="shared" si="271"/>
        <v/>
      </c>
      <c r="AT245" s="31"/>
      <c r="AU245" s="37" t="str">
        <f t="shared" si="272"/>
        <v/>
      </c>
      <c r="AV245" s="40" t="e">
        <f t="shared" si="273"/>
        <v>#VALUE!</v>
      </c>
      <c r="AW245" s="31"/>
      <c r="AX245" s="31"/>
      <c r="AY245" s="31"/>
      <c r="AZ245" s="40" t="str">
        <f t="shared" si="274"/>
        <v/>
      </c>
      <c r="BA245" s="41" t="str">
        <f t="shared" si="275"/>
        <v>Muy Alta</v>
      </c>
      <c r="BB245" s="40" t="e">
        <f t="shared" si="276"/>
        <v>#VALUE!</v>
      </c>
      <c r="BC245" s="41" t="e">
        <f t="shared" si="277"/>
        <v>#VALUE!</v>
      </c>
      <c r="BD245" s="42" t="e">
        <f>IF(AND(BA245&lt;&gt;"",BC245&lt;&gt;""),VLOOKUP(BA245&amp;BC245,'No Eliminar'!$P$3:$Q$27,2,FALSE),"")</f>
        <v>#VALUE!</v>
      </c>
      <c r="BE245" s="31"/>
      <c r="BF245" s="568"/>
      <c r="BG245" s="507"/>
      <c r="BH245" s="507"/>
      <c r="BI245" s="507"/>
      <c r="BJ245" s="507"/>
      <c r="BK245" s="560"/>
      <c r="BL245" s="507"/>
    </row>
    <row r="246" spans="2:64" ht="50.25" thickTop="1" thickBot="1" x14ac:dyDescent="0.35">
      <c r="B246" s="28"/>
      <c r="C246" s="62" t="e">
        <f>VLOOKUP(B246,'No Eliminar'!B$3:D$18,2,FALSE)</f>
        <v>#N/A</v>
      </c>
      <c r="D246" s="62" t="e">
        <f>VLOOKUP(B246,'No Eliminar'!B$3:E$18,4,FALSE)</f>
        <v>#N/A</v>
      </c>
      <c r="E246" s="28"/>
      <c r="F246" s="101"/>
      <c r="G246" s="501"/>
      <c r="H246" s="500"/>
      <c r="I246" s="507"/>
      <c r="J246" s="507"/>
      <c r="K246" s="508"/>
      <c r="L246" s="29"/>
      <c r="M246" s="51" t="str">
        <f t="shared" si="279"/>
        <v>;</v>
      </c>
      <c r="N246" s="52" t="str">
        <f t="shared" si="280"/>
        <v/>
      </c>
      <c r="O246" s="53" t="s">
        <v>53</v>
      </c>
      <c r="P246" s="53" t="s">
        <v>53</v>
      </c>
      <c r="Q246" s="53" t="s">
        <v>53</v>
      </c>
      <c r="R246" s="53" t="s">
        <v>53</v>
      </c>
      <c r="S246" s="53" t="s">
        <v>53</v>
      </c>
      <c r="T246" s="53" t="s">
        <v>53</v>
      </c>
      <c r="U246" s="53" t="s">
        <v>53</v>
      </c>
      <c r="V246" s="53" t="s">
        <v>54</v>
      </c>
      <c r="W246" s="53" t="s">
        <v>54</v>
      </c>
      <c r="X246" s="53" t="s">
        <v>53</v>
      </c>
      <c r="Y246" s="53" t="s">
        <v>53</v>
      </c>
      <c r="Z246" s="53" t="s">
        <v>53</v>
      </c>
      <c r="AA246" s="53" t="s">
        <v>53</v>
      </c>
      <c r="AB246" s="53" t="s">
        <v>53</v>
      </c>
      <c r="AC246" s="53" t="s">
        <v>53</v>
      </c>
      <c r="AD246" s="53" t="s">
        <v>54</v>
      </c>
      <c r="AE246" s="53" t="s">
        <v>53</v>
      </c>
      <c r="AF246" s="53" t="s">
        <v>53</v>
      </c>
      <c r="AG246" s="53" t="s">
        <v>54</v>
      </c>
      <c r="AH246" s="30"/>
      <c r="AI246" s="29"/>
      <c r="AJ246" s="30"/>
      <c r="AK246" s="66" t="str">
        <f t="shared" si="278"/>
        <v>;</v>
      </c>
      <c r="AL246" s="37" t="str">
        <f t="shared" si="281"/>
        <v/>
      </c>
      <c r="AM246" s="1" t="e">
        <f>IF(AND(M246&lt;&gt;"",AK246&lt;&gt;""),VLOOKUP(M246&amp;AK246,'No Eliminar'!$P$3:$Q$27,2,FALSE),"")</f>
        <v>#N/A</v>
      </c>
      <c r="AN246" s="74"/>
      <c r="AO246" s="205"/>
      <c r="AP246" s="264"/>
      <c r="AQ246" s="38" t="str">
        <f t="shared" si="270"/>
        <v>Impacto</v>
      </c>
      <c r="AR246" s="31"/>
      <c r="AS246" s="37" t="str">
        <f t="shared" si="271"/>
        <v/>
      </c>
      <c r="AT246" s="31"/>
      <c r="AU246" s="37" t="str">
        <f t="shared" si="272"/>
        <v/>
      </c>
      <c r="AV246" s="40" t="e">
        <f t="shared" si="273"/>
        <v>#VALUE!</v>
      </c>
      <c r="AW246" s="31"/>
      <c r="AX246" s="31"/>
      <c r="AY246" s="31"/>
      <c r="AZ246" s="40" t="str">
        <f t="shared" si="274"/>
        <v/>
      </c>
      <c r="BA246" s="41" t="str">
        <f t="shared" si="275"/>
        <v>Muy Alta</v>
      </c>
      <c r="BB246" s="40" t="e">
        <f t="shared" si="276"/>
        <v>#VALUE!</v>
      </c>
      <c r="BC246" s="41" t="e">
        <f t="shared" si="277"/>
        <v>#VALUE!</v>
      </c>
      <c r="BD246" s="42" t="e">
        <f>IF(AND(BA246&lt;&gt;"",BC246&lt;&gt;""),VLOOKUP(BA246&amp;BC246,'No Eliminar'!$P$3:$Q$27,2,FALSE),"")</f>
        <v>#VALUE!</v>
      </c>
      <c r="BE246" s="31"/>
      <c r="BF246" s="568"/>
      <c r="BG246" s="507"/>
      <c r="BH246" s="507"/>
      <c r="BI246" s="507"/>
      <c r="BJ246" s="507"/>
      <c r="BK246" s="560"/>
      <c r="BL246" s="507"/>
    </row>
    <row r="247" spans="2:64" ht="50.25" thickTop="1" thickBot="1" x14ac:dyDescent="0.35">
      <c r="B247" s="28"/>
      <c r="C247" s="62" t="e">
        <f>VLOOKUP(B247,'No Eliminar'!B$3:D$18,2,FALSE)</f>
        <v>#N/A</v>
      </c>
      <c r="D247" s="62" t="e">
        <f>VLOOKUP(B247,'No Eliminar'!B$3:E$18,4,FALSE)</f>
        <v>#N/A</v>
      </c>
      <c r="E247" s="28"/>
      <c r="F247" s="101"/>
      <c r="G247" s="501"/>
      <c r="H247" s="500"/>
      <c r="I247" s="507"/>
      <c r="J247" s="507"/>
      <c r="K247" s="508"/>
      <c r="L247" s="29"/>
      <c r="M247" s="51" t="str">
        <f t="shared" si="279"/>
        <v>;</v>
      </c>
      <c r="N247" s="52" t="str">
        <f t="shared" si="280"/>
        <v/>
      </c>
      <c r="O247" s="53" t="s">
        <v>53</v>
      </c>
      <c r="P247" s="53" t="s">
        <v>53</v>
      </c>
      <c r="Q247" s="53" t="s">
        <v>53</v>
      </c>
      <c r="R247" s="53" t="s">
        <v>53</v>
      </c>
      <c r="S247" s="53" t="s">
        <v>53</v>
      </c>
      <c r="T247" s="53" t="s">
        <v>53</v>
      </c>
      <c r="U247" s="53" t="s">
        <v>53</v>
      </c>
      <c r="V247" s="53" t="s">
        <v>54</v>
      </c>
      <c r="W247" s="53" t="s">
        <v>54</v>
      </c>
      <c r="X247" s="53" t="s">
        <v>53</v>
      </c>
      <c r="Y247" s="53" t="s">
        <v>53</v>
      </c>
      <c r="Z247" s="53" t="s">
        <v>53</v>
      </c>
      <c r="AA247" s="53" t="s">
        <v>53</v>
      </c>
      <c r="AB247" s="53" t="s">
        <v>53</v>
      </c>
      <c r="AC247" s="53" t="s">
        <v>53</v>
      </c>
      <c r="AD247" s="53" t="s">
        <v>54</v>
      </c>
      <c r="AE247" s="53" t="s">
        <v>53</v>
      </c>
      <c r="AF247" s="53" t="s">
        <v>53</v>
      </c>
      <c r="AG247" s="53" t="s">
        <v>54</v>
      </c>
      <c r="AH247" s="30"/>
      <c r="AI247" s="29"/>
      <c r="AJ247" s="30"/>
      <c r="AK247" s="66" t="str">
        <f t="shared" si="278"/>
        <v>;</v>
      </c>
      <c r="AL247" s="37" t="str">
        <f t="shared" si="281"/>
        <v/>
      </c>
      <c r="AM247" s="1" t="e">
        <f>IF(AND(M247&lt;&gt;"",AK247&lt;&gt;""),VLOOKUP(M247&amp;AK247,'No Eliminar'!$P$3:$Q$27,2,FALSE),"")</f>
        <v>#N/A</v>
      </c>
      <c r="AN247" s="74"/>
      <c r="AO247" s="205"/>
      <c r="AP247" s="264"/>
      <c r="AQ247" s="38" t="str">
        <f t="shared" si="270"/>
        <v>Impacto</v>
      </c>
      <c r="AR247" s="31"/>
      <c r="AS247" s="37" t="str">
        <f t="shared" si="271"/>
        <v/>
      </c>
      <c r="AT247" s="31"/>
      <c r="AU247" s="37" t="str">
        <f t="shared" si="272"/>
        <v/>
      </c>
      <c r="AV247" s="40" t="e">
        <f t="shared" si="273"/>
        <v>#VALUE!</v>
      </c>
      <c r="AW247" s="31"/>
      <c r="AX247" s="31"/>
      <c r="AY247" s="31"/>
      <c r="AZ247" s="40" t="str">
        <f t="shared" si="274"/>
        <v/>
      </c>
      <c r="BA247" s="41" t="str">
        <f t="shared" si="275"/>
        <v>Muy Alta</v>
      </c>
      <c r="BB247" s="40" t="e">
        <f t="shared" si="276"/>
        <v>#VALUE!</v>
      </c>
      <c r="BC247" s="41" t="e">
        <f t="shared" si="277"/>
        <v>#VALUE!</v>
      </c>
      <c r="BD247" s="42" t="e">
        <f>IF(AND(BA247&lt;&gt;"",BC247&lt;&gt;""),VLOOKUP(BA247&amp;BC247,'No Eliminar'!$P$3:$Q$27,2,FALSE),"")</f>
        <v>#VALUE!</v>
      </c>
      <c r="BE247" s="31"/>
      <c r="BF247" s="568"/>
      <c r="BG247" s="507"/>
      <c r="BH247" s="507"/>
      <c r="BI247" s="507"/>
      <c r="BJ247" s="507"/>
      <c r="BK247" s="560"/>
      <c r="BL247" s="507"/>
    </row>
    <row r="248" spans="2:64" ht="50.25" thickTop="1" thickBot="1" x14ac:dyDescent="0.35">
      <c r="B248" s="28"/>
      <c r="C248" s="62" t="e">
        <f>VLOOKUP(B248,'No Eliminar'!B$3:D$18,2,FALSE)</f>
        <v>#N/A</v>
      </c>
      <c r="D248" s="62" t="e">
        <f>VLOOKUP(B248,'No Eliminar'!B$3:E$18,4,FALSE)</f>
        <v>#N/A</v>
      </c>
      <c r="E248" s="28"/>
      <c r="F248" s="101"/>
      <c r="G248" s="501"/>
      <c r="H248" s="500"/>
      <c r="I248" s="507"/>
      <c r="J248" s="507"/>
      <c r="K248" s="508"/>
      <c r="L248" s="29"/>
      <c r="M248" s="51" t="str">
        <f t="shared" si="279"/>
        <v>;</v>
      </c>
      <c r="N248" s="52" t="str">
        <f t="shared" si="280"/>
        <v/>
      </c>
      <c r="O248" s="53" t="s">
        <v>53</v>
      </c>
      <c r="P248" s="53" t="s">
        <v>53</v>
      </c>
      <c r="Q248" s="53" t="s">
        <v>53</v>
      </c>
      <c r="R248" s="53" t="s">
        <v>53</v>
      </c>
      <c r="S248" s="53" t="s">
        <v>53</v>
      </c>
      <c r="T248" s="53" t="s">
        <v>53</v>
      </c>
      <c r="U248" s="53" t="s">
        <v>53</v>
      </c>
      <c r="V248" s="53" t="s">
        <v>54</v>
      </c>
      <c r="W248" s="53" t="s">
        <v>54</v>
      </c>
      <c r="X248" s="53" t="s">
        <v>53</v>
      </c>
      <c r="Y248" s="53" t="s">
        <v>53</v>
      </c>
      <c r="Z248" s="53" t="s">
        <v>53</v>
      </c>
      <c r="AA248" s="53" t="s">
        <v>53</v>
      </c>
      <c r="AB248" s="53" t="s">
        <v>53</v>
      </c>
      <c r="AC248" s="53" t="s">
        <v>53</v>
      </c>
      <c r="AD248" s="53" t="s">
        <v>54</v>
      </c>
      <c r="AE248" s="53" t="s">
        <v>53</v>
      </c>
      <c r="AF248" s="53" t="s">
        <v>53</v>
      </c>
      <c r="AG248" s="53" t="s">
        <v>54</v>
      </c>
      <c r="AH248" s="30"/>
      <c r="AI248" s="29"/>
      <c r="AJ248" s="30"/>
      <c r="AK248" s="66" t="str">
        <f t="shared" si="278"/>
        <v>;</v>
      </c>
      <c r="AL248" s="37" t="str">
        <f t="shared" si="281"/>
        <v/>
      </c>
      <c r="AM248" s="1" t="e">
        <f>IF(AND(M248&lt;&gt;"",AK248&lt;&gt;""),VLOOKUP(M248&amp;AK248,'No Eliminar'!$P$3:$Q$27,2,FALSE),"")</f>
        <v>#N/A</v>
      </c>
      <c r="AN248" s="74"/>
      <c r="AO248" s="205"/>
      <c r="AP248" s="264"/>
      <c r="AQ248" s="38" t="str">
        <f t="shared" si="270"/>
        <v>Impacto</v>
      </c>
      <c r="AR248" s="31"/>
      <c r="AS248" s="37" t="str">
        <f t="shared" si="271"/>
        <v/>
      </c>
      <c r="AT248" s="31"/>
      <c r="AU248" s="37" t="str">
        <f t="shared" si="272"/>
        <v/>
      </c>
      <c r="AV248" s="40" t="e">
        <f t="shared" si="273"/>
        <v>#VALUE!</v>
      </c>
      <c r="AW248" s="31"/>
      <c r="AX248" s="31"/>
      <c r="AY248" s="31"/>
      <c r="AZ248" s="40" t="str">
        <f t="shared" si="274"/>
        <v/>
      </c>
      <c r="BA248" s="41" t="str">
        <f t="shared" si="275"/>
        <v>Muy Alta</v>
      </c>
      <c r="BB248" s="40" t="e">
        <f t="shared" si="276"/>
        <v>#VALUE!</v>
      </c>
      <c r="BC248" s="41" t="e">
        <f t="shared" si="277"/>
        <v>#VALUE!</v>
      </c>
      <c r="BD248" s="42" t="e">
        <f>IF(AND(BA248&lt;&gt;"",BC248&lt;&gt;""),VLOOKUP(BA248&amp;BC248,'No Eliminar'!$P$3:$Q$27,2,FALSE),"")</f>
        <v>#VALUE!</v>
      </c>
      <c r="BE248" s="31"/>
      <c r="BF248" s="568"/>
      <c r="BG248" s="507"/>
      <c r="BH248" s="507"/>
      <c r="BI248" s="507"/>
      <c r="BJ248" s="507"/>
      <c r="BK248" s="560"/>
      <c r="BL248" s="507"/>
    </row>
    <row r="249" spans="2:64" ht="50.25" thickTop="1" thickBot="1" x14ac:dyDescent="0.35">
      <c r="B249" s="28"/>
      <c r="C249" s="62" t="e">
        <f>VLOOKUP(B249,'No Eliminar'!B$3:D$18,2,FALSE)</f>
        <v>#N/A</v>
      </c>
      <c r="D249" s="62" t="e">
        <f>VLOOKUP(B249,'No Eliminar'!B$3:E$18,4,FALSE)</f>
        <v>#N/A</v>
      </c>
      <c r="E249" s="28"/>
      <c r="F249" s="101"/>
      <c r="G249" s="501"/>
      <c r="H249" s="500"/>
      <c r="I249" s="507"/>
      <c r="J249" s="507"/>
      <c r="K249" s="508"/>
      <c r="L249" s="29"/>
      <c r="M249" s="51" t="str">
        <f t="shared" si="279"/>
        <v>;</v>
      </c>
      <c r="N249" s="52" t="str">
        <f t="shared" si="280"/>
        <v/>
      </c>
      <c r="O249" s="53" t="s">
        <v>53</v>
      </c>
      <c r="P249" s="53" t="s">
        <v>53</v>
      </c>
      <c r="Q249" s="53" t="s">
        <v>53</v>
      </c>
      <c r="R249" s="53" t="s">
        <v>53</v>
      </c>
      <c r="S249" s="53" t="s">
        <v>53</v>
      </c>
      <c r="T249" s="53" t="s">
        <v>53</v>
      </c>
      <c r="U249" s="53" t="s">
        <v>53</v>
      </c>
      <c r="V249" s="53" t="s">
        <v>54</v>
      </c>
      <c r="W249" s="53" t="s">
        <v>54</v>
      </c>
      <c r="X249" s="53" t="s">
        <v>53</v>
      </c>
      <c r="Y249" s="53" t="s">
        <v>53</v>
      </c>
      <c r="Z249" s="53" t="s">
        <v>53</v>
      </c>
      <c r="AA249" s="53" t="s">
        <v>53</v>
      </c>
      <c r="AB249" s="53" t="s">
        <v>53</v>
      </c>
      <c r="AC249" s="53" t="s">
        <v>53</v>
      </c>
      <c r="AD249" s="53" t="s">
        <v>54</v>
      </c>
      <c r="AE249" s="53" t="s">
        <v>53</v>
      </c>
      <c r="AF249" s="53" t="s">
        <v>53</v>
      </c>
      <c r="AG249" s="53" t="s">
        <v>54</v>
      </c>
      <c r="AH249" s="30"/>
      <c r="AI249" s="29"/>
      <c r="AJ249" s="30"/>
      <c r="AK249" s="66" t="str">
        <f t="shared" si="278"/>
        <v>;</v>
      </c>
      <c r="AL249" s="37" t="str">
        <f t="shared" si="281"/>
        <v/>
      </c>
      <c r="AM249" s="1" t="e">
        <f>IF(AND(M249&lt;&gt;"",AK249&lt;&gt;""),VLOOKUP(M249&amp;AK249,'No Eliminar'!$P$3:$Q$27,2,FALSE),"")</f>
        <v>#N/A</v>
      </c>
      <c r="AN249" s="74"/>
      <c r="AO249" s="205"/>
      <c r="AP249" s="264"/>
      <c r="AQ249" s="38" t="str">
        <f t="shared" si="270"/>
        <v>Impacto</v>
      </c>
      <c r="AR249" s="31"/>
      <c r="AS249" s="37" t="str">
        <f t="shared" si="271"/>
        <v/>
      </c>
      <c r="AT249" s="31"/>
      <c r="AU249" s="37" t="str">
        <f t="shared" si="272"/>
        <v/>
      </c>
      <c r="AV249" s="40" t="e">
        <f t="shared" si="273"/>
        <v>#VALUE!</v>
      </c>
      <c r="AW249" s="31"/>
      <c r="AX249" s="31"/>
      <c r="AY249" s="31"/>
      <c r="AZ249" s="40" t="str">
        <f t="shared" si="274"/>
        <v/>
      </c>
      <c r="BA249" s="41" t="str">
        <f t="shared" si="275"/>
        <v>Muy Alta</v>
      </c>
      <c r="BB249" s="40" t="e">
        <f t="shared" si="276"/>
        <v>#VALUE!</v>
      </c>
      <c r="BC249" s="41" t="e">
        <f t="shared" si="277"/>
        <v>#VALUE!</v>
      </c>
      <c r="BD249" s="42" t="e">
        <f>IF(AND(BA249&lt;&gt;"",BC249&lt;&gt;""),VLOOKUP(BA249&amp;BC249,'No Eliminar'!$P$3:$Q$27,2,FALSE),"")</f>
        <v>#VALUE!</v>
      </c>
      <c r="BE249" s="31"/>
      <c r="BF249" s="568"/>
      <c r="BG249" s="507"/>
      <c r="BH249" s="507"/>
      <c r="BI249" s="507"/>
      <c r="BJ249" s="507"/>
      <c r="BK249" s="560"/>
      <c r="BL249" s="507"/>
    </row>
    <row r="250" spans="2:64" ht="50.25" thickTop="1" thickBot="1" x14ac:dyDescent="0.35">
      <c r="B250" s="28"/>
      <c r="C250" s="62" t="e">
        <f>VLOOKUP(B250,'No Eliminar'!B$3:D$18,2,FALSE)</f>
        <v>#N/A</v>
      </c>
      <c r="D250" s="62" t="e">
        <f>VLOOKUP(B250,'No Eliminar'!B$3:E$18,4,FALSE)</f>
        <v>#N/A</v>
      </c>
      <c r="E250" s="28"/>
      <c r="F250" s="101"/>
      <c r="G250" s="501"/>
      <c r="H250" s="500"/>
      <c r="I250" s="507"/>
      <c r="J250" s="507"/>
      <c r="K250" s="508"/>
      <c r="L250" s="29"/>
      <c r="M250" s="51" t="str">
        <f t="shared" si="279"/>
        <v>;</v>
      </c>
      <c r="N250" s="52" t="str">
        <f t="shared" si="280"/>
        <v/>
      </c>
      <c r="O250" s="53" t="s">
        <v>53</v>
      </c>
      <c r="P250" s="53" t="s">
        <v>53</v>
      </c>
      <c r="Q250" s="53" t="s">
        <v>53</v>
      </c>
      <c r="R250" s="53" t="s">
        <v>53</v>
      </c>
      <c r="S250" s="53" t="s">
        <v>53</v>
      </c>
      <c r="T250" s="53" t="s">
        <v>53</v>
      </c>
      <c r="U250" s="53" t="s">
        <v>53</v>
      </c>
      <c r="V250" s="53" t="s">
        <v>54</v>
      </c>
      <c r="W250" s="53" t="s">
        <v>54</v>
      </c>
      <c r="X250" s="53" t="s">
        <v>53</v>
      </c>
      <c r="Y250" s="53" t="s">
        <v>53</v>
      </c>
      <c r="Z250" s="53" t="s">
        <v>53</v>
      </c>
      <c r="AA250" s="53" t="s">
        <v>53</v>
      </c>
      <c r="AB250" s="53" t="s">
        <v>53</v>
      </c>
      <c r="AC250" s="53" t="s">
        <v>53</v>
      </c>
      <c r="AD250" s="53" t="s">
        <v>54</v>
      </c>
      <c r="AE250" s="53" t="s">
        <v>53</v>
      </c>
      <c r="AF250" s="53" t="s">
        <v>53</v>
      </c>
      <c r="AG250" s="53" t="s">
        <v>54</v>
      </c>
      <c r="AH250" s="30"/>
      <c r="AI250" s="29"/>
      <c r="AJ250" s="30"/>
      <c r="AK250" s="66" t="str">
        <f t="shared" si="278"/>
        <v>;</v>
      </c>
      <c r="AL250" s="37" t="str">
        <f t="shared" si="281"/>
        <v/>
      </c>
      <c r="AM250" s="1" t="e">
        <f>IF(AND(M250&lt;&gt;"",AK250&lt;&gt;""),VLOOKUP(M250&amp;AK250,'No Eliminar'!$P$3:$Q$27,2,FALSE),"")</f>
        <v>#N/A</v>
      </c>
      <c r="AN250" s="74"/>
      <c r="AO250" s="205"/>
      <c r="AP250" s="264"/>
      <c r="AQ250" s="38" t="str">
        <f t="shared" si="270"/>
        <v>Impacto</v>
      </c>
      <c r="AR250" s="31"/>
      <c r="AS250" s="37" t="str">
        <f t="shared" si="271"/>
        <v/>
      </c>
      <c r="AT250" s="31"/>
      <c r="AU250" s="37" t="str">
        <f t="shared" si="272"/>
        <v/>
      </c>
      <c r="AV250" s="40" t="e">
        <f t="shared" si="273"/>
        <v>#VALUE!</v>
      </c>
      <c r="AW250" s="31"/>
      <c r="AX250" s="31"/>
      <c r="AY250" s="31"/>
      <c r="AZ250" s="40" t="str">
        <f t="shared" si="274"/>
        <v/>
      </c>
      <c r="BA250" s="41" t="str">
        <f t="shared" si="275"/>
        <v>Muy Alta</v>
      </c>
      <c r="BB250" s="40" t="e">
        <f t="shared" si="276"/>
        <v>#VALUE!</v>
      </c>
      <c r="BC250" s="41" t="e">
        <f t="shared" si="277"/>
        <v>#VALUE!</v>
      </c>
      <c r="BD250" s="42" t="e">
        <f>IF(AND(BA250&lt;&gt;"",BC250&lt;&gt;""),VLOOKUP(BA250&amp;BC250,'No Eliminar'!$P$3:$Q$27,2,FALSE),"")</f>
        <v>#VALUE!</v>
      </c>
      <c r="BE250" s="31"/>
      <c r="BF250" s="568"/>
      <c r="BG250" s="507"/>
      <c r="BH250" s="507"/>
      <c r="BI250" s="507"/>
      <c r="BJ250" s="507"/>
      <c r="BK250" s="560"/>
      <c r="BL250" s="507"/>
    </row>
    <row r="251" spans="2:64" ht="50.25" thickTop="1" thickBot="1" x14ac:dyDescent="0.35">
      <c r="B251" s="28"/>
      <c r="C251" s="62" t="e">
        <f>VLOOKUP(B251,'No Eliminar'!B$3:D$18,2,FALSE)</f>
        <v>#N/A</v>
      </c>
      <c r="D251" s="62" t="e">
        <f>VLOOKUP(B251,'No Eliminar'!B$3:E$18,4,FALSE)</f>
        <v>#N/A</v>
      </c>
      <c r="E251" s="28"/>
      <c r="F251" s="101"/>
      <c r="G251" s="501"/>
      <c r="H251" s="500"/>
      <c r="I251" s="507"/>
      <c r="J251" s="507"/>
      <c r="K251" s="508"/>
      <c r="L251" s="29"/>
      <c r="M251" s="51" t="str">
        <f t="shared" si="279"/>
        <v>;</v>
      </c>
      <c r="N251" s="52" t="str">
        <f t="shared" si="280"/>
        <v/>
      </c>
      <c r="O251" s="53" t="s">
        <v>53</v>
      </c>
      <c r="P251" s="53" t="s">
        <v>53</v>
      </c>
      <c r="Q251" s="53" t="s">
        <v>53</v>
      </c>
      <c r="R251" s="53" t="s">
        <v>53</v>
      </c>
      <c r="S251" s="53" t="s">
        <v>53</v>
      </c>
      <c r="T251" s="53" t="s">
        <v>53</v>
      </c>
      <c r="U251" s="53" t="s">
        <v>53</v>
      </c>
      <c r="V251" s="53" t="s">
        <v>54</v>
      </c>
      <c r="W251" s="53" t="s">
        <v>54</v>
      </c>
      <c r="X251" s="53" t="s">
        <v>53</v>
      </c>
      <c r="Y251" s="53" t="s">
        <v>53</v>
      </c>
      <c r="Z251" s="53" t="s">
        <v>53</v>
      </c>
      <c r="AA251" s="53" t="s">
        <v>53</v>
      </c>
      <c r="AB251" s="53" t="s">
        <v>53</v>
      </c>
      <c r="AC251" s="53" t="s">
        <v>53</v>
      </c>
      <c r="AD251" s="53" t="s">
        <v>54</v>
      </c>
      <c r="AE251" s="53" t="s">
        <v>53</v>
      </c>
      <c r="AF251" s="53" t="s">
        <v>53</v>
      </c>
      <c r="AG251" s="53" t="s">
        <v>54</v>
      </c>
      <c r="AH251" s="30"/>
      <c r="AI251" s="29"/>
      <c r="AJ251" s="30"/>
      <c r="AK251" s="66" t="str">
        <f t="shared" si="278"/>
        <v>;</v>
      </c>
      <c r="AL251" s="37" t="str">
        <f t="shared" si="281"/>
        <v/>
      </c>
      <c r="AM251" s="1" t="e">
        <f>IF(AND(M251&lt;&gt;"",AK251&lt;&gt;""),VLOOKUP(M251&amp;AK251,'No Eliminar'!$P$3:$Q$27,2,FALSE),"")</f>
        <v>#N/A</v>
      </c>
      <c r="AN251" s="74"/>
      <c r="AO251" s="205"/>
      <c r="AP251" s="264"/>
      <c r="AQ251" s="38" t="str">
        <f t="shared" si="270"/>
        <v>Impacto</v>
      </c>
      <c r="AR251" s="31"/>
      <c r="AS251" s="37" t="str">
        <f t="shared" si="271"/>
        <v/>
      </c>
      <c r="AT251" s="31"/>
      <c r="AU251" s="37" t="str">
        <f t="shared" si="272"/>
        <v/>
      </c>
      <c r="AV251" s="40" t="e">
        <f t="shared" si="273"/>
        <v>#VALUE!</v>
      </c>
      <c r="AW251" s="31"/>
      <c r="AX251" s="31"/>
      <c r="AY251" s="31"/>
      <c r="AZ251" s="40" t="str">
        <f t="shared" si="274"/>
        <v/>
      </c>
      <c r="BA251" s="41" t="str">
        <f t="shared" si="275"/>
        <v>Muy Alta</v>
      </c>
      <c r="BB251" s="40" t="e">
        <f t="shared" si="276"/>
        <v>#VALUE!</v>
      </c>
      <c r="BC251" s="41" t="e">
        <f t="shared" si="277"/>
        <v>#VALUE!</v>
      </c>
      <c r="BD251" s="42" t="e">
        <f>IF(AND(BA251&lt;&gt;"",BC251&lt;&gt;""),VLOOKUP(BA251&amp;BC251,'No Eliminar'!$P$3:$Q$27,2,FALSE),"")</f>
        <v>#VALUE!</v>
      </c>
      <c r="BE251" s="31"/>
      <c r="BF251" s="568"/>
      <c r="BG251" s="507"/>
      <c r="BH251" s="507"/>
      <c r="BI251" s="507"/>
      <c r="BJ251" s="507"/>
      <c r="BK251" s="560"/>
      <c r="BL251" s="507"/>
    </row>
    <row r="252" spans="2:64" ht="50.25" thickTop="1" thickBot="1" x14ac:dyDescent="0.35">
      <c r="B252" s="28"/>
      <c r="C252" s="62" t="e">
        <f>VLOOKUP(B252,'No Eliminar'!B$3:D$18,2,FALSE)</f>
        <v>#N/A</v>
      </c>
      <c r="D252" s="62" t="e">
        <f>VLOOKUP(B252,'No Eliminar'!B$3:E$18,4,FALSE)</f>
        <v>#N/A</v>
      </c>
      <c r="E252" s="28"/>
      <c r="F252" s="101"/>
      <c r="G252" s="501"/>
      <c r="H252" s="500"/>
      <c r="I252" s="507"/>
      <c r="J252" s="507"/>
      <c r="K252" s="508"/>
      <c r="L252" s="29"/>
      <c r="M252" s="51" t="str">
        <f t="shared" si="279"/>
        <v>;</v>
      </c>
      <c r="N252" s="52" t="str">
        <f t="shared" si="280"/>
        <v/>
      </c>
      <c r="O252" s="53" t="s">
        <v>53</v>
      </c>
      <c r="P252" s="53" t="s">
        <v>53</v>
      </c>
      <c r="Q252" s="53" t="s">
        <v>53</v>
      </c>
      <c r="R252" s="53" t="s">
        <v>53</v>
      </c>
      <c r="S252" s="53" t="s">
        <v>53</v>
      </c>
      <c r="T252" s="53" t="s">
        <v>53</v>
      </c>
      <c r="U252" s="53" t="s">
        <v>53</v>
      </c>
      <c r="V252" s="53" t="s">
        <v>54</v>
      </c>
      <c r="W252" s="53" t="s">
        <v>54</v>
      </c>
      <c r="X252" s="53" t="s">
        <v>53</v>
      </c>
      <c r="Y252" s="53" t="s">
        <v>53</v>
      </c>
      <c r="Z252" s="53" t="s">
        <v>53</v>
      </c>
      <c r="AA252" s="53" t="s">
        <v>53</v>
      </c>
      <c r="AB252" s="53" t="s">
        <v>53</v>
      </c>
      <c r="AC252" s="53" t="s">
        <v>53</v>
      </c>
      <c r="AD252" s="53" t="s">
        <v>54</v>
      </c>
      <c r="AE252" s="53" t="s">
        <v>53</v>
      </c>
      <c r="AF252" s="53" t="s">
        <v>53</v>
      </c>
      <c r="AG252" s="53" t="s">
        <v>54</v>
      </c>
      <c r="AH252" s="30"/>
      <c r="AI252" s="29"/>
      <c r="AJ252" s="30"/>
      <c r="AK252" s="66" t="str">
        <f t="shared" si="278"/>
        <v>;</v>
      </c>
      <c r="AL252" s="37" t="str">
        <f t="shared" si="281"/>
        <v/>
      </c>
      <c r="AM252" s="1" t="e">
        <f>IF(AND(M252&lt;&gt;"",AK252&lt;&gt;""),VLOOKUP(M252&amp;AK252,'No Eliminar'!$P$3:$Q$27,2,FALSE),"")</f>
        <v>#N/A</v>
      </c>
      <c r="AN252" s="74"/>
      <c r="AO252" s="205"/>
      <c r="AP252" s="264"/>
      <c r="AQ252" s="38" t="str">
        <f t="shared" si="270"/>
        <v>Impacto</v>
      </c>
      <c r="AR252" s="31"/>
      <c r="AS252" s="37" t="str">
        <f t="shared" si="271"/>
        <v/>
      </c>
      <c r="AT252" s="31"/>
      <c r="AU252" s="37" t="str">
        <f t="shared" si="272"/>
        <v/>
      </c>
      <c r="AV252" s="40" t="e">
        <f t="shared" si="273"/>
        <v>#VALUE!</v>
      </c>
      <c r="AW252" s="31"/>
      <c r="AX252" s="31"/>
      <c r="AY252" s="31"/>
      <c r="AZ252" s="40" t="str">
        <f t="shared" si="274"/>
        <v/>
      </c>
      <c r="BA252" s="41" t="str">
        <f t="shared" si="275"/>
        <v>Muy Alta</v>
      </c>
      <c r="BB252" s="40" t="e">
        <f t="shared" si="276"/>
        <v>#VALUE!</v>
      </c>
      <c r="BC252" s="41" t="e">
        <f t="shared" si="277"/>
        <v>#VALUE!</v>
      </c>
      <c r="BD252" s="42" t="e">
        <f>IF(AND(BA252&lt;&gt;"",BC252&lt;&gt;""),VLOOKUP(BA252&amp;BC252,'No Eliminar'!$P$3:$Q$27,2,FALSE),"")</f>
        <v>#VALUE!</v>
      </c>
      <c r="BE252" s="31"/>
      <c r="BF252" s="568"/>
      <c r="BG252" s="507"/>
      <c r="BH252" s="507"/>
      <c r="BI252" s="507"/>
      <c r="BJ252" s="507"/>
      <c r="BK252" s="560"/>
      <c r="BL252" s="507"/>
    </row>
    <row r="253" spans="2:64" ht="50.25" thickTop="1" thickBot="1" x14ac:dyDescent="0.35">
      <c r="B253" s="28"/>
      <c r="C253" s="62" t="e">
        <f>VLOOKUP(B253,'No Eliminar'!B$3:D$18,2,FALSE)</f>
        <v>#N/A</v>
      </c>
      <c r="D253" s="62" t="e">
        <f>VLOOKUP(B253,'No Eliminar'!B$3:E$18,4,FALSE)</f>
        <v>#N/A</v>
      </c>
      <c r="E253" s="28"/>
      <c r="F253" s="101"/>
      <c r="G253" s="501"/>
      <c r="H253" s="500"/>
      <c r="I253" s="507"/>
      <c r="J253" s="507"/>
      <c r="K253" s="508"/>
      <c r="L253" s="29"/>
      <c r="M253" s="51" t="str">
        <f t="shared" si="279"/>
        <v>;</v>
      </c>
      <c r="N253" s="52" t="str">
        <f t="shared" si="280"/>
        <v/>
      </c>
      <c r="O253" s="53" t="s">
        <v>53</v>
      </c>
      <c r="P253" s="53" t="s">
        <v>53</v>
      </c>
      <c r="Q253" s="53" t="s">
        <v>53</v>
      </c>
      <c r="R253" s="53" t="s">
        <v>53</v>
      </c>
      <c r="S253" s="53" t="s">
        <v>53</v>
      </c>
      <c r="T253" s="53" t="s">
        <v>53</v>
      </c>
      <c r="U253" s="53" t="s">
        <v>53</v>
      </c>
      <c r="V253" s="53" t="s">
        <v>54</v>
      </c>
      <c r="W253" s="53" t="s">
        <v>54</v>
      </c>
      <c r="X253" s="53" t="s">
        <v>53</v>
      </c>
      <c r="Y253" s="53" t="s">
        <v>53</v>
      </c>
      <c r="Z253" s="53" t="s">
        <v>53</v>
      </c>
      <c r="AA253" s="53" t="s">
        <v>53</v>
      </c>
      <c r="AB253" s="53" t="s">
        <v>53</v>
      </c>
      <c r="AC253" s="53" t="s">
        <v>53</v>
      </c>
      <c r="AD253" s="53" t="s">
        <v>54</v>
      </c>
      <c r="AE253" s="53" t="s">
        <v>53</v>
      </c>
      <c r="AF253" s="53" t="s">
        <v>53</v>
      </c>
      <c r="AG253" s="53" t="s">
        <v>54</v>
      </c>
      <c r="AH253" s="30"/>
      <c r="AI253" s="29"/>
      <c r="AJ253" s="30"/>
      <c r="AK253" s="66" t="str">
        <f t="shared" si="278"/>
        <v>;</v>
      </c>
      <c r="AL253" s="37" t="str">
        <f t="shared" si="281"/>
        <v/>
      </c>
      <c r="AM253" s="1" t="e">
        <f>IF(AND(M253&lt;&gt;"",AK253&lt;&gt;""),VLOOKUP(M253&amp;AK253,'No Eliminar'!$P$3:$Q$27,2,FALSE),"")</f>
        <v>#N/A</v>
      </c>
      <c r="AN253" s="74"/>
      <c r="AO253" s="205"/>
      <c r="AP253" s="264"/>
      <c r="AQ253" s="38" t="str">
        <f t="shared" si="270"/>
        <v>Impacto</v>
      </c>
      <c r="AR253" s="31"/>
      <c r="AS253" s="37" t="str">
        <f t="shared" si="271"/>
        <v/>
      </c>
      <c r="AT253" s="31"/>
      <c r="AU253" s="37" t="str">
        <f t="shared" si="272"/>
        <v/>
      </c>
      <c r="AV253" s="40" t="e">
        <f t="shared" si="273"/>
        <v>#VALUE!</v>
      </c>
      <c r="AW253" s="31"/>
      <c r="AX253" s="31"/>
      <c r="AY253" s="31"/>
      <c r="AZ253" s="40" t="str">
        <f t="shared" si="274"/>
        <v/>
      </c>
      <c r="BA253" s="41" t="str">
        <f t="shared" si="275"/>
        <v>Muy Alta</v>
      </c>
      <c r="BB253" s="40" t="e">
        <f t="shared" si="276"/>
        <v>#VALUE!</v>
      </c>
      <c r="BC253" s="41" t="e">
        <f t="shared" si="277"/>
        <v>#VALUE!</v>
      </c>
      <c r="BD253" s="42" t="e">
        <f>IF(AND(BA253&lt;&gt;"",BC253&lt;&gt;""),VLOOKUP(BA253&amp;BC253,'No Eliminar'!$P$3:$Q$27,2,FALSE),"")</f>
        <v>#VALUE!</v>
      </c>
      <c r="BE253" s="31"/>
      <c r="BF253" s="568"/>
      <c r="BG253" s="507"/>
      <c r="BH253" s="507"/>
      <c r="BI253" s="507"/>
      <c r="BJ253" s="507"/>
      <c r="BK253" s="560"/>
      <c r="BL253" s="507"/>
    </row>
    <row r="254" spans="2:64" ht="50.25" thickTop="1" thickBot="1" x14ac:dyDescent="0.35">
      <c r="B254" s="28"/>
      <c r="C254" s="62" t="e">
        <f>VLOOKUP(B254,'No Eliminar'!B$3:D$18,2,FALSE)</f>
        <v>#N/A</v>
      </c>
      <c r="D254" s="62" t="e">
        <f>VLOOKUP(B254,'No Eliminar'!B$3:E$18,4,FALSE)</f>
        <v>#N/A</v>
      </c>
      <c r="E254" s="28"/>
      <c r="F254" s="101"/>
      <c r="G254" s="501"/>
      <c r="H254" s="500"/>
      <c r="I254" s="507"/>
      <c r="J254" s="507"/>
      <c r="K254" s="508"/>
      <c r="L254" s="29"/>
      <c r="M254" s="51" t="str">
        <f t="shared" si="279"/>
        <v>;</v>
      </c>
      <c r="N254" s="52" t="str">
        <f t="shared" si="280"/>
        <v/>
      </c>
      <c r="O254" s="53" t="s">
        <v>53</v>
      </c>
      <c r="P254" s="53" t="s">
        <v>53</v>
      </c>
      <c r="Q254" s="53" t="s">
        <v>53</v>
      </c>
      <c r="R254" s="53" t="s">
        <v>53</v>
      </c>
      <c r="S254" s="53" t="s">
        <v>53</v>
      </c>
      <c r="T254" s="53" t="s">
        <v>53</v>
      </c>
      <c r="U254" s="53" t="s">
        <v>53</v>
      </c>
      <c r="V254" s="53" t="s">
        <v>54</v>
      </c>
      <c r="W254" s="53" t="s">
        <v>54</v>
      </c>
      <c r="X254" s="53" t="s">
        <v>53</v>
      </c>
      <c r="Y254" s="53" t="s">
        <v>53</v>
      </c>
      <c r="Z254" s="53" t="s">
        <v>53</v>
      </c>
      <c r="AA254" s="53" t="s">
        <v>53</v>
      </c>
      <c r="AB254" s="53" t="s">
        <v>53</v>
      </c>
      <c r="AC254" s="53" t="s">
        <v>53</v>
      </c>
      <c r="AD254" s="53" t="s">
        <v>54</v>
      </c>
      <c r="AE254" s="53" t="s">
        <v>53</v>
      </c>
      <c r="AF254" s="53" t="s">
        <v>53</v>
      </c>
      <c r="AG254" s="53" t="s">
        <v>54</v>
      </c>
      <c r="AH254" s="30"/>
      <c r="AI254" s="29"/>
      <c r="AJ254" s="30"/>
      <c r="AK254" s="66" t="str">
        <f t="shared" si="278"/>
        <v>;</v>
      </c>
      <c r="AL254" s="37" t="str">
        <f t="shared" si="281"/>
        <v/>
      </c>
      <c r="AM254" s="1" t="e">
        <f>IF(AND(M254&lt;&gt;"",AK254&lt;&gt;""),VLOOKUP(M254&amp;AK254,'No Eliminar'!$P$3:$Q$27,2,FALSE),"")</f>
        <v>#N/A</v>
      </c>
      <c r="AN254" s="74"/>
      <c r="AO254" s="205"/>
      <c r="AP254" s="264"/>
      <c r="AQ254" s="38" t="str">
        <f t="shared" si="270"/>
        <v>Impacto</v>
      </c>
      <c r="AR254" s="31"/>
      <c r="AS254" s="37" t="str">
        <f t="shared" si="271"/>
        <v/>
      </c>
      <c r="AT254" s="31"/>
      <c r="AU254" s="37" t="str">
        <f t="shared" si="272"/>
        <v/>
      </c>
      <c r="AV254" s="40" t="e">
        <f t="shared" si="273"/>
        <v>#VALUE!</v>
      </c>
      <c r="AW254" s="31"/>
      <c r="AX254" s="31"/>
      <c r="AY254" s="31"/>
      <c r="AZ254" s="40" t="str">
        <f t="shared" si="274"/>
        <v/>
      </c>
      <c r="BA254" s="41" t="str">
        <f t="shared" si="275"/>
        <v>Muy Alta</v>
      </c>
      <c r="BB254" s="40" t="e">
        <f t="shared" si="276"/>
        <v>#VALUE!</v>
      </c>
      <c r="BC254" s="41" t="e">
        <f t="shared" si="277"/>
        <v>#VALUE!</v>
      </c>
      <c r="BD254" s="42" t="e">
        <f>IF(AND(BA254&lt;&gt;"",BC254&lt;&gt;""),VLOOKUP(BA254&amp;BC254,'No Eliminar'!$P$3:$Q$27,2,FALSE),"")</f>
        <v>#VALUE!</v>
      </c>
      <c r="BE254" s="31"/>
      <c r="BF254" s="568"/>
      <c r="BG254" s="507"/>
      <c r="BH254" s="507"/>
      <c r="BI254" s="507"/>
      <c r="BJ254" s="507"/>
      <c r="BK254" s="560"/>
      <c r="BL254" s="507"/>
    </row>
    <row r="255" spans="2:64" ht="50.25" thickTop="1" thickBot="1" x14ac:dyDescent="0.35">
      <c r="B255" s="28"/>
      <c r="C255" s="62" t="e">
        <f>VLOOKUP(B255,'No Eliminar'!B$3:D$18,2,FALSE)</f>
        <v>#N/A</v>
      </c>
      <c r="D255" s="62" t="e">
        <f>VLOOKUP(B255,'No Eliminar'!B$3:E$18,4,FALSE)</f>
        <v>#N/A</v>
      </c>
      <c r="E255" s="28"/>
      <c r="F255" s="101"/>
      <c r="G255" s="501"/>
      <c r="H255" s="500"/>
      <c r="I255" s="507"/>
      <c r="J255" s="507"/>
      <c r="K255" s="508"/>
      <c r="L255" s="29"/>
      <c r="M255" s="51" t="str">
        <f t="shared" si="279"/>
        <v>;</v>
      </c>
      <c r="N255" s="52" t="str">
        <f t="shared" si="280"/>
        <v/>
      </c>
      <c r="O255" s="53" t="s">
        <v>53</v>
      </c>
      <c r="P255" s="53" t="s">
        <v>53</v>
      </c>
      <c r="Q255" s="53" t="s">
        <v>53</v>
      </c>
      <c r="R255" s="53" t="s">
        <v>53</v>
      </c>
      <c r="S255" s="53" t="s">
        <v>53</v>
      </c>
      <c r="T255" s="53" t="s">
        <v>53</v>
      </c>
      <c r="U255" s="53" t="s">
        <v>53</v>
      </c>
      <c r="V255" s="53" t="s">
        <v>54</v>
      </c>
      <c r="W255" s="53" t="s">
        <v>54</v>
      </c>
      <c r="X255" s="53" t="s">
        <v>53</v>
      </c>
      <c r="Y255" s="53" t="s">
        <v>53</v>
      </c>
      <c r="Z255" s="53" t="s">
        <v>53</v>
      </c>
      <c r="AA255" s="53" t="s">
        <v>53</v>
      </c>
      <c r="AB255" s="53" t="s">
        <v>53</v>
      </c>
      <c r="AC255" s="53" t="s">
        <v>53</v>
      </c>
      <c r="AD255" s="53" t="s">
        <v>54</v>
      </c>
      <c r="AE255" s="53" t="s">
        <v>53</v>
      </c>
      <c r="AF255" s="53" t="s">
        <v>53</v>
      </c>
      <c r="AG255" s="53" t="s">
        <v>54</v>
      </c>
      <c r="AH255" s="30"/>
      <c r="AI255" s="29"/>
      <c r="AJ255" s="30"/>
      <c r="AK255" s="66" t="str">
        <f t="shared" si="278"/>
        <v>;</v>
      </c>
      <c r="AL255" s="37" t="str">
        <f t="shared" si="281"/>
        <v/>
      </c>
      <c r="AM255" s="1" t="e">
        <f>IF(AND(M255&lt;&gt;"",AK255&lt;&gt;""),VLOOKUP(M255&amp;AK255,'No Eliminar'!$P$3:$Q$27,2,FALSE),"")</f>
        <v>#N/A</v>
      </c>
      <c r="AN255" s="74"/>
      <c r="AO255" s="205"/>
      <c r="AP255" s="264"/>
      <c r="AQ255" s="38" t="str">
        <f t="shared" si="270"/>
        <v>Impacto</v>
      </c>
      <c r="AR255" s="31"/>
      <c r="AS255" s="37" t="str">
        <f t="shared" si="271"/>
        <v/>
      </c>
      <c r="AT255" s="31"/>
      <c r="AU255" s="37" t="str">
        <f t="shared" si="272"/>
        <v/>
      </c>
      <c r="AV255" s="40" t="e">
        <f t="shared" si="273"/>
        <v>#VALUE!</v>
      </c>
      <c r="AW255" s="31"/>
      <c r="AX255" s="31"/>
      <c r="AY255" s="31"/>
      <c r="AZ255" s="40" t="str">
        <f t="shared" si="274"/>
        <v/>
      </c>
      <c r="BA255" s="41" t="str">
        <f t="shared" si="275"/>
        <v>Muy Alta</v>
      </c>
      <c r="BB255" s="40" t="e">
        <f t="shared" si="276"/>
        <v>#VALUE!</v>
      </c>
      <c r="BC255" s="41" t="e">
        <f t="shared" si="277"/>
        <v>#VALUE!</v>
      </c>
      <c r="BD255" s="42" t="e">
        <f>IF(AND(BA255&lt;&gt;"",BC255&lt;&gt;""),VLOOKUP(BA255&amp;BC255,'No Eliminar'!$P$3:$Q$27,2,FALSE),"")</f>
        <v>#VALUE!</v>
      </c>
      <c r="BE255" s="31"/>
      <c r="BF255" s="568"/>
      <c r="BG255" s="507"/>
      <c r="BH255" s="507"/>
      <c r="BI255" s="507"/>
      <c r="BJ255" s="507"/>
      <c r="BK255" s="560"/>
      <c r="BL255" s="507"/>
    </row>
    <row r="256" spans="2:64" ht="50.25" thickTop="1" thickBot="1" x14ac:dyDescent="0.35">
      <c r="B256" s="28"/>
      <c r="C256" s="62" t="e">
        <f>VLOOKUP(B256,'No Eliminar'!B$3:D$18,2,FALSE)</f>
        <v>#N/A</v>
      </c>
      <c r="D256" s="62" t="e">
        <f>VLOOKUP(B256,'No Eliminar'!B$3:E$18,4,FALSE)</f>
        <v>#N/A</v>
      </c>
      <c r="E256" s="28"/>
      <c r="F256" s="101"/>
      <c r="G256" s="501"/>
      <c r="H256" s="500"/>
      <c r="I256" s="507"/>
      <c r="J256" s="507"/>
      <c r="K256" s="508"/>
      <c r="L256" s="29"/>
      <c r="M256" s="51" t="str">
        <f t="shared" si="279"/>
        <v>;</v>
      </c>
      <c r="N256" s="52" t="str">
        <f t="shared" si="280"/>
        <v/>
      </c>
      <c r="O256" s="53" t="s">
        <v>53</v>
      </c>
      <c r="P256" s="53" t="s">
        <v>53</v>
      </c>
      <c r="Q256" s="53" t="s">
        <v>53</v>
      </c>
      <c r="R256" s="53" t="s">
        <v>53</v>
      </c>
      <c r="S256" s="53" t="s">
        <v>53</v>
      </c>
      <c r="T256" s="53" t="s">
        <v>53</v>
      </c>
      <c r="U256" s="53" t="s">
        <v>53</v>
      </c>
      <c r="V256" s="53" t="s">
        <v>54</v>
      </c>
      <c r="W256" s="53" t="s">
        <v>54</v>
      </c>
      <c r="X256" s="53" t="s">
        <v>53</v>
      </c>
      <c r="Y256" s="53" t="s">
        <v>53</v>
      </c>
      <c r="Z256" s="53" t="s">
        <v>53</v>
      </c>
      <c r="AA256" s="53" t="s">
        <v>53</v>
      </c>
      <c r="AB256" s="53" t="s">
        <v>53</v>
      </c>
      <c r="AC256" s="53" t="s">
        <v>53</v>
      </c>
      <c r="AD256" s="53" t="s">
        <v>54</v>
      </c>
      <c r="AE256" s="53" t="s">
        <v>53</v>
      </c>
      <c r="AF256" s="53" t="s">
        <v>53</v>
      </c>
      <c r="AG256" s="53" t="s">
        <v>54</v>
      </c>
      <c r="AH256" s="30"/>
      <c r="AI256" s="29"/>
      <c r="AJ256" s="30"/>
      <c r="AK256" s="66" t="str">
        <f t="shared" si="278"/>
        <v>;</v>
      </c>
      <c r="AL256" s="37" t="str">
        <f t="shared" si="281"/>
        <v/>
      </c>
      <c r="AM256" s="1" t="e">
        <f>IF(AND(M256&lt;&gt;"",AK256&lt;&gt;""),VLOOKUP(M256&amp;AK256,'No Eliminar'!$P$3:$Q$27,2,FALSE),"")</f>
        <v>#N/A</v>
      </c>
      <c r="AN256" s="74"/>
      <c r="AO256" s="205"/>
      <c r="AP256" s="264"/>
      <c r="AQ256" s="38" t="str">
        <f t="shared" si="270"/>
        <v>Impacto</v>
      </c>
      <c r="AR256" s="31"/>
      <c r="AS256" s="37" t="str">
        <f t="shared" si="271"/>
        <v/>
      </c>
      <c r="AT256" s="31"/>
      <c r="AU256" s="37" t="str">
        <f t="shared" si="272"/>
        <v/>
      </c>
      <c r="AV256" s="40" t="e">
        <f t="shared" si="273"/>
        <v>#VALUE!</v>
      </c>
      <c r="AW256" s="31"/>
      <c r="AX256" s="31"/>
      <c r="AY256" s="31"/>
      <c r="AZ256" s="40" t="str">
        <f t="shared" si="274"/>
        <v/>
      </c>
      <c r="BA256" s="41" t="str">
        <f t="shared" si="275"/>
        <v>Muy Alta</v>
      </c>
      <c r="BB256" s="40" t="e">
        <f t="shared" si="276"/>
        <v>#VALUE!</v>
      </c>
      <c r="BC256" s="41" t="e">
        <f t="shared" si="277"/>
        <v>#VALUE!</v>
      </c>
      <c r="BD256" s="42" t="e">
        <f>IF(AND(BA256&lt;&gt;"",BC256&lt;&gt;""),VLOOKUP(BA256&amp;BC256,'No Eliminar'!$P$3:$Q$27,2,FALSE),"")</f>
        <v>#VALUE!</v>
      </c>
      <c r="BE256" s="31"/>
      <c r="BF256" s="568"/>
      <c r="BG256" s="507"/>
      <c r="BH256" s="507"/>
      <c r="BI256" s="507"/>
      <c r="BJ256" s="507"/>
      <c r="BK256" s="560"/>
      <c r="BL256" s="507"/>
    </row>
    <row r="257" spans="2:64" ht="50.25" thickTop="1" thickBot="1" x14ac:dyDescent="0.35">
      <c r="B257" s="28"/>
      <c r="C257" s="62" t="e">
        <f>VLOOKUP(B257,'No Eliminar'!B$3:D$18,2,FALSE)</f>
        <v>#N/A</v>
      </c>
      <c r="D257" s="62" t="e">
        <f>VLOOKUP(B257,'No Eliminar'!B$3:E$18,4,FALSE)</f>
        <v>#N/A</v>
      </c>
      <c r="E257" s="28"/>
      <c r="F257" s="101"/>
      <c r="G257" s="501"/>
      <c r="H257" s="500"/>
      <c r="I257" s="507"/>
      <c r="J257" s="507"/>
      <c r="K257" s="508"/>
      <c r="L257" s="29"/>
      <c r="M257" s="51" t="str">
        <f t="shared" si="279"/>
        <v>;</v>
      </c>
      <c r="N257" s="52" t="str">
        <f t="shared" si="280"/>
        <v/>
      </c>
      <c r="O257" s="53" t="s">
        <v>53</v>
      </c>
      <c r="P257" s="53" t="s">
        <v>53</v>
      </c>
      <c r="Q257" s="53" t="s">
        <v>53</v>
      </c>
      <c r="R257" s="53" t="s">
        <v>53</v>
      </c>
      <c r="S257" s="53" t="s">
        <v>53</v>
      </c>
      <c r="T257" s="53" t="s">
        <v>53</v>
      </c>
      <c r="U257" s="53" t="s">
        <v>53</v>
      </c>
      <c r="V257" s="53" t="s">
        <v>54</v>
      </c>
      <c r="W257" s="53" t="s">
        <v>54</v>
      </c>
      <c r="X257" s="53" t="s">
        <v>53</v>
      </c>
      <c r="Y257" s="53" t="s">
        <v>53</v>
      </c>
      <c r="Z257" s="53" t="s">
        <v>53</v>
      </c>
      <c r="AA257" s="53" t="s">
        <v>53</v>
      </c>
      <c r="AB257" s="53" t="s">
        <v>53</v>
      </c>
      <c r="AC257" s="53" t="s">
        <v>53</v>
      </c>
      <c r="AD257" s="53" t="s">
        <v>54</v>
      </c>
      <c r="AE257" s="53" t="s">
        <v>53</v>
      </c>
      <c r="AF257" s="53" t="s">
        <v>53</v>
      </c>
      <c r="AG257" s="53" t="s">
        <v>54</v>
      </c>
      <c r="AH257" s="30"/>
      <c r="AI257" s="29"/>
      <c r="AJ257" s="30"/>
      <c r="AK257" s="66" t="str">
        <f t="shared" si="278"/>
        <v>;</v>
      </c>
      <c r="AL257" s="37" t="str">
        <f t="shared" si="281"/>
        <v/>
      </c>
      <c r="AM257" s="1" t="e">
        <f>IF(AND(M257&lt;&gt;"",AK257&lt;&gt;""),VLOOKUP(M257&amp;AK257,'No Eliminar'!$P$3:$Q$27,2,FALSE),"")</f>
        <v>#N/A</v>
      </c>
      <c r="AN257" s="74"/>
      <c r="AO257" s="205"/>
      <c r="AP257" s="264"/>
      <c r="AQ257" s="38" t="str">
        <f t="shared" si="270"/>
        <v>Impacto</v>
      </c>
      <c r="AR257" s="31"/>
      <c r="AS257" s="37" t="str">
        <f t="shared" si="271"/>
        <v/>
      </c>
      <c r="AT257" s="31"/>
      <c r="AU257" s="37" t="str">
        <f t="shared" si="272"/>
        <v/>
      </c>
      <c r="AV257" s="40" t="e">
        <f t="shared" si="273"/>
        <v>#VALUE!</v>
      </c>
      <c r="AW257" s="31"/>
      <c r="AX257" s="31"/>
      <c r="AY257" s="31"/>
      <c r="AZ257" s="40" t="str">
        <f t="shared" si="274"/>
        <v/>
      </c>
      <c r="BA257" s="41" t="str">
        <f t="shared" si="275"/>
        <v>Muy Alta</v>
      </c>
      <c r="BB257" s="40" t="e">
        <f t="shared" si="276"/>
        <v>#VALUE!</v>
      </c>
      <c r="BC257" s="41" t="e">
        <f t="shared" si="277"/>
        <v>#VALUE!</v>
      </c>
      <c r="BD257" s="42" t="e">
        <f>IF(AND(BA257&lt;&gt;"",BC257&lt;&gt;""),VLOOKUP(BA257&amp;BC257,'No Eliminar'!$P$3:$Q$27,2,FALSE),"")</f>
        <v>#VALUE!</v>
      </c>
      <c r="BE257" s="31"/>
      <c r="BF257" s="568"/>
      <c r="BG257" s="507"/>
      <c r="BH257" s="507"/>
      <c r="BI257" s="507"/>
      <c r="BJ257" s="507"/>
      <c r="BK257" s="560"/>
      <c r="BL257" s="507"/>
    </row>
    <row r="258" spans="2:64" ht="50.25" thickTop="1" thickBot="1" x14ac:dyDescent="0.35">
      <c r="B258" s="28"/>
      <c r="C258" s="62" t="e">
        <f>VLOOKUP(B258,'No Eliminar'!B$3:D$18,2,FALSE)</f>
        <v>#N/A</v>
      </c>
      <c r="D258" s="62" t="e">
        <f>VLOOKUP(B258,'No Eliminar'!B$3:E$18,4,FALSE)</f>
        <v>#N/A</v>
      </c>
      <c r="E258" s="28"/>
      <c r="F258" s="101"/>
      <c r="G258" s="501"/>
      <c r="H258" s="500"/>
      <c r="I258" s="507"/>
      <c r="J258" s="507"/>
      <c r="K258" s="508"/>
      <c r="L258" s="29"/>
      <c r="M258" s="51" t="str">
        <f t="shared" si="279"/>
        <v>;</v>
      </c>
      <c r="N258" s="52" t="str">
        <f t="shared" si="280"/>
        <v/>
      </c>
      <c r="O258" s="53" t="s">
        <v>53</v>
      </c>
      <c r="P258" s="53" t="s">
        <v>53</v>
      </c>
      <c r="Q258" s="53" t="s">
        <v>53</v>
      </c>
      <c r="R258" s="53" t="s">
        <v>53</v>
      </c>
      <c r="S258" s="53" t="s">
        <v>53</v>
      </c>
      <c r="T258" s="53" t="s">
        <v>53</v>
      </c>
      <c r="U258" s="53" t="s">
        <v>53</v>
      </c>
      <c r="V258" s="53" t="s">
        <v>54</v>
      </c>
      <c r="W258" s="53" t="s">
        <v>54</v>
      </c>
      <c r="X258" s="53" t="s">
        <v>53</v>
      </c>
      <c r="Y258" s="53" t="s">
        <v>53</v>
      </c>
      <c r="Z258" s="53" t="s">
        <v>53</v>
      </c>
      <c r="AA258" s="53" t="s">
        <v>53</v>
      </c>
      <c r="AB258" s="53" t="s">
        <v>53</v>
      </c>
      <c r="AC258" s="53" t="s">
        <v>53</v>
      </c>
      <c r="AD258" s="53" t="s">
        <v>54</v>
      </c>
      <c r="AE258" s="53" t="s">
        <v>53</v>
      </c>
      <c r="AF258" s="53" t="s">
        <v>53</v>
      </c>
      <c r="AG258" s="53" t="s">
        <v>54</v>
      </c>
      <c r="AH258" s="30"/>
      <c r="AI258" s="29"/>
      <c r="AJ258" s="30"/>
      <c r="AK258" s="66" t="str">
        <f t="shared" si="278"/>
        <v>;</v>
      </c>
      <c r="AL258" s="37" t="str">
        <f t="shared" si="281"/>
        <v/>
      </c>
      <c r="AM258" s="1" t="e">
        <f>IF(AND(M258&lt;&gt;"",AK258&lt;&gt;""),VLOOKUP(M258&amp;AK258,'No Eliminar'!$P$3:$Q$27,2,FALSE),"")</f>
        <v>#N/A</v>
      </c>
      <c r="AN258" s="74"/>
      <c r="AO258" s="205"/>
      <c r="AP258" s="264"/>
      <c r="AQ258" s="38" t="str">
        <f t="shared" si="270"/>
        <v>Impacto</v>
      </c>
      <c r="AR258" s="31"/>
      <c r="AS258" s="37" t="str">
        <f t="shared" si="271"/>
        <v/>
      </c>
      <c r="AT258" s="31"/>
      <c r="AU258" s="37" t="str">
        <f t="shared" si="272"/>
        <v/>
      </c>
      <c r="AV258" s="40" t="e">
        <f t="shared" si="273"/>
        <v>#VALUE!</v>
      </c>
      <c r="AW258" s="31"/>
      <c r="AX258" s="31"/>
      <c r="AY258" s="31"/>
      <c r="AZ258" s="40" t="str">
        <f t="shared" si="274"/>
        <v/>
      </c>
      <c r="BA258" s="41" t="str">
        <f t="shared" si="275"/>
        <v>Muy Alta</v>
      </c>
      <c r="BB258" s="40" t="e">
        <f t="shared" si="276"/>
        <v>#VALUE!</v>
      </c>
      <c r="BC258" s="41" t="e">
        <f t="shared" si="277"/>
        <v>#VALUE!</v>
      </c>
      <c r="BD258" s="42" t="e">
        <f>IF(AND(BA258&lt;&gt;"",BC258&lt;&gt;""),VLOOKUP(BA258&amp;BC258,'No Eliminar'!$P$3:$Q$27,2,FALSE),"")</f>
        <v>#VALUE!</v>
      </c>
      <c r="BE258" s="31"/>
      <c r="BF258" s="568"/>
      <c r="BG258" s="507"/>
      <c r="BH258" s="507"/>
      <c r="BI258" s="507"/>
      <c r="BJ258" s="507"/>
      <c r="BK258" s="560"/>
      <c r="BL258" s="507"/>
    </row>
    <row r="259" spans="2:64" ht="50.25" thickTop="1" thickBot="1" x14ac:dyDescent="0.35">
      <c r="B259" s="28"/>
      <c r="C259" s="62" t="e">
        <f>VLOOKUP(B259,'No Eliminar'!B$3:D$18,2,FALSE)</f>
        <v>#N/A</v>
      </c>
      <c r="D259" s="62" t="e">
        <f>VLOOKUP(B259,'No Eliminar'!B$3:E$18,4,FALSE)</f>
        <v>#N/A</v>
      </c>
      <c r="E259" s="28"/>
      <c r="F259" s="101"/>
      <c r="G259" s="501"/>
      <c r="H259" s="500"/>
      <c r="I259" s="507"/>
      <c r="J259" s="507"/>
      <c r="K259" s="508"/>
      <c r="L259" s="29"/>
      <c r="M259" s="51" t="str">
        <f t="shared" si="279"/>
        <v>;</v>
      </c>
      <c r="N259" s="52" t="str">
        <f t="shared" si="280"/>
        <v/>
      </c>
      <c r="O259" s="53" t="s">
        <v>53</v>
      </c>
      <c r="P259" s="53" t="s">
        <v>53</v>
      </c>
      <c r="Q259" s="53" t="s">
        <v>53</v>
      </c>
      <c r="R259" s="53" t="s">
        <v>53</v>
      </c>
      <c r="S259" s="53" t="s">
        <v>53</v>
      </c>
      <c r="T259" s="53" t="s">
        <v>53</v>
      </c>
      <c r="U259" s="53" t="s">
        <v>53</v>
      </c>
      <c r="V259" s="53" t="s">
        <v>54</v>
      </c>
      <c r="W259" s="53" t="s">
        <v>54</v>
      </c>
      <c r="X259" s="53" t="s">
        <v>53</v>
      </c>
      <c r="Y259" s="53" t="s">
        <v>53</v>
      </c>
      <c r="Z259" s="53" t="s">
        <v>53</v>
      </c>
      <c r="AA259" s="53" t="s">
        <v>53</v>
      </c>
      <c r="AB259" s="53" t="s">
        <v>53</v>
      </c>
      <c r="AC259" s="53" t="s">
        <v>53</v>
      </c>
      <c r="AD259" s="53" t="s">
        <v>54</v>
      </c>
      <c r="AE259" s="53" t="s">
        <v>53</v>
      </c>
      <c r="AF259" s="53" t="s">
        <v>53</v>
      </c>
      <c r="AG259" s="53" t="s">
        <v>54</v>
      </c>
      <c r="AH259" s="30"/>
      <c r="AI259" s="29"/>
      <c r="AJ259" s="30"/>
      <c r="AK259" s="66" t="str">
        <f t="shared" si="278"/>
        <v>;</v>
      </c>
      <c r="AL259" s="37" t="str">
        <f t="shared" si="281"/>
        <v/>
      </c>
      <c r="AM259" s="1" t="e">
        <f>IF(AND(M259&lt;&gt;"",AK259&lt;&gt;""),VLOOKUP(M259&amp;AK259,'No Eliminar'!$P$3:$Q$27,2,FALSE),"")</f>
        <v>#N/A</v>
      </c>
      <c r="AN259" s="74"/>
      <c r="AO259" s="205"/>
      <c r="AP259" s="264"/>
      <c r="AQ259" s="38" t="str">
        <f t="shared" si="270"/>
        <v>Impacto</v>
      </c>
      <c r="AR259" s="31"/>
      <c r="AS259" s="37" t="str">
        <f t="shared" si="271"/>
        <v/>
      </c>
      <c r="AT259" s="31"/>
      <c r="AU259" s="37" t="str">
        <f t="shared" si="272"/>
        <v/>
      </c>
      <c r="AV259" s="40" t="e">
        <f t="shared" si="273"/>
        <v>#VALUE!</v>
      </c>
      <c r="AW259" s="31"/>
      <c r="AX259" s="31"/>
      <c r="AY259" s="31"/>
      <c r="AZ259" s="40" t="str">
        <f t="shared" si="274"/>
        <v/>
      </c>
      <c r="BA259" s="41" t="str">
        <f t="shared" si="275"/>
        <v>Muy Alta</v>
      </c>
      <c r="BB259" s="40" t="e">
        <f t="shared" si="276"/>
        <v>#VALUE!</v>
      </c>
      <c r="BC259" s="41" t="e">
        <f t="shared" si="277"/>
        <v>#VALUE!</v>
      </c>
      <c r="BD259" s="42" t="e">
        <f>IF(AND(BA259&lt;&gt;"",BC259&lt;&gt;""),VLOOKUP(BA259&amp;BC259,'No Eliminar'!$P$3:$Q$27,2,FALSE),"")</f>
        <v>#VALUE!</v>
      </c>
      <c r="BE259" s="31"/>
      <c r="BF259" s="568"/>
      <c r="BG259" s="507"/>
      <c r="BH259" s="507"/>
      <c r="BI259" s="507"/>
      <c r="BJ259" s="507"/>
      <c r="BK259" s="560"/>
      <c r="BL259" s="507"/>
    </row>
    <row r="260" spans="2:64" ht="50.25" thickTop="1" thickBot="1" x14ac:dyDescent="0.35">
      <c r="B260" s="28"/>
      <c r="C260" s="62" t="e">
        <f>VLOOKUP(B260,'No Eliminar'!B$3:D$18,2,FALSE)</f>
        <v>#N/A</v>
      </c>
      <c r="D260" s="62" t="e">
        <f>VLOOKUP(B260,'No Eliminar'!B$3:E$18,4,FALSE)</f>
        <v>#N/A</v>
      </c>
      <c r="E260" s="28"/>
      <c r="F260" s="101"/>
      <c r="G260" s="501"/>
      <c r="H260" s="500"/>
      <c r="I260" s="507"/>
      <c r="J260" s="507"/>
      <c r="K260" s="508"/>
      <c r="L260" s="29"/>
      <c r="M260" s="51" t="str">
        <f t="shared" si="279"/>
        <v>;</v>
      </c>
      <c r="N260" s="52" t="str">
        <f t="shared" si="280"/>
        <v/>
      </c>
      <c r="O260" s="53" t="s">
        <v>53</v>
      </c>
      <c r="P260" s="53" t="s">
        <v>53</v>
      </c>
      <c r="Q260" s="53" t="s">
        <v>53</v>
      </c>
      <c r="R260" s="53" t="s">
        <v>53</v>
      </c>
      <c r="S260" s="53" t="s">
        <v>53</v>
      </c>
      <c r="T260" s="53" t="s">
        <v>53</v>
      </c>
      <c r="U260" s="53" t="s">
        <v>53</v>
      </c>
      <c r="V260" s="53" t="s">
        <v>54</v>
      </c>
      <c r="W260" s="53" t="s">
        <v>54</v>
      </c>
      <c r="X260" s="53" t="s">
        <v>53</v>
      </c>
      <c r="Y260" s="53" t="s">
        <v>53</v>
      </c>
      <c r="Z260" s="53" t="s">
        <v>53</v>
      </c>
      <c r="AA260" s="53" t="s">
        <v>53</v>
      </c>
      <c r="AB260" s="53" t="s">
        <v>53</v>
      </c>
      <c r="AC260" s="53" t="s">
        <v>53</v>
      </c>
      <c r="AD260" s="53" t="s">
        <v>54</v>
      </c>
      <c r="AE260" s="53" t="s">
        <v>53</v>
      </c>
      <c r="AF260" s="53" t="s">
        <v>53</v>
      </c>
      <c r="AG260" s="53" t="s">
        <v>54</v>
      </c>
      <c r="AH260" s="30"/>
      <c r="AI260" s="29"/>
      <c r="AJ260" s="30"/>
      <c r="AK260" s="66" t="str">
        <f t="shared" si="278"/>
        <v>;</v>
      </c>
      <c r="AL260" s="37" t="str">
        <f t="shared" si="281"/>
        <v/>
      </c>
      <c r="AM260" s="1" t="e">
        <f>IF(AND(M260&lt;&gt;"",AK260&lt;&gt;""),VLOOKUP(M260&amp;AK260,'No Eliminar'!$P$3:$Q$27,2,FALSE),"")</f>
        <v>#N/A</v>
      </c>
      <c r="AN260" s="74"/>
      <c r="AO260" s="205"/>
      <c r="AP260" s="264"/>
      <c r="AQ260" s="38" t="str">
        <f t="shared" si="270"/>
        <v>Impacto</v>
      </c>
      <c r="AR260" s="31"/>
      <c r="AS260" s="37" t="str">
        <f t="shared" si="271"/>
        <v/>
      </c>
      <c r="AT260" s="31"/>
      <c r="AU260" s="37" t="str">
        <f t="shared" si="272"/>
        <v/>
      </c>
      <c r="AV260" s="40" t="e">
        <f t="shared" si="273"/>
        <v>#VALUE!</v>
      </c>
      <c r="AW260" s="31"/>
      <c r="AX260" s="31"/>
      <c r="AY260" s="31"/>
      <c r="AZ260" s="40" t="str">
        <f t="shared" si="274"/>
        <v/>
      </c>
      <c r="BA260" s="41" t="str">
        <f t="shared" si="275"/>
        <v>Muy Alta</v>
      </c>
      <c r="BB260" s="40" t="e">
        <f t="shared" si="276"/>
        <v>#VALUE!</v>
      </c>
      <c r="BC260" s="41" t="e">
        <f t="shared" si="277"/>
        <v>#VALUE!</v>
      </c>
      <c r="BD260" s="42" t="e">
        <f>IF(AND(BA260&lt;&gt;"",BC260&lt;&gt;""),VLOOKUP(BA260&amp;BC260,'No Eliminar'!$P$3:$Q$27,2,FALSE),"")</f>
        <v>#VALUE!</v>
      </c>
      <c r="BE260" s="31"/>
      <c r="BF260" s="568"/>
      <c r="BG260" s="507"/>
      <c r="BH260" s="507"/>
      <c r="BI260" s="507"/>
      <c r="BJ260" s="507"/>
      <c r="BK260" s="560"/>
      <c r="BL260" s="507"/>
    </row>
    <row r="261" spans="2:64" ht="50.25" thickTop="1" thickBot="1" x14ac:dyDescent="0.35">
      <c r="B261" s="28"/>
      <c r="C261" s="62" t="e">
        <f>VLOOKUP(B261,'No Eliminar'!B$3:D$18,2,FALSE)</f>
        <v>#N/A</v>
      </c>
      <c r="D261" s="62" t="e">
        <f>VLOOKUP(B261,'No Eliminar'!B$3:E$18,4,FALSE)</f>
        <v>#N/A</v>
      </c>
      <c r="E261" s="28"/>
      <c r="F261" s="101"/>
      <c r="G261" s="501"/>
      <c r="H261" s="500"/>
      <c r="I261" s="507"/>
      <c r="J261" s="507"/>
      <c r="K261" s="508"/>
      <c r="L261" s="29"/>
      <c r="M261" s="51" t="str">
        <f t="shared" si="279"/>
        <v>;</v>
      </c>
      <c r="N261" s="52" t="str">
        <f t="shared" si="280"/>
        <v/>
      </c>
      <c r="O261" s="53" t="s">
        <v>53</v>
      </c>
      <c r="P261" s="53" t="s">
        <v>53</v>
      </c>
      <c r="Q261" s="53" t="s">
        <v>53</v>
      </c>
      <c r="R261" s="53" t="s">
        <v>53</v>
      </c>
      <c r="S261" s="53" t="s">
        <v>53</v>
      </c>
      <c r="T261" s="53" t="s">
        <v>53</v>
      </c>
      <c r="U261" s="53" t="s">
        <v>53</v>
      </c>
      <c r="V261" s="53" t="s">
        <v>54</v>
      </c>
      <c r="W261" s="53" t="s">
        <v>54</v>
      </c>
      <c r="X261" s="53" t="s">
        <v>53</v>
      </c>
      <c r="Y261" s="53" t="s">
        <v>53</v>
      </c>
      <c r="Z261" s="53" t="s">
        <v>53</v>
      </c>
      <c r="AA261" s="53" t="s">
        <v>53</v>
      </c>
      <c r="AB261" s="53" t="s">
        <v>53</v>
      </c>
      <c r="AC261" s="53" t="s">
        <v>53</v>
      </c>
      <c r="AD261" s="53" t="s">
        <v>54</v>
      </c>
      <c r="AE261" s="53" t="s">
        <v>53</v>
      </c>
      <c r="AF261" s="53" t="s">
        <v>53</v>
      </c>
      <c r="AG261" s="53" t="s">
        <v>54</v>
      </c>
      <c r="AH261" s="30"/>
      <c r="AI261" s="29"/>
      <c r="AJ261" s="30"/>
      <c r="AK261" s="66" t="str">
        <f t="shared" si="278"/>
        <v>;</v>
      </c>
      <c r="AL261" s="37" t="str">
        <f t="shared" si="281"/>
        <v/>
      </c>
      <c r="AM261" s="1" t="e">
        <f>IF(AND(M261&lt;&gt;"",AK261&lt;&gt;""),VLOOKUP(M261&amp;AK261,'No Eliminar'!$P$3:$Q$27,2,FALSE),"")</f>
        <v>#N/A</v>
      </c>
      <c r="AN261" s="74"/>
      <c r="AO261" s="205"/>
      <c r="AP261" s="264"/>
      <c r="AQ261" s="38" t="str">
        <f t="shared" si="270"/>
        <v>Impacto</v>
      </c>
      <c r="AR261" s="31"/>
      <c r="AS261" s="37" t="str">
        <f t="shared" si="271"/>
        <v/>
      </c>
      <c r="AT261" s="31"/>
      <c r="AU261" s="37" t="str">
        <f t="shared" si="272"/>
        <v/>
      </c>
      <c r="AV261" s="40" t="e">
        <f t="shared" si="273"/>
        <v>#VALUE!</v>
      </c>
      <c r="AW261" s="31"/>
      <c r="AX261" s="31"/>
      <c r="AY261" s="31"/>
      <c r="AZ261" s="40" t="str">
        <f t="shared" si="274"/>
        <v/>
      </c>
      <c r="BA261" s="41" t="str">
        <f t="shared" si="275"/>
        <v>Muy Alta</v>
      </c>
      <c r="BB261" s="40" t="e">
        <f t="shared" si="276"/>
        <v>#VALUE!</v>
      </c>
      <c r="BC261" s="41" t="e">
        <f t="shared" si="277"/>
        <v>#VALUE!</v>
      </c>
      <c r="BD261" s="42" t="e">
        <f>IF(AND(BA261&lt;&gt;"",BC261&lt;&gt;""),VLOOKUP(BA261&amp;BC261,'No Eliminar'!$P$3:$Q$27,2,FALSE),"")</f>
        <v>#VALUE!</v>
      </c>
      <c r="BE261" s="31"/>
      <c r="BF261" s="568"/>
      <c r="BG261" s="507"/>
      <c r="BH261" s="507"/>
      <c r="BI261" s="507"/>
      <c r="BJ261" s="507"/>
      <c r="BK261" s="560"/>
      <c r="BL261" s="507"/>
    </row>
    <row r="262" spans="2:64" ht="50.25" thickTop="1" thickBot="1" x14ac:dyDescent="0.35">
      <c r="B262" s="28"/>
      <c r="C262" s="62" t="e">
        <f>VLOOKUP(B262,'No Eliminar'!B$3:D$18,2,FALSE)</f>
        <v>#N/A</v>
      </c>
      <c r="D262" s="62" t="e">
        <f>VLOOKUP(B262,'No Eliminar'!B$3:E$18,4,FALSE)</f>
        <v>#N/A</v>
      </c>
      <c r="E262" s="28"/>
      <c r="F262" s="101"/>
      <c r="G262" s="501"/>
      <c r="H262" s="500"/>
      <c r="I262" s="507"/>
      <c r="J262" s="507"/>
      <c r="K262" s="508"/>
      <c r="L262" s="29"/>
      <c r="M262" s="51" t="str">
        <f t="shared" si="279"/>
        <v>;</v>
      </c>
      <c r="N262" s="52" t="str">
        <f t="shared" si="280"/>
        <v/>
      </c>
      <c r="O262" s="53" t="s">
        <v>53</v>
      </c>
      <c r="P262" s="53" t="s">
        <v>53</v>
      </c>
      <c r="Q262" s="53" t="s">
        <v>53</v>
      </c>
      <c r="R262" s="53" t="s">
        <v>53</v>
      </c>
      <c r="S262" s="53" t="s">
        <v>53</v>
      </c>
      <c r="T262" s="53" t="s">
        <v>53</v>
      </c>
      <c r="U262" s="53" t="s">
        <v>53</v>
      </c>
      <c r="V262" s="53" t="s">
        <v>54</v>
      </c>
      <c r="W262" s="53" t="s">
        <v>54</v>
      </c>
      <c r="X262" s="53" t="s">
        <v>53</v>
      </c>
      <c r="Y262" s="53" t="s">
        <v>53</v>
      </c>
      <c r="Z262" s="53" t="s">
        <v>53</v>
      </c>
      <c r="AA262" s="53" t="s">
        <v>53</v>
      </c>
      <c r="AB262" s="53" t="s">
        <v>53</v>
      </c>
      <c r="AC262" s="53" t="s">
        <v>53</v>
      </c>
      <c r="AD262" s="53" t="s">
        <v>54</v>
      </c>
      <c r="AE262" s="53" t="s">
        <v>53</v>
      </c>
      <c r="AF262" s="53" t="s">
        <v>53</v>
      </c>
      <c r="AG262" s="53" t="s">
        <v>54</v>
      </c>
      <c r="AH262" s="30"/>
      <c r="AI262" s="29"/>
      <c r="AJ262" s="30"/>
      <c r="AK262" s="66" t="str">
        <f t="shared" si="278"/>
        <v>;</v>
      </c>
      <c r="AL262" s="37" t="str">
        <f t="shared" si="281"/>
        <v/>
      </c>
      <c r="AM262" s="1" t="e">
        <f>IF(AND(M262&lt;&gt;"",AK262&lt;&gt;""),VLOOKUP(M262&amp;AK262,'No Eliminar'!$P$3:$Q$27,2,FALSE),"")</f>
        <v>#N/A</v>
      </c>
      <c r="AN262" s="74"/>
      <c r="AO262" s="205"/>
      <c r="AP262" s="264"/>
      <c r="AQ262" s="38" t="str">
        <f t="shared" si="270"/>
        <v>Impacto</v>
      </c>
      <c r="AR262" s="31"/>
      <c r="AS262" s="37" t="str">
        <f t="shared" si="271"/>
        <v/>
      </c>
      <c r="AT262" s="31"/>
      <c r="AU262" s="37" t="str">
        <f t="shared" si="272"/>
        <v/>
      </c>
      <c r="AV262" s="40" t="e">
        <f t="shared" si="273"/>
        <v>#VALUE!</v>
      </c>
      <c r="AW262" s="31"/>
      <c r="AX262" s="31"/>
      <c r="AY262" s="31"/>
      <c r="AZ262" s="40" t="str">
        <f t="shared" si="274"/>
        <v/>
      </c>
      <c r="BA262" s="41" t="str">
        <f t="shared" si="275"/>
        <v>Muy Alta</v>
      </c>
      <c r="BB262" s="40" t="e">
        <f t="shared" si="276"/>
        <v>#VALUE!</v>
      </c>
      <c r="BC262" s="41" t="e">
        <f t="shared" si="277"/>
        <v>#VALUE!</v>
      </c>
      <c r="BD262" s="42" t="e">
        <f>IF(AND(BA262&lt;&gt;"",BC262&lt;&gt;""),VLOOKUP(BA262&amp;BC262,'No Eliminar'!$P$3:$Q$27,2,FALSE),"")</f>
        <v>#VALUE!</v>
      </c>
      <c r="BE262" s="31"/>
      <c r="BF262" s="568"/>
      <c r="BG262" s="507"/>
      <c r="BH262" s="507"/>
      <c r="BI262" s="507"/>
      <c r="BJ262" s="507"/>
      <c r="BK262" s="560"/>
      <c r="BL262" s="507"/>
    </row>
    <row r="263" spans="2:64" ht="50.25" thickTop="1" thickBot="1" x14ac:dyDescent="0.35">
      <c r="B263" s="28"/>
      <c r="C263" s="62" t="e">
        <f>VLOOKUP(B263,'No Eliminar'!B$3:D$18,2,FALSE)</f>
        <v>#N/A</v>
      </c>
      <c r="D263" s="62" t="e">
        <f>VLOOKUP(B263,'No Eliminar'!B$3:E$18,4,FALSE)</f>
        <v>#N/A</v>
      </c>
      <c r="E263" s="28"/>
      <c r="F263" s="101"/>
      <c r="G263" s="501"/>
      <c r="H263" s="500"/>
      <c r="I263" s="507"/>
      <c r="J263" s="507"/>
      <c r="K263" s="508"/>
      <c r="L263" s="29"/>
      <c r="M263" s="51" t="str">
        <f t="shared" si="279"/>
        <v>;</v>
      </c>
      <c r="N263" s="52" t="str">
        <f t="shared" si="280"/>
        <v/>
      </c>
      <c r="O263" s="53" t="s">
        <v>53</v>
      </c>
      <c r="P263" s="53" t="s">
        <v>53</v>
      </c>
      <c r="Q263" s="53" t="s">
        <v>53</v>
      </c>
      <c r="R263" s="53" t="s">
        <v>53</v>
      </c>
      <c r="S263" s="53" t="s">
        <v>53</v>
      </c>
      <c r="T263" s="53" t="s">
        <v>53</v>
      </c>
      <c r="U263" s="53" t="s">
        <v>53</v>
      </c>
      <c r="V263" s="53" t="s">
        <v>54</v>
      </c>
      <c r="W263" s="53" t="s">
        <v>54</v>
      </c>
      <c r="X263" s="53" t="s">
        <v>53</v>
      </c>
      <c r="Y263" s="53" t="s">
        <v>53</v>
      </c>
      <c r="Z263" s="53" t="s">
        <v>53</v>
      </c>
      <c r="AA263" s="53" t="s">
        <v>53</v>
      </c>
      <c r="AB263" s="53" t="s">
        <v>53</v>
      </c>
      <c r="AC263" s="53" t="s">
        <v>53</v>
      </c>
      <c r="AD263" s="53" t="s">
        <v>54</v>
      </c>
      <c r="AE263" s="53" t="s">
        <v>53</v>
      </c>
      <c r="AF263" s="53" t="s">
        <v>53</v>
      </c>
      <c r="AG263" s="53" t="s">
        <v>54</v>
      </c>
      <c r="AH263" s="30"/>
      <c r="AI263" s="29"/>
      <c r="AJ263" s="30"/>
      <c r="AK263" s="66" t="str">
        <f t="shared" si="278"/>
        <v>;</v>
      </c>
      <c r="AL263" s="37" t="str">
        <f t="shared" si="281"/>
        <v/>
      </c>
      <c r="AM263" s="1" t="e">
        <f>IF(AND(M263&lt;&gt;"",AK263&lt;&gt;""),VLOOKUP(M263&amp;AK263,'No Eliminar'!$P$3:$Q$27,2,FALSE),"")</f>
        <v>#N/A</v>
      </c>
      <c r="AN263" s="74"/>
      <c r="AO263" s="205"/>
      <c r="AP263" s="264"/>
      <c r="AQ263" s="38" t="str">
        <f t="shared" si="270"/>
        <v>Impacto</v>
      </c>
      <c r="AR263" s="31"/>
      <c r="AS263" s="37" t="str">
        <f t="shared" si="271"/>
        <v/>
      </c>
      <c r="AT263" s="31"/>
      <c r="AU263" s="37" t="str">
        <f t="shared" si="272"/>
        <v/>
      </c>
      <c r="AV263" s="40" t="e">
        <f t="shared" si="273"/>
        <v>#VALUE!</v>
      </c>
      <c r="AW263" s="31"/>
      <c r="AX263" s="31"/>
      <c r="AY263" s="31"/>
      <c r="AZ263" s="40" t="str">
        <f t="shared" si="274"/>
        <v/>
      </c>
      <c r="BA263" s="41" t="str">
        <f t="shared" si="275"/>
        <v>Muy Alta</v>
      </c>
      <c r="BB263" s="40" t="e">
        <f t="shared" si="276"/>
        <v>#VALUE!</v>
      </c>
      <c r="BC263" s="41" t="e">
        <f t="shared" si="277"/>
        <v>#VALUE!</v>
      </c>
      <c r="BD263" s="42" t="e">
        <f>IF(AND(BA263&lt;&gt;"",BC263&lt;&gt;""),VLOOKUP(BA263&amp;BC263,'No Eliminar'!$P$3:$Q$27,2,FALSE),"")</f>
        <v>#VALUE!</v>
      </c>
      <c r="BE263" s="31"/>
      <c r="BF263" s="568"/>
      <c r="BG263" s="507"/>
      <c r="BH263" s="507"/>
      <c r="BI263" s="507"/>
      <c r="BJ263" s="507"/>
      <c r="BK263" s="560"/>
      <c r="BL263" s="507"/>
    </row>
    <row r="264" spans="2:64" ht="50.25" thickTop="1" thickBot="1" x14ac:dyDescent="0.35">
      <c r="B264" s="28"/>
      <c r="C264" s="62" t="e">
        <f>VLOOKUP(B264,'No Eliminar'!B$3:D$18,2,FALSE)</f>
        <v>#N/A</v>
      </c>
      <c r="D264" s="62" t="e">
        <f>VLOOKUP(B264,'No Eliminar'!B$3:E$18,4,FALSE)</f>
        <v>#N/A</v>
      </c>
      <c r="E264" s="28"/>
      <c r="F264" s="101"/>
      <c r="G264" s="501"/>
      <c r="H264" s="500"/>
      <c r="I264" s="507"/>
      <c r="J264" s="507"/>
      <c r="K264" s="508"/>
      <c r="L264" s="29"/>
      <c r="M264" s="51" t="str">
        <f t="shared" si="279"/>
        <v>;</v>
      </c>
      <c r="N264" s="52" t="str">
        <f t="shared" si="280"/>
        <v/>
      </c>
      <c r="O264" s="53" t="s">
        <v>53</v>
      </c>
      <c r="P264" s="53" t="s">
        <v>53</v>
      </c>
      <c r="Q264" s="53" t="s">
        <v>53</v>
      </c>
      <c r="R264" s="53" t="s">
        <v>53</v>
      </c>
      <c r="S264" s="53" t="s">
        <v>53</v>
      </c>
      <c r="T264" s="53" t="s">
        <v>53</v>
      </c>
      <c r="U264" s="53" t="s">
        <v>53</v>
      </c>
      <c r="V264" s="53" t="s">
        <v>54</v>
      </c>
      <c r="W264" s="53" t="s">
        <v>54</v>
      </c>
      <c r="X264" s="53" t="s">
        <v>53</v>
      </c>
      <c r="Y264" s="53" t="s">
        <v>53</v>
      </c>
      <c r="Z264" s="53" t="s">
        <v>53</v>
      </c>
      <c r="AA264" s="53" t="s">
        <v>53</v>
      </c>
      <c r="AB264" s="53" t="s">
        <v>53</v>
      </c>
      <c r="AC264" s="53" t="s">
        <v>53</v>
      </c>
      <c r="AD264" s="53" t="s">
        <v>54</v>
      </c>
      <c r="AE264" s="53" t="s">
        <v>53</v>
      </c>
      <c r="AF264" s="53" t="s">
        <v>53</v>
      </c>
      <c r="AG264" s="53" t="s">
        <v>54</v>
      </c>
      <c r="AH264" s="30"/>
      <c r="AI264" s="29"/>
      <c r="AJ264" s="30"/>
      <c r="AK264" s="66" t="str">
        <f t="shared" si="278"/>
        <v>;</v>
      </c>
      <c r="AL264" s="37" t="str">
        <f t="shared" si="281"/>
        <v/>
      </c>
      <c r="AM264" s="1" t="e">
        <f>IF(AND(M264&lt;&gt;"",AK264&lt;&gt;""),VLOOKUP(M264&amp;AK264,'No Eliminar'!$P$3:$Q$27,2,FALSE),"")</f>
        <v>#N/A</v>
      </c>
      <c r="AN264" s="74"/>
      <c r="AO264" s="205"/>
      <c r="AP264" s="264"/>
      <c r="AQ264" s="38" t="str">
        <f t="shared" si="270"/>
        <v>Impacto</v>
      </c>
      <c r="AR264" s="31"/>
      <c r="AS264" s="37" t="str">
        <f t="shared" si="271"/>
        <v/>
      </c>
      <c r="AT264" s="31"/>
      <c r="AU264" s="37" t="str">
        <f t="shared" si="272"/>
        <v/>
      </c>
      <c r="AV264" s="40" t="e">
        <f t="shared" si="273"/>
        <v>#VALUE!</v>
      </c>
      <c r="AW264" s="31"/>
      <c r="AX264" s="31"/>
      <c r="AY264" s="31"/>
      <c r="AZ264" s="40" t="str">
        <f t="shared" si="274"/>
        <v/>
      </c>
      <c r="BA264" s="41" t="str">
        <f t="shared" si="275"/>
        <v>Muy Alta</v>
      </c>
      <c r="BB264" s="40" t="e">
        <f t="shared" si="276"/>
        <v>#VALUE!</v>
      </c>
      <c r="BC264" s="41" t="e">
        <f t="shared" si="277"/>
        <v>#VALUE!</v>
      </c>
      <c r="BD264" s="42" t="e">
        <f>IF(AND(BA264&lt;&gt;"",BC264&lt;&gt;""),VLOOKUP(BA264&amp;BC264,'No Eliminar'!$P$3:$Q$27,2,FALSE),"")</f>
        <v>#VALUE!</v>
      </c>
      <c r="BE264" s="31"/>
      <c r="BF264" s="568"/>
      <c r="BG264" s="507"/>
      <c r="BH264" s="507"/>
      <c r="BI264" s="507"/>
      <c r="BJ264" s="507"/>
      <c r="BK264" s="560"/>
      <c r="BL264" s="507"/>
    </row>
    <row r="265" spans="2:64" ht="50.25" thickTop="1" thickBot="1" x14ac:dyDescent="0.35">
      <c r="B265" s="28"/>
      <c r="C265" s="62" t="e">
        <f>VLOOKUP(B265,'No Eliminar'!B$3:D$18,2,FALSE)</f>
        <v>#N/A</v>
      </c>
      <c r="D265" s="62" t="e">
        <f>VLOOKUP(B265,'No Eliminar'!B$3:E$18,4,FALSE)</f>
        <v>#N/A</v>
      </c>
      <c r="E265" s="28"/>
      <c r="F265" s="101"/>
      <c r="G265" s="501"/>
      <c r="H265" s="500"/>
      <c r="I265" s="507"/>
      <c r="J265" s="507"/>
      <c r="K265" s="508"/>
      <c r="L265" s="29"/>
      <c r="M265" s="51" t="str">
        <f t="shared" si="279"/>
        <v>;</v>
      </c>
      <c r="N265" s="52" t="str">
        <f t="shared" si="280"/>
        <v/>
      </c>
      <c r="O265" s="53" t="s">
        <v>53</v>
      </c>
      <c r="P265" s="53" t="s">
        <v>53</v>
      </c>
      <c r="Q265" s="53" t="s">
        <v>53</v>
      </c>
      <c r="R265" s="53" t="s">
        <v>53</v>
      </c>
      <c r="S265" s="53" t="s">
        <v>53</v>
      </c>
      <c r="T265" s="53" t="s">
        <v>53</v>
      </c>
      <c r="U265" s="53" t="s">
        <v>53</v>
      </c>
      <c r="V265" s="53" t="s">
        <v>54</v>
      </c>
      <c r="W265" s="53" t="s">
        <v>54</v>
      </c>
      <c r="X265" s="53" t="s">
        <v>53</v>
      </c>
      <c r="Y265" s="53" t="s">
        <v>53</v>
      </c>
      <c r="Z265" s="53" t="s">
        <v>53</v>
      </c>
      <c r="AA265" s="53" t="s">
        <v>53</v>
      </c>
      <c r="AB265" s="53" t="s">
        <v>53</v>
      </c>
      <c r="AC265" s="53" t="s">
        <v>53</v>
      </c>
      <c r="AD265" s="53" t="s">
        <v>54</v>
      </c>
      <c r="AE265" s="53" t="s">
        <v>53</v>
      </c>
      <c r="AF265" s="53" t="s">
        <v>53</v>
      </c>
      <c r="AG265" s="53" t="s">
        <v>54</v>
      </c>
      <c r="AH265" s="30"/>
      <c r="AI265" s="29"/>
      <c r="AJ265" s="30"/>
      <c r="AK265" s="66" t="str">
        <f t="shared" si="278"/>
        <v>;</v>
      </c>
      <c r="AL265" s="37" t="str">
        <f t="shared" si="281"/>
        <v/>
      </c>
      <c r="AM265" s="1" t="e">
        <f>IF(AND(M265&lt;&gt;"",AK265&lt;&gt;""),VLOOKUP(M265&amp;AK265,'No Eliminar'!$P$3:$Q$27,2,FALSE),"")</f>
        <v>#N/A</v>
      </c>
      <c r="AN265" s="74"/>
      <c r="AO265" s="205"/>
      <c r="AP265" s="264"/>
      <c r="AQ265" s="38" t="str">
        <f t="shared" si="270"/>
        <v>Impacto</v>
      </c>
      <c r="AR265" s="31"/>
      <c r="AS265" s="37" t="str">
        <f t="shared" si="271"/>
        <v/>
      </c>
      <c r="AT265" s="31"/>
      <c r="AU265" s="37" t="str">
        <f t="shared" si="272"/>
        <v/>
      </c>
      <c r="AV265" s="40" t="e">
        <f t="shared" si="273"/>
        <v>#VALUE!</v>
      </c>
      <c r="AW265" s="31"/>
      <c r="AX265" s="31"/>
      <c r="AY265" s="31"/>
      <c r="AZ265" s="40" t="str">
        <f t="shared" si="274"/>
        <v/>
      </c>
      <c r="BA265" s="41" t="str">
        <f t="shared" si="275"/>
        <v>Muy Alta</v>
      </c>
      <c r="BB265" s="40" t="e">
        <f t="shared" si="276"/>
        <v>#VALUE!</v>
      </c>
      <c r="BC265" s="41" t="e">
        <f t="shared" si="277"/>
        <v>#VALUE!</v>
      </c>
      <c r="BD265" s="42" t="e">
        <f>IF(AND(BA265&lt;&gt;"",BC265&lt;&gt;""),VLOOKUP(BA265&amp;BC265,'No Eliminar'!$P$3:$Q$27,2,FALSE),"")</f>
        <v>#VALUE!</v>
      </c>
      <c r="BE265" s="31"/>
      <c r="BF265" s="568"/>
      <c r="BG265" s="507"/>
      <c r="BH265" s="507"/>
      <c r="BI265" s="507"/>
      <c r="BJ265" s="507"/>
      <c r="BK265" s="560"/>
      <c r="BL265" s="507"/>
    </row>
    <row r="266" spans="2:64" ht="50.25" thickTop="1" thickBot="1" x14ac:dyDescent="0.35">
      <c r="B266" s="28"/>
      <c r="C266" s="62" t="e">
        <f>VLOOKUP(B266,'No Eliminar'!B$3:D$18,2,FALSE)</f>
        <v>#N/A</v>
      </c>
      <c r="D266" s="62" t="e">
        <f>VLOOKUP(B266,'No Eliminar'!B$3:E$18,4,FALSE)</f>
        <v>#N/A</v>
      </c>
      <c r="E266" s="28"/>
      <c r="F266" s="101"/>
      <c r="G266" s="501"/>
      <c r="H266" s="500"/>
      <c r="I266" s="507"/>
      <c r="J266" s="507"/>
      <c r="K266" s="508"/>
      <c r="L266" s="29"/>
      <c r="M266" s="51" t="str">
        <f t="shared" si="279"/>
        <v>;</v>
      </c>
      <c r="N266" s="52" t="str">
        <f t="shared" si="280"/>
        <v/>
      </c>
      <c r="O266" s="53" t="s">
        <v>53</v>
      </c>
      <c r="P266" s="53" t="s">
        <v>53</v>
      </c>
      <c r="Q266" s="53" t="s">
        <v>53</v>
      </c>
      <c r="R266" s="53" t="s">
        <v>53</v>
      </c>
      <c r="S266" s="53" t="s">
        <v>53</v>
      </c>
      <c r="T266" s="53" t="s">
        <v>53</v>
      </c>
      <c r="U266" s="53" t="s">
        <v>53</v>
      </c>
      <c r="V266" s="53" t="s">
        <v>54</v>
      </c>
      <c r="W266" s="53" t="s">
        <v>54</v>
      </c>
      <c r="X266" s="53" t="s">
        <v>53</v>
      </c>
      <c r="Y266" s="53" t="s">
        <v>53</v>
      </c>
      <c r="Z266" s="53" t="s">
        <v>53</v>
      </c>
      <c r="AA266" s="53" t="s">
        <v>53</v>
      </c>
      <c r="AB266" s="53" t="s">
        <v>53</v>
      </c>
      <c r="AC266" s="53" t="s">
        <v>53</v>
      </c>
      <c r="AD266" s="53" t="s">
        <v>54</v>
      </c>
      <c r="AE266" s="53" t="s">
        <v>53</v>
      </c>
      <c r="AF266" s="53" t="s">
        <v>53</v>
      </c>
      <c r="AG266" s="53" t="s">
        <v>54</v>
      </c>
      <c r="AH266" s="30"/>
      <c r="AI266" s="29"/>
      <c r="AJ266" s="30"/>
      <c r="AK266" s="66" t="str">
        <f t="shared" si="278"/>
        <v>;</v>
      </c>
      <c r="AL266" s="37" t="str">
        <f t="shared" si="281"/>
        <v/>
      </c>
      <c r="AM266" s="1" t="e">
        <f>IF(AND(M266&lt;&gt;"",AK266&lt;&gt;""),VLOOKUP(M266&amp;AK266,'No Eliminar'!$P$3:$Q$27,2,FALSE),"")</f>
        <v>#N/A</v>
      </c>
      <c r="AN266" s="74"/>
      <c r="AO266" s="205"/>
      <c r="AP266" s="264"/>
      <c r="AQ266" s="38" t="str">
        <f t="shared" si="270"/>
        <v>Impacto</v>
      </c>
      <c r="AR266" s="31"/>
      <c r="AS266" s="37" t="str">
        <f t="shared" si="271"/>
        <v/>
      </c>
      <c r="AT266" s="31"/>
      <c r="AU266" s="37" t="str">
        <f t="shared" si="272"/>
        <v/>
      </c>
      <c r="AV266" s="40" t="e">
        <f t="shared" si="273"/>
        <v>#VALUE!</v>
      </c>
      <c r="AW266" s="31"/>
      <c r="AX266" s="31"/>
      <c r="AY266" s="31"/>
      <c r="AZ266" s="40" t="str">
        <f t="shared" si="274"/>
        <v/>
      </c>
      <c r="BA266" s="41" t="str">
        <f t="shared" si="275"/>
        <v>Muy Alta</v>
      </c>
      <c r="BB266" s="40" t="e">
        <f t="shared" si="276"/>
        <v>#VALUE!</v>
      </c>
      <c r="BC266" s="41" t="e">
        <f t="shared" si="277"/>
        <v>#VALUE!</v>
      </c>
      <c r="BD266" s="42" t="e">
        <f>IF(AND(BA266&lt;&gt;"",BC266&lt;&gt;""),VLOOKUP(BA266&amp;BC266,'No Eliminar'!$P$3:$Q$27,2,FALSE),"")</f>
        <v>#VALUE!</v>
      </c>
      <c r="BE266" s="31"/>
      <c r="BF266" s="568"/>
      <c r="BG266" s="507"/>
      <c r="BH266" s="507"/>
      <c r="BI266" s="507"/>
      <c r="BJ266" s="507"/>
      <c r="BK266" s="560"/>
      <c r="BL266" s="507"/>
    </row>
    <row r="267" spans="2:64" ht="50.25" thickTop="1" thickBot="1" x14ac:dyDescent="0.35">
      <c r="B267" s="28"/>
      <c r="C267" s="62" t="e">
        <f>VLOOKUP(B267,'No Eliminar'!B$3:D$18,2,FALSE)</f>
        <v>#N/A</v>
      </c>
      <c r="D267" s="62" t="e">
        <f>VLOOKUP(B267,'No Eliminar'!B$3:E$18,4,FALSE)</f>
        <v>#N/A</v>
      </c>
      <c r="E267" s="28"/>
      <c r="F267" s="101"/>
      <c r="G267" s="501"/>
      <c r="H267" s="500"/>
      <c r="I267" s="507"/>
      <c r="J267" s="507"/>
      <c r="K267" s="508"/>
      <c r="L267" s="29"/>
      <c r="M267" s="51" t="str">
        <f t="shared" si="279"/>
        <v>;</v>
      </c>
      <c r="N267" s="52" t="str">
        <f t="shared" si="280"/>
        <v/>
      </c>
      <c r="O267" s="53" t="s">
        <v>53</v>
      </c>
      <c r="P267" s="53" t="s">
        <v>53</v>
      </c>
      <c r="Q267" s="53" t="s">
        <v>53</v>
      </c>
      <c r="R267" s="53" t="s">
        <v>53</v>
      </c>
      <c r="S267" s="53" t="s">
        <v>53</v>
      </c>
      <c r="T267" s="53" t="s">
        <v>53</v>
      </c>
      <c r="U267" s="53" t="s">
        <v>53</v>
      </c>
      <c r="V267" s="53" t="s">
        <v>54</v>
      </c>
      <c r="W267" s="53" t="s">
        <v>54</v>
      </c>
      <c r="X267" s="53" t="s">
        <v>53</v>
      </c>
      <c r="Y267" s="53" t="s">
        <v>53</v>
      </c>
      <c r="Z267" s="53" t="s">
        <v>53</v>
      </c>
      <c r="AA267" s="53" t="s">
        <v>53</v>
      </c>
      <c r="AB267" s="53" t="s">
        <v>53</v>
      </c>
      <c r="AC267" s="53" t="s">
        <v>53</v>
      </c>
      <c r="AD267" s="53" t="s">
        <v>54</v>
      </c>
      <c r="AE267" s="53" t="s">
        <v>53</v>
      </c>
      <c r="AF267" s="53" t="s">
        <v>53</v>
      </c>
      <c r="AG267" s="53" t="s">
        <v>54</v>
      </c>
      <c r="AH267" s="30"/>
      <c r="AI267" s="29"/>
      <c r="AJ267" s="30"/>
      <c r="AK267" s="66" t="str">
        <f t="shared" si="278"/>
        <v>;</v>
      </c>
      <c r="AL267" s="37" t="str">
        <f t="shared" si="281"/>
        <v/>
      </c>
      <c r="AM267" s="1" t="e">
        <f>IF(AND(M267&lt;&gt;"",AK267&lt;&gt;""),VLOOKUP(M267&amp;AK267,'No Eliminar'!$P$3:$Q$27,2,FALSE),"")</f>
        <v>#N/A</v>
      </c>
      <c r="AN267" s="74"/>
      <c r="AO267" s="205"/>
      <c r="AP267" s="264"/>
      <c r="AQ267" s="38" t="str">
        <f t="shared" si="270"/>
        <v>Impacto</v>
      </c>
      <c r="AR267" s="31"/>
      <c r="AS267" s="37" t="str">
        <f t="shared" si="271"/>
        <v/>
      </c>
      <c r="AT267" s="31"/>
      <c r="AU267" s="37" t="str">
        <f t="shared" si="272"/>
        <v/>
      </c>
      <c r="AV267" s="40" t="e">
        <f t="shared" si="273"/>
        <v>#VALUE!</v>
      </c>
      <c r="AW267" s="31"/>
      <c r="AX267" s="31"/>
      <c r="AY267" s="31"/>
      <c r="AZ267" s="40" t="str">
        <f t="shared" si="274"/>
        <v/>
      </c>
      <c r="BA267" s="41" t="str">
        <f t="shared" si="275"/>
        <v>Muy Alta</v>
      </c>
      <c r="BB267" s="40" t="e">
        <f t="shared" si="276"/>
        <v>#VALUE!</v>
      </c>
      <c r="BC267" s="41" t="e">
        <f t="shared" si="277"/>
        <v>#VALUE!</v>
      </c>
      <c r="BD267" s="42" t="e">
        <f>IF(AND(BA267&lt;&gt;"",BC267&lt;&gt;""),VLOOKUP(BA267&amp;BC267,'No Eliminar'!$P$3:$Q$27,2,FALSE),"")</f>
        <v>#VALUE!</v>
      </c>
      <c r="BE267" s="31"/>
      <c r="BF267" s="568"/>
      <c r="BG267" s="507"/>
      <c r="BH267" s="507"/>
      <c r="BI267" s="507"/>
      <c r="BJ267" s="507"/>
      <c r="BK267" s="560"/>
      <c r="BL267" s="507"/>
    </row>
    <row r="268" spans="2:64" ht="50.25" thickTop="1" thickBot="1" x14ac:dyDescent="0.35">
      <c r="B268" s="28"/>
      <c r="C268" s="62" t="e">
        <f>VLOOKUP(B268,'No Eliminar'!B$3:D$18,2,FALSE)</f>
        <v>#N/A</v>
      </c>
      <c r="D268" s="62" t="e">
        <f>VLOOKUP(B268,'No Eliminar'!B$3:E$18,4,FALSE)</f>
        <v>#N/A</v>
      </c>
      <c r="E268" s="28"/>
      <c r="F268" s="101"/>
      <c r="G268" s="501"/>
      <c r="H268" s="500"/>
      <c r="I268" s="507"/>
      <c r="J268" s="507"/>
      <c r="K268" s="508"/>
      <c r="L268" s="29"/>
      <c r="M268" s="51" t="str">
        <f t="shared" si="279"/>
        <v>;</v>
      </c>
      <c r="N268" s="52" t="str">
        <f t="shared" si="280"/>
        <v/>
      </c>
      <c r="O268" s="53" t="s">
        <v>53</v>
      </c>
      <c r="P268" s="53" t="s">
        <v>53</v>
      </c>
      <c r="Q268" s="53" t="s">
        <v>53</v>
      </c>
      <c r="R268" s="53" t="s">
        <v>53</v>
      </c>
      <c r="S268" s="53" t="s">
        <v>53</v>
      </c>
      <c r="T268" s="53" t="s">
        <v>53</v>
      </c>
      <c r="U268" s="53" t="s">
        <v>53</v>
      </c>
      <c r="V268" s="53" t="s">
        <v>54</v>
      </c>
      <c r="W268" s="53" t="s">
        <v>54</v>
      </c>
      <c r="X268" s="53" t="s">
        <v>53</v>
      </c>
      <c r="Y268" s="53" t="s">
        <v>53</v>
      </c>
      <c r="Z268" s="53" t="s">
        <v>53</v>
      </c>
      <c r="AA268" s="53" t="s">
        <v>53</v>
      </c>
      <c r="AB268" s="53" t="s">
        <v>53</v>
      </c>
      <c r="AC268" s="53" t="s">
        <v>53</v>
      </c>
      <c r="AD268" s="53" t="s">
        <v>54</v>
      </c>
      <c r="AE268" s="53" t="s">
        <v>53</v>
      </c>
      <c r="AF268" s="53" t="s">
        <v>53</v>
      </c>
      <c r="AG268" s="53" t="s">
        <v>54</v>
      </c>
      <c r="AH268" s="30"/>
      <c r="AI268" s="29"/>
      <c r="AJ268" s="30"/>
      <c r="AK268" s="66" t="str">
        <f t="shared" si="278"/>
        <v>;</v>
      </c>
      <c r="AL268" s="37" t="str">
        <f t="shared" si="281"/>
        <v/>
      </c>
      <c r="AM268" s="1" t="e">
        <f>IF(AND(M268&lt;&gt;"",AK268&lt;&gt;""),VLOOKUP(M268&amp;AK268,'No Eliminar'!$P$3:$Q$27,2,FALSE),"")</f>
        <v>#N/A</v>
      </c>
      <c r="AN268" s="74"/>
      <c r="AO268" s="205"/>
      <c r="AP268" s="264"/>
      <c r="AQ268" s="38" t="str">
        <f t="shared" si="270"/>
        <v>Impacto</v>
      </c>
      <c r="AR268" s="31"/>
      <c r="AS268" s="37" t="str">
        <f t="shared" si="271"/>
        <v/>
      </c>
      <c r="AT268" s="31"/>
      <c r="AU268" s="37" t="str">
        <f t="shared" si="272"/>
        <v/>
      </c>
      <c r="AV268" s="40" t="e">
        <f t="shared" si="273"/>
        <v>#VALUE!</v>
      </c>
      <c r="AW268" s="31"/>
      <c r="AX268" s="31"/>
      <c r="AY268" s="31"/>
      <c r="AZ268" s="40" t="str">
        <f t="shared" si="274"/>
        <v/>
      </c>
      <c r="BA268" s="41" t="str">
        <f t="shared" si="275"/>
        <v>Muy Alta</v>
      </c>
      <c r="BB268" s="40" t="e">
        <f t="shared" si="276"/>
        <v>#VALUE!</v>
      </c>
      <c r="BC268" s="41" t="e">
        <f t="shared" si="277"/>
        <v>#VALUE!</v>
      </c>
      <c r="BD268" s="42" t="e">
        <f>IF(AND(BA268&lt;&gt;"",BC268&lt;&gt;""),VLOOKUP(BA268&amp;BC268,'No Eliminar'!$P$3:$Q$27,2,FALSE),"")</f>
        <v>#VALUE!</v>
      </c>
      <c r="BE268" s="31"/>
      <c r="BF268" s="568"/>
      <c r="BG268" s="507"/>
      <c r="BH268" s="507"/>
      <c r="BI268" s="507"/>
      <c r="BJ268" s="507"/>
      <c r="BK268" s="560"/>
      <c r="BL268" s="507"/>
    </row>
    <row r="269" spans="2:64" ht="50.25" thickTop="1" thickBot="1" x14ac:dyDescent="0.35">
      <c r="B269" s="28"/>
      <c r="C269" s="62" t="e">
        <f>VLOOKUP(B269,'No Eliminar'!B$3:D$18,2,FALSE)</f>
        <v>#N/A</v>
      </c>
      <c r="D269" s="62" t="e">
        <f>VLOOKUP(B269,'No Eliminar'!B$3:E$18,4,FALSE)</f>
        <v>#N/A</v>
      </c>
      <c r="E269" s="28"/>
      <c r="F269" s="101"/>
      <c r="G269" s="501"/>
      <c r="H269" s="500"/>
      <c r="I269" s="507"/>
      <c r="J269" s="507"/>
      <c r="K269" s="508"/>
      <c r="L269" s="29"/>
      <c r="M269" s="51" t="str">
        <f t="shared" si="279"/>
        <v>;</v>
      </c>
      <c r="N269" s="52" t="str">
        <f t="shared" si="280"/>
        <v/>
      </c>
      <c r="O269" s="53" t="s">
        <v>53</v>
      </c>
      <c r="P269" s="53" t="s">
        <v>53</v>
      </c>
      <c r="Q269" s="53" t="s">
        <v>53</v>
      </c>
      <c r="R269" s="53" t="s">
        <v>53</v>
      </c>
      <c r="S269" s="53" t="s">
        <v>53</v>
      </c>
      <c r="T269" s="53" t="s">
        <v>53</v>
      </c>
      <c r="U269" s="53" t="s">
        <v>53</v>
      </c>
      <c r="V269" s="53" t="s">
        <v>54</v>
      </c>
      <c r="W269" s="53" t="s">
        <v>54</v>
      </c>
      <c r="X269" s="53" t="s">
        <v>53</v>
      </c>
      <c r="Y269" s="53" t="s">
        <v>53</v>
      </c>
      <c r="Z269" s="53" t="s">
        <v>53</v>
      </c>
      <c r="AA269" s="53" t="s">
        <v>53</v>
      </c>
      <c r="AB269" s="53" t="s">
        <v>53</v>
      </c>
      <c r="AC269" s="53" t="s">
        <v>53</v>
      </c>
      <c r="AD269" s="53" t="s">
        <v>54</v>
      </c>
      <c r="AE269" s="53" t="s">
        <v>53</v>
      </c>
      <c r="AF269" s="53" t="s">
        <v>53</v>
      </c>
      <c r="AG269" s="53" t="s">
        <v>54</v>
      </c>
      <c r="AH269" s="30"/>
      <c r="AI269" s="29"/>
      <c r="AJ269" s="30"/>
      <c r="AK269" s="66" t="str">
        <f t="shared" si="278"/>
        <v>;</v>
      </c>
      <c r="AL269" s="37" t="str">
        <f t="shared" si="281"/>
        <v/>
      </c>
      <c r="AM269" s="1" t="e">
        <f>IF(AND(M269&lt;&gt;"",AK269&lt;&gt;""),VLOOKUP(M269&amp;AK269,'No Eliminar'!$P$3:$Q$27,2,FALSE),"")</f>
        <v>#N/A</v>
      </c>
      <c r="AN269" s="74"/>
      <c r="AO269" s="205"/>
      <c r="AP269" s="264"/>
      <c r="AQ269" s="38" t="str">
        <f t="shared" si="270"/>
        <v>Impacto</v>
      </c>
      <c r="AR269" s="31"/>
      <c r="AS269" s="37" t="str">
        <f t="shared" si="271"/>
        <v/>
      </c>
      <c r="AT269" s="31"/>
      <c r="AU269" s="37" t="str">
        <f t="shared" si="272"/>
        <v/>
      </c>
      <c r="AV269" s="40" t="e">
        <f t="shared" si="273"/>
        <v>#VALUE!</v>
      </c>
      <c r="AW269" s="31"/>
      <c r="AX269" s="31"/>
      <c r="AY269" s="31"/>
      <c r="AZ269" s="40" t="str">
        <f t="shared" si="274"/>
        <v/>
      </c>
      <c r="BA269" s="41" t="str">
        <f t="shared" si="275"/>
        <v>Muy Alta</v>
      </c>
      <c r="BB269" s="40" t="e">
        <f t="shared" si="276"/>
        <v>#VALUE!</v>
      </c>
      <c r="BC269" s="41" t="e">
        <f t="shared" si="277"/>
        <v>#VALUE!</v>
      </c>
      <c r="BD269" s="42" t="e">
        <f>IF(AND(BA269&lt;&gt;"",BC269&lt;&gt;""),VLOOKUP(BA269&amp;BC269,'No Eliminar'!$P$3:$Q$27,2,FALSE),"")</f>
        <v>#VALUE!</v>
      </c>
      <c r="BE269" s="31"/>
      <c r="BF269" s="568"/>
      <c r="BG269" s="507"/>
      <c r="BH269" s="507"/>
      <c r="BI269" s="507"/>
      <c r="BJ269" s="507"/>
      <c r="BK269" s="560"/>
      <c r="BL269" s="507"/>
    </row>
    <row r="270" spans="2:64" ht="50.25" thickTop="1" thickBot="1" x14ac:dyDescent="0.35">
      <c r="B270" s="28"/>
      <c r="C270" s="62" t="e">
        <f>VLOOKUP(B270,'No Eliminar'!B$3:D$18,2,FALSE)</f>
        <v>#N/A</v>
      </c>
      <c r="D270" s="62" t="e">
        <f>VLOOKUP(B270,'No Eliminar'!B$3:E$18,4,FALSE)</f>
        <v>#N/A</v>
      </c>
      <c r="E270" s="28"/>
      <c r="F270" s="101"/>
      <c r="G270" s="501"/>
      <c r="H270" s="500"/>
      <c r="I270" s="507"/>
      <c r="J270" s="507"/>
      <c r="K270" s="508"/>
      <c r="L270" s="29"/>
      <c r="M270" s="51" t="str">
        <f t="shared" si="279"/>
        <v>;</v>
      </c>
      <c r="N270" s="52" t="str">
        <f t="shared" si="280"/>
        <v/>
      </c>
      <c r="O270" s="53" t="s">
        <v>53</v>
      </c>
      <c r="P270" s="53" t="s">
        <v>53</v>
      </c>
      <c r="Q270" s="53" t="s">
        <v>53</v>
      </c>
      <c r="R270" s="53" t="s">
        <v>53</v>
      </c>
      <c r="S270" s="53" t="s">
        <v>53</v>
      </c>
      <c r="T270" s="53" t="s">
        <v>53</v>
      </c>
      <c r="U270" s="53" t="s">
        <v>53</v>
      </c>
      <c r="V270" s="53" t="s">
        <v>54</v>
      </c>
      <c r="W270" s="53" t="s">
        <v>54</v>
      </c>
      <c r="X270" s="53" t="s">
        <v>53</v>
      </c>
      <c r="Y270" s="53" t="s">
        <v>53</v>
      </c>
      <c r="Z270" s="53" t="s">
        <v>53</v>
      </c>
      <c r="AA270" s="53" t="s">
        <v>53</v>
      </c>
      <c r="AB270" s="53" t="s">
        <v>53</v>
      </c>
      <c r="AC270" s="53" t="s">
        <v>53</v>
      </c>
      <c r="AD270" s="53" t="s">
        <v>54</v>
      </c>
      <c r="AE270" s="53" t="s">
        <v>53</v>
      </c>
      <c r="AF270" s="53" t="s">
        <v>53</v>
      </c>
      <c r="AG270" s="53" t="s">
        <v>54</v>
      </c>
      <c r="AH270" s="30"/>
      <c r="AI270" s="29"/>
      <c r="AJ270" s="30"/>
      <c r="AK270" s="66" t="str">
        <f t="shared" si="278"/>
        <v>;</v>
      </c>
      <c r="AL270" s="37" t="str">
        <f t="shared" si="281"/>
        <v/>
      </c>
      <c r="AM270" s="1" t="e">
        <f>IF(AND(M270&lt;&gt;"",AK270&lt;&gt;""),VLOOKUP(M270&amp;AK270,'No Eliminar'!$P$3:$Q$27,2,FALSE),"")</f>
        <v>#N/A</v>
      </c>
      <c r="AN270" s="74"/>
      <c r="AO270" s="205"/>
      <c r="AP270" s="264"/>
      <c r="AQ270" s="38" t="str">
        <f t="shared" si="270"/>
        <v>Impacto</v>
      </c>
      <c r="AR270" s="31"/>
      <c r="AS270" s="37" t="str">
        <f t="shared" si="271"/>
        <v/>
      </c>
      <c r="AT270" s="31"/>
      <c r="AU270" s="37" t="str">
        <f t="shared" si="272"/>
        <v/>
      </c>
      <c r="AV270" s="40" t="e">
        <f t="shared" si="273"/>
        <v>#VALUE!</v>
      </c>
      <c r="AW270" s="31"/>
      <c r="AX270" s="31"/>
      <c r="AY270" s="31"/>
      <c r="AZ270" s="40" t="str">
        <f t="shared" si="274"/>
        <v/>
      </c>
      <c r="BA270" s="41" t="str">
        <f t="shared" si="275"/>
        <v>Muy Alta</v>
      </c>
      <c r="BB270" s="40" t="e">
        <f t="shared" si="276"/>
        <v>#VALUE!</v>
      </c>
      <c r="BC270" s="41" t="e">
        <f t="shared" si="277"/>
        <v>#VALUE!</v>
      </c>
      <c r="BD270" s="42" t="e">
        <f>IF(AND(BA270&lt;&gt;"",BC270&lt;&gt;""),VLOOKUP(BA270&amp;BC270,'No Eliminar'!$P$3:$Q$27,2,FALSE),"")</f>
        <v>#VALUE!</v>
      </c>
      <c r="BE270" s="31"/>
      <c r="BF270" s="568"/>
      <c r="BG270" s="507"/>
      <c r="BH270" s="507"/>
      <c r="BI270" s="507"/>
      <c r="BJ270" s="507"/>
      <c r="BK270" s="560"/>
      <c r="BL270" s="507"/>
    </row>
    <row r="271" spans="2:64" ht="50.25" thickTop="1" thickBot="1" x14ac:dyDescent="0.35">
      <c r="B271" s="28"/>
      <c r="C271" s="62" t="e">
        <f>VLOOKUP(B271,'No Eliminar'!B$3:D$18,2,FALSE)</f>
        <v>#N/A</v>
      </c>
      <c r="D271" s="62" t="e">
        <f>VLOOKUP(B271,'No Eliminar'!B$3:E$18,4,FALSE)</f>
        <v>#N/A</v>
      </c>
      <c r="E271" s="28"/>
      <c r="F271" s="101"/>
      <c r="G271" s="501"/>
      <c r="H271" s="500"/>
      <c r="I271" s="507"/>
      <c r="J271" s="507"/>
      <c r="K271" s="508"/>
      <c r="L271" s="29"/>
      <c r="M271" s="51" t="str">
        <f t="shared" si="279"/>
        <v>;</v>
      </c>
      <c r="N271" s="52" t="str">
        <f t="shared" si="280"/>
        <v/>
      </c>
      <c r="O271" s="53" t="s">
        <v>53</v>
      </c>
      <c r="P271" s="53" t="s">
        <v>53</v>
      </c>
      <c r="Q271" s="53" t="s">
        <v>53</v>
      </c>
      <c r="R271" s="53" t="s">
        <v>53</v>
      </c>
      <c r="S271" s="53" t="s">
        <v>53</v>
      </c>
      <c r="T271" s="53" t="s">
        <v>53</v>
      </c>
      <c r="U271" s="53" t="s">
        <v>53</v>
      </c>
      <c r="V271" s="53" t="s">
        <v>54</v>
      </c>
      <c r="W271" s="53" t="s">
        <v>54</v>
      </c>
      <c r="X271" s="53" t="s">
        <v>53</v>
      </c>
      <c r="Y271" s="53" t="s">
        <v>53</v>
      </c>
      <c r="Z271" s="53" t="s">
        <v>53</v>
      </c>
      <c r="AA271" s="53" t="s">
        <v>53</v>
      </c>
      <c r="AB271" s="53" t="s">
        <v>53</v>
      </c>
      <c r="AC271" s="53" t="s">
        <v>53</v>
      </c>
      <c r="AD271" s="53" t="s">
        <v>54</v>
      </c>
      <c r="AE271" s="53" t="s">
        <v>53</v>
      </c>
      <c r="AF271" s="53" t="s">
        <v>53</v>
      </c>
      <c r="AG271" s="53" t="s">
        <v>54</v>
      </c>
      <c r="AH271" s="30"/>
      <c r="AI271" s="29"/>
      <c r="AJ271" s="30"/>
      <c r="AK271" s="66" t="str">
        <f t="shared" si="278"/>
        <v>;</v>
      </c>
      <c r="AL271" s="37" t="str">
        <f t="shared" si="281"/>
        <v/>
      </c>
      <c r="AM271" s="1" t="e">
        <f>IF(AND(M271&lt;&gt;"",AK271&lt;&gt;""),VLOOKUP(M271&amp;AK271,'No Eliminar'!$P$3:$Q$27,2,FALSE),"")</f>
        <v>#N/A</v>
      </c>
      <c r="AN271" s="74"/>
      <c r="AO271" s="205"/>
      <c r="AP271" s="264"/>
      <c r="AQ271" s="38" t="str">
        <f t="shared" si="270"/>
        <v>Impacto</v>
      </c>
      <c r="AR271" s="31"/>
      <c r="AS271" s="37" t="str">
        <f t="shared" si="271"/>
        <v/>
      </c>
      <c r="AT271" s="31"/>
      <c r="AU271" s="37" t="str">
        <f t="shared" si="272"/>
        <v/>
      </c>
      <c r="AV271" s="40" t="e">
        <f t="shared" si="273"/>
        <v>#VALUE!</v>
      </c>
      <c r="AW271" s="31"/>
      <c r="AX271" s="31"/>
      <c r="AY271" s="31"/>
      <c r="AZ271" s="40" t="str">
        <f t="shared" si="274"/>
        <v/>
      </c>
      <c r="BA271" s="41" t="str">
        <f t="shared" si="275"/>
        <v>Muy Alta</v>
      </c>
      <c r="BB271" s="40" t="e">
        <f t="shared" si="276"/>
        <v>#VALUE!</v>
      </c>
      <c r="BC271" s="41" t="e">
        <f t="shared" si="277"/>
        <v>#VALUE!</v>
      </c>
      <c r="BD271" s="42" t="e">
        <f>IF(AND(BA271&lt;&gt;"",BC271&lt;&gt;""),VLOOKUP(BA271&amp;BC271,'No Eliminar'!$P$3:$Q$27,2,FALSE),"")</f>
        <v>#VALUE!</v>
      </c>
      <c r="BE271" s="31"/>
      <c r="BF271" s="568"/>
      <c r="BG271" s="507"/>
      <c r="BH271" s="507"/>
      <c r="BI271" s="507"/>
      <c r="BJ271" s="507"/>
      <c r="BK271" s="560"/>
      <c r="BL271" s="507"/>
    </row>
    <row r="272" spans="2:64" ht="50.25" thickTop="1" thickBot="1" x14ac:dyDescent="0.35">
      <c r="B272" s="28"/>
      <c r="C272" s="62" t="e">
        <f>VLOOKUP(B272,'No Eliminar'!B$3:D$18,2,FALSE)</f>
        <v>#N/A</v>
      </c>
      <c r="D272" s="62" t="e">
        <f>VLOOKUP(B272,'No Eliminar'!B$3:E$18,4,FALSE)</f>
        <v>#N/A</v>
      </c>
      <c r="E272" s="28"/>
      <c r="F272" s="101"/>
      <c r="G272" s="501"/>
      <c r="H272" s="500"/>
      <c r="I272" s="507"/>
      <c r="J272" s="507"/>
      <c r="K272" s="508"/>
      <c r="L272" s="29"/>
      <c r="M272" s="51" t="str">
        <f t="shared" si="279"/>
        <v>;</v>
      </c>
      <c r="N272" s="52" t="str">
        <f t="shared" si="280"/>
        <v/>
      </c>
      <c r="O272" s="53" t="s">
        <v>53</v>
      </c>
      <c r="P272" s="53" t="s">
        <v>53</v>
      </c>
      <c r="Q272" s="53" t="s">
        <v>53</v>
      </c>
      <c r="R272" s="53" t="s">
        <v>53</v>
      </c>
      <c r="S272" s="53" t="s">
        <v>53</v>
      </c>
      <c r="T272" s="53" t="s">
        <v>53</v>
      </c>
      <c r="U272" s="53" t="s">
        <v>53</v>
      </c>
      <c r="V272" s="53" t="s">
        <v>54</v>
      </c>
      <c r="W272" s="53" t="s">
        <v>54</v>
      </c>
      <c r="X272" s="53" t="s">
        <v>53</v>
      </c>
      <c r="Y272" s="53" t="s">
        <v>53</v>
      </c>
      <c r="Z272" s="53" t="s">
        <v>53</v>
      </c>
      <c r="AA272" s="53" t="s">
        <v>53</v>
      </c>
      <c r="AB272" s="53" t="s">
        <v>53</v>
      </c>
      <c r="AC272" s="53" t="s">
        <v>53</v>
      </c>
      <c r="AD272" s="53" t="s">
        <v>54</v>
      </c>
      <c r="AE272" s="53" t="s">
        <v>53</v>
      </c>
      <c r="AF272" s="53" t="s">
        <v>53</v>
      </c>
      <c r="AG272" s="53" t="s">
        <v>54</v>
      </c>
      <c r="AH272" s="30"/>
      <c r="AI272" s="29"/>
      <c r="AJ272" s="30"/>
      <c r="AK272" s="66" t="str">
        <f t="shared" si="278"/>
        <v>;</v>
      </c>
      <c r="AL272" s="37" t="str">
        <f t="shared" si="281"/>
        <v/>
      </c>
      <c r="AM272" s="1" t="e">
        <f>IF(AND(M272&lt;&gt;"",AK272&lt;&gt;""),VLOOKUP(M272&amp;AK272,'No Eliminar'!$P$3:$Q$27,2,FALSE),"")</f>
        <v>#N/A</v>
      </c>
      <c r="AN272" s="74"/>
      <c r="AO272" s="205"/>
      <c r="AP272" s="264"/>
      <c r="AQ272" s="38" t="str">
        <f t="shared" si="270"/>
        <v>Impacto</v>
      </c>
      <c r="AR272" s="31"/>
      <c r="AS272" s="37" t="str">
        <f t="shared" si="271"/>
        <v/>
      </c>
      <c r="AT272" s="31"/>
      <c r="AU272" s="37" t="str">
        <f t="shared" si="272"/>
        <v/>
      </c>
      <c r="AV272" s="40" t="e">
        <f t="shared" si="273"/>
        <v>#VALUE!</v>
      </c>
      <c r="AW272" s="31"/>
      <c r="AX272" s="31"/>
      <c r="AY272" s="31"/>
      <c r="AZ272" s="40" t="str">
        <f t="shared" si="274"/>
        <v/>
      </c>
      <c r="BA272" s="41" t="str">
        <f t="shared" si="275"/>
        <v>Muy Alta</v>
      </c>
      <c r="BB272" s="40" t="e">
        <f t="shared" si="276"/>
        <v>#VALUE!</v>
      </c>
      <c r="BC272" s="41" t="e">
        <f t="shared" si="277"/>
        <v>#VALUE!</v>
      </c>
      <c r="BD272" s="42" t="e">
        <f>IF(AND(BA272&lt;&gt;"",BC272&lt;&gt;""),VLOOKUP(BA272&amp;BC272,'No Eliminar'!$P$3:$Q$27,2,FALSE),"")</f>
        <v>#VALUE!</v>
      </c>
      <c r="BE272" s="31"/>
      <c r="BF272" s="568"/>
      <c r="BG272" s="507"/>
      <c r="BH272" s="507"/>
      <c r="BI272" s="507"/>
      <c r="BJ272" s="507"/>
      <c r="BK272" s="560"/>
      <c r="BL272" s="507"/>
    </row>
    <row r="273" spans="2:64" ht="50.25" thickTop="1" thickBot="1" x14ac:dyDescent="0.35">
      <c r="B273" s="28"/>
      <c r="C273" s="62" t="e">
        <f>VLOOKUP(B273,'No Eliminar'!B$3:D$18,2,FALSE)</f>
        <v>#N/A</v>
      </c>
      <c r="D273" s="62" t="e">
        <f>VLOOKUP(B273,'No Eliminar'!B$3:E$18,4,FALSE)</f>
        <v>#N/A</v>
      </c>
      <c r="E273" s="28"/>
      <c r="F273" s="101"/>
      <c r="G273" s="501"/>
      <c r="H273" s="500"/>
      <c r="I273" s="507"/>
      <c r="J273" s="507"/>
      <c r="K273" s="508"/>
      <c r="L273" s="29"/>
      <c r="M273" s="51" t="str">
        <f t="shared" si="279"/>
        <v>;</v>
      </c>
      <c r="N273" s="52" t="str">
        <f t="shared" si="280"/>
        <v/>
      </c>
      <c r="O273" s="53" t="s">
        <v>53</v>
      </c>
      <c r="P273" s="53" t="s">
        <v>53</v>
      </c>
      <c r="Q273" s="53" t="s">
        <v>53</v>
      </c>
      <c r="R273" s="53" t="s">
        <v>53</v>
      </c>
      <c r="S273" s="53" t="s">
        <v>53</v>
      </c>
      <c r="T273" s="53" t="s">
        <v>53</v>
      </c>
      <c r="U273" s="53" t="s">
        <v>53</v>
      </c>
      <c r="V273" s="53" t="s">
        <v>54</v>
      </c>
      <c r="W273" s="53" t="s">
        <v>54</v>
      </c>
      <c r="X273" s="53" t="s">
        <v>53</v>
      </c>
      <c r="Y273" s="53" t="s">
        <v>53</v>
      </c>
      <c r="Z273" s="53" t="s">
        <v>53</v>
      </c>
      <c r="AA273" s="53" t="s">
        <v>53</v>
      </c>
      <c r="AB273" s="53" t="s">
        <v>53</v>
      </c>
      <c r="AC273" s="53" t="s">
        <v>53</v>
      </c>
      <c r="AD273" s="53" t="s">
        <v>54</v>
      </c>
      <c r="AE273" s="53" t="s">
        <v>53</v>
      </c>
      <c r="AF273" s="53" t="s">
        <v>53</v>
      </c>
      <c r="AG273" s="53" t="s">
        <v>54</v>
      </c>
      <c r="AH273" s="30"/>
      <c r="AI273" s="29"/>
      <c r="AJ273" s="30"/>
      <c r="AK273" s="66" t="str">
        <f t="shared" si="278"/>
        <v>;</v>
      </c>
      <c r="AL273" s="37" t="str">
        <f t="shared" si="281"/>
        <v/>
      </c>
      <c r="AM273" s="1" t="e">
        <f>IF(AND(M273&lt;&gt;"",AK273&lt;&gt;""),VLOOKUP(M273&amp;AK273,'No Eliminar'!$P$3:$Q$27,2,FALSE),"")</f>
        <v>#N/A</v>
      </c>
      <c r="AN273" s="74"/>
      <c r="AO273" s="205"/>
      <c r="AP273" s="264"/>
      <c r="AQ273" s="38" t="str">
        <f t="shared" si="270"/>
        <v>Impacto</v>
      </c>
      <c r="AR273" s="31"/>
      <c r="AS273" s="37" t="str">
        <f t="shared" si="271"/>
        <v/>
      </c>
      <c r="AT273" s="31"/>
      <c r="AU273" s="37" t="str">
        <f t="shared" si="272"/>
        <v/>
      </c>
      <c r="AV273" s="40" t="e">
        <f t="shared" si="273"/>
        <v>#VALUE!</v>
      </c>
      <c r="AW273" s="31"/>
      <c r="AX273" s="31"/>
      <c r="AY273" s="31"/>
      <c r="AZ273" s="40" t="str">
        <f t="shared" si="274"/>
        <v/>
      </c>
      <c r="BA273" s="41" t="str">
        <f t="shared" si="275"/>
        <v>Muy Alta</v>
      </c>
      <c r="BB273" s="40" t="e">
        <f t="shared" si="276"/>
        <v>#VALUE!</v>
      </c>
      <c r="BC273" s="41" t="e">
        <f t="shared" si="277"/>
        <v>#VALUE!</v>
      </c>
      <c r="BD273" s="42" t="e">
        <f>IF(AND(BA273&lt;&gt;"",BC273&lt;&gt;""),VLOOKUP(BA273&amp;BC273,'No Eliminar'!$P$3:$Q$27,2,FALSE),"")</f>
        <v>#VALUE!</v>
      </c>
      <c r="BE273" s="31"/>
      <c r="BF273" s="568"/>
      <c r="BG273" s="507"/>
      <c r="BH273" s="507"/>
      <c r="BI273" s="507"/>
      <c r="BJ273" s="507"/>
      <c r="BK273" s="560"/>
      <c r="BL273" s="507"/>
    </row>
    <row r="274" spans="2:64" ht="50.25" thickTop="1" thickBot="1" x14ac:dyDescent="0.35">
      <c r="B274" s="28"/>
      <c r="C274" s="62" t="e">
        <f>VLOOKUP(B274,'No Eliminar'!B$3:D$18,2,FALSE)</f>
        <v>#N/A</v>
      </c>
      <c r="D274" s="62" t="e">
        <f>VLOOKUP(B274,'No Eliminar'!B$3:E$18,4,FALSE)</f>
        <v>#N/A</v>
      </c>
      <c r="E274" s="28"/>
      <c r="F274" s="101"/>
      <c r="G274" s="501"/>
      <c r="H274" s="500"/>
      <c r="I274" s="507"/>
      <c r="J274" s="507"/>
      <c r="K274" s="508"/>
      <c r="L274" s="29"/>
      <c r="M274" s="51" t="str">
        <f t="shared" si="279"/>
        <v>;</v>
      </c>
      <c r="N274" s="52" t="str">
        <f t="shared" si="280"/>
        <v/>
      </c>
      <c r="O274" s="53" t="s">
        <v>53</v>
      </c>
      <c r="P274" s="53" t="s">
        <v>53</v>
      </c>
      <c r="Q274" s="53" t="s">
        <v>53</v>
      </c>
      <c r="R274" s="53" t="s">
        <v>53</v>
      </c>
      <c r="S274" s="53" t="s">
        <v>53</v>
      </c>
      <c r="T274" s="53" t="s">
        <v>53</v>
      </c>
      <c r="U274" s="53" t="s">
        <v>53</v>
      </c>
      <c r="V274" s="53" t="s">
        <v>54</v>
      </c>
      <c r="W274" s="53" t="s">
        <v>54</v>
      </c>
      <c r="X274" s="53" t="s">
        <v>53</v>
      </c>
      <c r="Y274" s="53" t="s">
        <v>53</v>
      </c>
      <c r="Z274" s="53" t="s">
        <v>53</v>
      </c>
      <c r="AA274" s="53" t="s">
        <v>53</v>
      </c>
      <c r="AB274" s="53" t="s">
        <v>53</v>
      </c>
      <c r="AC274" s="53" t="s">
        <v>53</v>
      </c>
      <c r="AD274" s="53" t="s">
        <v>54</v>
      </c>
      <c r="AE274" s="53" t="s">
        <v>53</v>
      </c>
      <c r="AF274" s="53" t="s">
        <v>53</v>
      </c>
      <c r="AG274" s="53" t="s">
        <v>54</v>
      </c>
      <c r="AH274" s="30"/>
      <c r="AI274" s="29"/>
      <c r="AJ274" s="30"/>
      <c r="AK274" s="66" t="str">
        <f t="shared" si="278"/>
        <v>;</v>
      </c>
      <c r="AL274" s="37" t="str">
        <f t="shared" si="281"/>
        <v/>
      </c>
      <c r="AM274" s="1" t="e">
        <f>IF(AND(M274&lt;&gt;"",AK274&lt;&gt;""),VLOOKUP(M274&amp;AK274,'No Eliminar'!$P$3:$Q$27,2,FALSE),"")</f>
        <v>#N/A</v>
      </c>
      <c r="AN274" s="74"/>
      <c r="AO274" s="205"/>
      <c r="AP274" s="264"/>
      <c r="AQ274" s="38" t="str">
        <f t="shared" si="270"/>
        <v>Impacto</v>
      </c>
      <c r="AR274" s="31"/>
      <c r="AS274" s="37" t="str">
        <f t="shared" si="271"/>
        <v/>
      </c>
      <c r="AT274" s="31"/>
      <c r="AU274" s="37" t="str">
        <f t="shared" si="272"/>
        <v/>
      </c>
      <c r="AV274" s="40" t="e">
        <f t="shared" si="273"/>
        <v>#VALUE!</v>
      </c>
      <c r="AW274" s="31"/>
      <c r="AX274" s="31"/>
      <c r="AY274" s="31"/>
      <c r="AZ274" s="40" t="str">
        <f t="shared" si="274"/>
        <v/>
      </c>
      <c r="BA274" s="41" t="str">
        <f t="shared" si="275"/>
        <v>Muy Alta</v>
      </c>
      <c r="BB274" s="40" t="e">
        <f t="shared" si="276"/>
        <v>#VALUE!</v>
      </c>
      <c r="BC274" s="41" t="e">
        <f t="shared" si="277"/>
        <v>#VALUE!</v>
      </c>
      <c r="BD274" s="42" t="e">
        <f>IF(AND(BA274&lt;&gt;"",BC274&lt;&gt;""),VLOOKUP(BA274&amp;BC274,'No Eliminar'!$P$3:$Q$27,2,FALSE),"")</f>
        <v>#VALUE!</v>
      </c>
      <c r="BE274" s="31"/>
      <c r="BF274" s="568"/>
      <c r="BG274" s="507"/>
      <c r="BH274" s="507"/>
      <c r="BI274" s="507"/>
      <c r="BJ274" s="507"/>
      <c r="BK274" s="560"/>
      <c r="BL274" s="507"/>
    </row>
    <row r="275" spans="2:64" ht="50.25" thickTop="1" thickBot="1" x14ac:dyDescent="0.35">
      <c r="B275" s="28"/>
      <c r="C275" s="62" t="e">
        <f>VLOOKUP(B275,'No Eliminar'!B$3:D$18,2,FALSE)</f>
        <v>#N/A</v>
      </c>
      <c r="D275" s="62" t="e">
        <f>VLOOKUP(B275,'No Eliminar'!B$3:E$18,4,FALSE)</f>
        <v>#N/A</v>
      </c>
      <c r="E275" s="28"/>
      <c r="F275" s="101"/>
      <c r="G275" s="501"/>
      <c r="H275" s="500"/>
      <c r="I275" s="507"/>
      <c r="J275" s="507"/>
      <c r="K275" s="508"/>
      <c r="L275" s="29"/>
      <c r="M275" s="51" t="str">
        <f t="shared" si="279"/>
        <v>;</v>
      </c>
      <c r="N275" s="52" t="str">
        <f t="shared" si="280"/>
        <v/>
      </c>
      <c r="O275" s="53" t="s">
        <v>53</v>
      </c>
      <c r="P275" s="53" t="s">
        <v>53</v>
      </c>
      <c r="Q275" s="53" t="s">
        <v>53</v>
      </c>
      <c r="R275" s="53" t="s">
        <v>53</v>
      </c>
      <c r="S275" s="53" t="s">
        <v>53</v>
      </c>
      <c r="T275" s="53" t="s">
        <v>53</v>
      </c>
      <c r="U275" s="53" t="s">
        <v>53</v>
      </c>
      <c r="V275" s="53" t="s">
        <v>54</v>
      </c>
      <c r="W275" s="53" t="s">
        <v>54</v>
      </c>
      <c r="X275" s="53" t="s">
        <v>53</v>
      </c>
      <c r="Y275" s="53" t="s">
        <v>53</v>
      </c>
      <c r="Z275" s="53" t="s">
        <v>53</v>
      </c>
      <c r="AA275" s="53" t="s">
        <v>53</v>
      </c>
      <c r="AB275" s="53" t="s">
        <v>53</v>
      </c>
      <c r="AC275" s="53" t="s">
        <v>53</v>
      </c>
      <c r="AD275" s="53" t="s">
        <v>54</v>
      </c>
      <c r="AE275" s="53" t="s">
        <v>53</v>
      </c>
      <c r="AF275" s="53" t="s">
        <v>53</v>
      </c>
      <c r="AG275" s="53" t="s">
        <v>54</v>
      </c>
      <c r="AH275" s="30"/>
      <c r="AI275" s="29"/>
      <c r="AJ275" s="30"/>
      <c r="AK275" s="66" t="str">
        <f t="shared" si="278"/>
        <v>;</v>
      </c>
      <c r="AL275" s="37" t="str">
        <f t="shared" si="281"/>
        <v/>
      </c>
      <c r="AM275" s="1" t="e">
        <f>IF(AND(M275&lt;&gt;"",AK275&lt;&gt;""),VLOOKUP(M275&amp;AK275,'No Eliminar'!$P$3:$Q$27,2,FALSE),"")</f>
        <v>#N/A</v>
      </c>
      <c r="AN275" s="74"/>
      <c r="AO275" s="205"/>
      <c r="AP275" s="264"/>
      <c r="AQ275" s="38" t="str">
        <f t="shared" si="270"/>
        <v>Impacto</v>
      </c>
      <c r="AR275" s="31"/>
      <c r="AS275" s="37" t="str">
        <f t="shared" si="271"/>
        <v/>
      </c>
      <c r="AT275" s="31"/>
      <c r="AU275" s="37" t="str">
        <f t="shared" si="272"/>
        <v/>
      </c>
      <c r="AV275" s="40" t="e">
        <f t="shared" si="273"/>
        <v>#VALUE!</v>
      </c>
      <c r="AW275" s="31"/>
      <c r="AX275" s="31"/>
      <c r="AY275" s="31"/>
      <c r="AZ275" s="40" t="str">
        <f t="shared" si="274"/>
        <v/>
      </c>
      <c r="BA275" s="41" t="str">
        <f t="shared" si="275"/>
        <v>Muy Alta</v>
      </c>
      <c r="BB275" s="40" t="e">
        <f t="shared" si="276"/>
        <v>#VALUE!</v>
      </c>
      <c r="BC275" s="41" t="e">
        <f t="shared" si="277"/>
        <v>#VALUE!</v>
      </c>
      <c r="BD275" s="42" t="e">
        <f>IF(AND(BA275&lt;&gt;"",BC275&lt;&gt;""),VLOOKUP(BA275&amp;BC275,'No Eliminar'!$P$3:$Q$27,2,FALSE),"")</f>
        <v>#VALUE!</v>
      </c>
      <c r="BE275" s="31"/>
      <c r="BF275" s="568"/>
      <c r="BG275" s="507"/>
      <c r="BH275" s="507"/>
      <c r="BI275" s="507"/>
      <c r="BJ275" s="507"/>
      <c r="BK275" s="560"/>
      <c r="BL275" s="507"/>
    </row>
    <row r="276" spans="2:64" ht="50.25" thickTop="1" thickBot="1" x14ac:dyDescent="0.35">
      <c r="B276" s="28"/>
      <c r="C276" s="62" t="e">
        <f>VLOOKUP(B276,'No Eliminar'!B$3:D$18,2,FALSE)</f>
        <v>#N/A</v>
      </c>
      <c r="D276" s="62" t="e">
        <f>VLOOKUP(B276,'No Eliminar'!B$3:E$18,4,FALSE)</f>
        <v>#N/A</v>
      </c>
      <c r="E276" s="28"/>
      <c r="F276" s="101"/>
      <c r="G276" s="501"/>
      <c r="H276" s="500"/>
      <c r="I276" s="507"/>
      <c r="J276" s="507"/>
      <c r="K276" s="508"/>
      <c r="L276" s="29"/>
      <c r="M276" s="51" t="str">
        <f t="shared" si="279"/>
        <v>;</v>
      </c>
      <c r="N276" s="52" t="str">
        <f t="shared" si="280"/>
        <v/>
      </c>
      <c r="O276" s="53" t="s">
        <v>53</v>
      </c>
      <c r="P276" s="53" t="s">
        <v>53</v>
      </c>
      <c r="Q276" s="53" t="s">
        <v>53</v>
      </c>
      <c r="R276" s="53" t="s">
        <v>53</v>
      </c>
      <c r="S276" s="53" t="s">
        <v>53</v>
      </c>
      <c r="T276" s="53" t="s">
        <v>53</v>
      </c>
      <c r="U276" s="53" t="s">
        <v>53</v>
      </c>
      <c r="V276" s="53" t="s">
        <v>54</v>
      </c>
      <c r="W276" s="53" t="s">
        <v>54</v>
      </c>
      <c r="X276" s="53" t="s">
        <v>53</v>
      </c>
      <c r="Y276" s="53" t="s">
        <v>53</v>
      </c>
      <c r="Z276" s="53" t="s">
        <v>53</v>
      </c>
      <c r="AA276" s="53" t="s">
        <v>53</v>
      </c>
      <c r="AB276" s="53" t="s">
        <v>53</v>
      </c>
      <c r="AC276" s="53" t="s">
        <v>53</v>
      </c>
      <c r="AD276" s="53" t="s">
        <v>54</v>
      </c>
      <c r="AE276" s="53" t="s">
        <v>53</v>
      </c>
      <c r="AF276" s="53" t="s">
        <v>53</v>
      </c>
      <c r="AG276" s="53" t="s">
        <v>54</v>
      </c>
      <c r="AH276" s="30"/>
      <c r="AI276" s="29"/>
      <c r="AJ276" s="30"/>
      <c r="AK276" s="66" t="str">
        <f t="shared" si="278"/>
        <v>;</v>
      </c>
      <c r="AL276" s="37" t="str">
        <f t="shared" si="281"/>
        <v/>
      </c>
      <c r="AM276" s="1" t="e">
        <f>IF(AND(M276&lt;&gt;"",AK276&lt;&gt;""),VLOOKUP(M276&amp;AK276,'No Eliminar'!$P$3:$Q$27,2,FALSE),"")</f>
        <v>#N/A</v>
      </c>
      <c r="AN276" s="74"/>
      <c r="AO276" s="205"/>
      <c r="AP276" s="264"/>
      <c r="AQ276" s="38" t="str">
        <f t="shared" si="270"/>
        <v>Impacto</v>
      </c>
      <c r="AR276" s="31"/>
      <c r="AS276" s="37" t="str">
        <f t="shared" si="271"/>
        <v/>
      </c>
      <c r="AT276" s="31"/>
      <c r="AU276" s="37" t="str">
        <f t="shared" si="272"/>
        <v/>
      </c>
      <c r="AV276" s="40" t="e">
        <f t="shared" si="273"/>
        <v>#VALUE!</v>
      </c>
      <c r="AW276" s="31"/>
      <c r="AX276" s="31"/>
      <c r="AY276" s="31"/>
      <c r="AZ276" s="40" t="str">
        <f t="shared" si="274"/>
        <v/>
      </c>
      <c r="BA276" s="41" t="str">
        <f t="shared" si="275"/>
        <v>Muy Alta</v>
      </c>
      <c r="BB276" s="40" t="e">
        <f t="shared" si="276"/>
        <v>#VALUE!</v>
      </c>
      <c r="BC276" s="41" t="e">
        <f t="shared" si="277"/>
        <v>#VALUE!</v>
      </c>
      <c r="BD276" s="42" t="e">
        <f>IF(AND(BA276&lt;&gt;"",BC276&lt;&gt;""),VLOOKUP(BA276&amp;BC276,'No Eliminar'!$P$3:$Q$27,2,FALSE),"")</f>
        <v>#VALUE!</v>
      </c>
      <c r="BE276" s="31"/>
      <c r="BF276" s="568"/>
      <c r="BG276" s="507"/>
      <c r="BH276" s="507"/>
      <c r="BI276" s="507"/>
      <c r="BJ276" s="507"/>
      <c r="BK276" s="560"/>
      <c r="BL276" s="507"/>
    </row>
    <row r="277" spans="2:64" ht="50.25" thickTop="1" thickBot="1" x14ac:dyDescent="0.35">
      <c r="B277" s="28"/>
      <c r="C277" s="62" t="e">
        <f>VLOOKUP(B277,'No Eliminar'!B$3:D$18,2,FALSE)</f>
        <v>#N/A</v>
      </c>
      <c r="D277" s="62" t="e">
        <f>VLOOKUP(B277,'No Eliminar'!B$3:E$18,4,FALSE)</f>
        <v>#N/A</v>
      </c>
      <c r="E277" s="28"/>
      <c r="F277" s="101"/>
      <c r="G277" s="501"/>
      <c r="H277" s="500"/>
      <c r="I277" s="507"/>
      <c r="J277" s="507"/>
      <c r="K277" s="508"/>
      <c r="L277" s="29"/>
      <c r="M277" s="51" t="str">
        <f t="shared" si="279"/>
        <v>;</v>
      </c>
      <c r="N277" s="52" t="str">
        <f t="shared" si="280"/>
        <v/>
      </c>
      <c r="O277" s="53" t="s">
        <v>53</v>
      </c>
      <c r="P277" s="53" t="s">
        <v>53</v>
      </c>
      <c r="Q277" s="53" t="s">
        <v>53</v>
      </c>
      <c r="R277" s="53" t="s">
        <v>53</v>
      </c>
      <c r="S277" s="53" t="s">
        <v>53</v>
      </c>
      <c r="T277" s="53" t="s">
        <v>53</v>
      </c>
      <c r="U277" s="53" t="s">
        <v>53</v>
      </c>
      <c r="V277" s="53" t="s">
        <v>54</v>
      </c>
      <c r="W277" s="53" t="s">
        <v>54</v>
      </c>
      <c r="X277" s="53" t="s">
        <v>53</v>
      </c>
      <c r="Y277" s="53" t="s">
        <v>53</v>
      </c>
      <c r="Z277" s="53" t="s">
        <v>53</v>
      </c>
      <c r="AA277" s="53" t="s">
        <v>53</v>
      </c>
      <c r="AB277" s="53" t="s">
        <v>53</v>
      </c>
      <c r="AC277" s="53" t="s">
        <v>53</v>
      </c>
      <c r="AD277" s="53" t="s">
        <v>54</v>
      </c>
      <c r="AE277" s="53" t="s">
        <v>53</v>
      </c>
      <c r="AF277" s="53" t="s">
        <v>53</v>
      </c>
      <c r="AG277" s="53" t="s">
        <v>54</v>
      </c>
      <c r="AH277" s="30"/>
      <c r="AI277" s="29"/>
      <c r="AJ277" s="30"/>
      <c r="AK277" s="66" t="str">
        <f t="shared" si="278"/>
        <v>;</v>
      </c>
      <c r="AL277" s="37" t="str">
        <f t="shared" si="281"/>
        <v/>
      </c>
      <c r="AM277" s="1" t="e">
        <f>IF(AND(M277&lt;&gt;"",AK277&lt;&gt;""),VLOOKUP(M277&amp;AK277,'No Eliminar'!$P$3:$Q$27,2,FALSE),"")</f>
        <v>#N/A</v>
      </c>
      <c r="AN277" s="74"/>
      <c r="AO277" s="205"/>
      <c r="AP277" s="264"/>
      <c r="AQ277" s="38" t="str">
        <f t="shared" si="270"/>
        <v>Impacto</v>
      </c>
      <c r="AR277" s="31"/>
      <c r="AS277" s="37" t="str">
        <f t="shared" si="271"/>
        <v/>
      </c>
      <c r="AT277" s="31"/>
      <c r="AU277" s="37" t="str">
        <f t="shared" si="272"/>
        <v/>
      </c>
      <c r="AV277" s="40" t="e">
        <f t="shared" si="273"/>
        <v>#VALUE!</v>
      </c>
      <c r="AW277" s="31"/>
      <c r="AX277" s="31"/>
      <c r="AY277" s="31"/>
      <c r="AZ277" s="40" t="str">
        <f t="shared" si="274"/>
        <v/>
      </c>
      <c r="BA277" s="41" t="str">
        <f t="shared" si="275"/>
        <v>Muy Alta</v>
      </c>
      <c r="BB277" s="40" t="e">
        <f t="shared" si="276"/>
        <v>#VALUE!</v>
      </c>
      <c r="BC277" s="41" t="e">
        <f t="shared" si="277"/>
        <v>#VALUE!</v>
      </c>
      <c r="BD277" s="42" t="e">
        <f>IF(AND(BA277&lt;&gt;"",BC277&lt;&gt;""),VLOOKUP(BA277&amp;BC277,'No Eliminar'!$P$3:$Q$27,2,FALSE),"")</f>
        <v>#VALUE!</v>
      </c>
      <c r="BE277" s="31"/>
      <c r="BF277" s="568"/>
      <c r="BG277" s="507"/>
      <c r="BH277" s="507"/>
      <c r="BI277" s="507"/>
      <c r="BJ277" s="507"/>
      <c r="BK277" s="560"/>
      <c r="BL277" s="507"/>
    </row>
    <row r="278" spans="2:64" ht="50.25" thickTop="1" thickBot="1" x14ac:dyDescent="0.35">
      <c r="B278" s="28"/>
      <c r="C278" s="62" t="e">
        <f>VLOOKUP(B278,'No Eliminar'!B$3:D$18,2,FALSE)</f>
        <v>#N/A</v>
      </c>
      <c r="D278" s="62" t="e">
        <f>VLOOKUP(B278,'No Eliminar'!B$3:E$18,4,FALSE)</f>
        <v>#N/A</v>
      </c>
      <c r="E278" s="28"/>
      <c r="F278" s="101"/>
      <c r="G278" s="501"/>
      <c r="H278" s="500"/>
      <c r="I278" s="507"/>
      <c r="J278" s="507"/>
      <c r="K278" s="508"/>
      <c r="L278" s="29"/>
      <c r="M278" s="51" t="str">
        <f t="shared" si="279"/>
        <v>;</v>
      </c>
      <c r="N278" s="52" t="str">
        <f t="shared" si="280"/>
        <v/>
      </c>
      <c r="O278" s="53" t="s">
        <v>53</v>
      </c>
      <c r="P278" s="53" t="s">
        <v>53</v>
      </c>
      <c r="Q278" s="53" t="s">
        <v>53</v>
      </c>
      <c r="R278" s="53" t="s">
        <v>53</v>
      </c>
      <c r="S278" s="53" t="s">
        <v>53</v>
      </c>
      <c r="T278" s="53" t="s">
        <v>53</v>
      </c>
      <c r="U278" s="53" t="s">
        <v>53</v>
      </c>
      <c r="V278" s="53" t="s">
        <v>54</v>
      </c>
      <c r="W278" s="53" t="s">
        <v>54</v>
      </c>
      <c r="X278" s="53" t="s">
        <v>53</v>
      </c>
      <c r="Y278" s="53" t="s">
        <v>53</v>
      </c>
      <c r="Z278" s="53" t="s">
        <v>53</v>
      </c>
      <c r="AA278" s="53" t="s">
        <v>53</v>
      </c>
      <c r="AB278" s="53" t="s">
        <v>53</v>
      </c>
      <c r="AC278" s="53" t="s">
        <v>53</v>
      </c>
      <c r="AD278" s="53" t="s">
        <v>54</v>
      </c>
      <c r="AE278" s="53" t="s">
        <v>53</v>
      </c>
      <c r="AF278" s="53" t="s">
        <v>53</v>
      </c>
      <c r="AG278" s="53" t="s">
        <v>54</v>
      </c>
      <c r="AH278" s="30"/>
      <c r="AI278" s="29"/>
      <c r="AJ278" s="30"/>
      <c r="AK278" s="66" t="str">
        <f t="shared" si="278"/>
        <v>;</v>
      </c>
      <c r="AL278" s="37" t="str">
        <f t="shared" si="281"/>
        <v/>
      </c>
      <c r="AM278" s="1" t="e">
        <f>IF(AND(M278&lt;&gt;"",AK278&lt;&gt;""),VLOOKUP(M278&amp;AK278,'No Eliminar'!$P$3:$Q$27,2,FALSE),"")</f>
        <v>#N/A</v>
      </c>
      <c r="AN278" s="74"/>
      <c r="AO278" s="205"/>
      <c r="AP278" s="264"/>
      <c r="AQ278" s="38" t="str">
        <f t="shared" ref="AQ278" si="282">IF(AR278="Preventivo","Probabilidad",IF(AR278="Detectivo","Probabilidad","Impacto"))</f>
        <v>Impacto</v>
      </c>
      <c r="AR278" s="31"/>
      <c r="AS278" s="39"/>
      <c r="AT278" s="31"/>
      <c r="AU278" s="37" t="str">
        <f t="shared" si="272"/>
        <v/>
      </c>
      <c r="AV278" s="40" t="e">
        <f t="shared" si="273"/>
        <v>#VALUE!</v>
      </c>
      <c r="AW278" s="31"/>
      <c r="AX278" s="31"/>
      <c r="AY278" s="31"/>
      <c r="AZ278" s="40" t="str">
        <f t="shared" si="274"/>
        <v/>
      </c>
      <c r="BA278" s="41" t="str">
        <f t="shared" si="275"/>
        <v>Muy Alta</v>
      </c>
      <c r="BB278" s="40" t="e">
        <f t="shared" si="276"/>
        <v>#VALUE!</v>
      </c>
      <c r="BC278" s="41" t="e">
        <f t="shared" si="277"/>
        <v>#VALUE!</v>
      </c>
      <c r="BD278" s="42" t="e">
        <f>IF(AND(BA278&lt;&gt;"",BC278&lt;&gt;""),VLOOKUP(BA278&amp;BC278,'No Eliminar'!$P$3:$Q$27,2,FALSE),"")</f>
        <v>#VALUE!</v>
      </c>
      <c r="BE278" s="31"/>
      <c r="BF278" s="568"/>
      <c r="BG278" s="507"/>
      <c r="BH278" s="507"/>
      <c r="BI278" s="507"/>
      <c r="BJ278" s="507"/>
      <c r="BK278" s="560"/>
      <c r="BL278" s="507"/>
    </row>
    <row r="279" spans="2:64" ht="17.25" thickTop="1" x14ac:dyDescent="0.3"/>
  </sheetData>
  <protectedRanges>
    <protectedRange algorithmName="SHA-512" hashValue="G9bsd8ul70ySco/fjwoWEDABnXqVPz4YLkYmFCYj+rKlKkH9jH+EOHsXMfELT3EUbmL/wOE+3Kxk47F1wcNXBA==" saltValue="Bv4mwMmuON34DS/avFYXpQ==" spinCount="100000" sqref="BF44:BK45 BI46:BJ47" name="Rango1_5"/>
    <protectedRange algorithmName="SHA-512" hashValue="G9bsd8ul70ySco/fjwoWEDABnXqVPz4YLkYmFCYj+rKlKkH9jH+EOHsXMfELT3EUbmL/wOE+3Kxk47F1wcNXBA==" saltValue="Bv4mwMmuON34DS/avFYXpQ==" spinCount="100000" sqref="G46" name="Rango1_4"/>
    <protectedRange algorithmName="SHA-512" hashValue="G9bsd8ul70ySco/fjwoWEDABnXqVPz4YLkYmFCYj+rKlKkH9jH+EOHsXMfELT3EUbmL/wOE+3Kxk47F1wcNXBA==" saltValue="Bv4mwMmuON34DS/avFYXpQ==" spinCount="100000" sqref="J46:J47" name="Rango1_2"/>
    <protectedRange algorithmName="SHA-512" hashValue="G9bsd8ul70ySco/fjwoWEDABnXqVPz4YLkYmFCYj+rKlKkH9jH+EOHsXMfELT3EUbmL/wOE+3Kxk47F1wcNXBA==" saltValue="Bv4mwMmuON34DS/avFYXpQ==" spinCount="100000" sqref="AP46:AP47" name="Rango1_2_1_1"/>
    <protectedRange algorithmName="SHA-512" hashValue="G9bsd8ul70ySco/fjwoWEDABnXqVPz4YLkYmFCYj+rKlKkH9jH+EOHsXMfELT3EUbmL/wOE+3Kxk47F1wcNXBA==" saltValue="Bv4mwMmuON34DS/avFYXpQ==" spinCount="100000" sqref="BH46:BH47" name="Rango1_5_1"/>
    <protectedRange algorithmName="SHA-512" hashValue="G9bsd8ul70ySco/fjwoWEDABnXqVPz4YLkYmFCYj+rKlKkH9jH+EOHsXMfELT3EUbmL/wOE+3Kxk47F1wcNXBA==" saltValue="Bv4mwMmuON34DS/avFYXpQ==" spinCount="100000" sqref="BF46:BG47 BK46:BK47" name="Rango1_6"/>
    <protectedRange algorithmName="SHA-512" hashValue="G9bsd8ul70ySco/fjwoWEDABnXqVPz4YLkYmFCYj+rKlKkH9jH+EOHsXMfELT3EUbmL/wOE+3Kxk47F1wcNXBA==" saltValue="Bv4mwMmuON34DS/avFYXpQ==" spinCount="100000" sqref="I117:J117" name="Rango1_2_1"/>
    <protectedRange algorithmName="SHA-512" hashValue="G9bsd8ul70ySco/fjwoWEDABnXqVPz4YLkYmFCYj+rKlKkH9jH+EOHsXMfELT3EUbmL/wOE+3Kxk47F1wcNXBA==" saltValue="Bv4mwMmuON34DS/avFYXpQ==" spinCount="100000" sqref="BF117:BJ117" name="Rango1_2_2"/>
    <protectedRange algorithmName="SHA-512" hashValue="G9bsd8ul70ySco/fjwoWEDABnXqVPz4YLkYmFCYj+rKlKkH9jH+EOHsXMfELT3EUbmL/wOE+3Kxk47F1wcNXBA==" saltValue="Bv4mwMmuON34DS/avFYXpQ==" spinCount="100000" sqref="BL117" name="Rango1_2_3"/>
    <protectedRange algorithmName="SHA-512" hashValue="G9bsd8ul70ySco/fjwoWEDABnXqVPz4YLkYmFCYj+rKlKkH9jH+EOHsXMfELT3EUbmL/wOE+3Kxk47F1wcNXBA==" saltValue="Bv4mwMmuON34DS/avFYXpQ==" spinCount="100000" sqref="G37" name="Rango1"/>
    <protectedRange algorithmName="SHA-512" hashValue="G9bsd8ul70ySco/fjwoWEDABnXqVPz4YLkYmFCYj+rKlKkH9jH+EOHsXMfELT3EUbmL/wOE+3Kxk47F1wcNXBA==" saltValue="Bv4mwMmuON34DS/avFYXpQ==" spinCount="100000" sqref="AO37:AP37" name="Rango1_1"/>
  </protectedRanges>
  <mergeCells count="1002">
    <mergeCell ref="E36:E37"/>
    <mergeCell ref="BE17:BE18"/>
    <mergeCell ref="BF17:BF18"/>
    <mergeCell ref="BG17:BG18"/>
    <mergeCell ref="BH17:BH18"/>
    <mergeCell ref="BI17:BI18"/>
    <mergeCell ref="BJ17:BJ18"/>
    <mergeCell ref="BL17:BL18"/>
    <mergeCell ref="AM17:AM18"/>
    <mergeCell ref="AL17:AL18"/>
    <mergeCell ref="BG36:BG37"/>
    <mergeCell ref="BH36:BH37"/>
    <mergeCell ref="BI36:BI37"/>
    <mergeCell ref="BJ36:BJ37"/>
    <mergeCell ref="BK36:BK37"/>
    <mergeCell ref="BL36:BL37"/>
    <mergeCell ref="L36:L37"/>
    <mergeCell ref="M36:M37"/>
    <mergeCell ref="N36:N37"/>
    <mergeCell ref="AI36:AI37"/>
    <mergeCell ref="AK36:AK37"/>
    <mergeCell ref="AL36:AL37"/>
    <mergeCell ref="AM36:AM37"/>
    <mergeCell ref="BE36:BE37"/>
    <mergeCell ref="BF36:BF37"/>
    <mergeCell ref="F36:F37"/>
    <mergeCell ref="G36:G37"/>
    <mergeCell ref="H36:H37"/>
    <mergeCell ref="I36:I37"/>
    <mergeCell ref="J36:J37"/>
    <mergeCell ref="K36:K37"/>
    <mergeCell ref="BH33:BH34"/>
    <mergeCell ref="BI39:BI40"/>
    <mergeCell ref="BJ39:BJ40"/>
    <mergeCell ref="BK39:BK40"/>
    <mergeCell ref="BL39:BL40"/>
    <mergeCell ref="BF41:BF42"/>
    <mergeCell ref="BG41:BG42"/>
    <mergeCell ref="BH41:BH42"/>
    <mergeCell ref="BI41:BI42"/>
    <mergeCell ref="BJ41:BJ42"/>
    <mergeCell ref="BK41:BK42"/>
    <mergeCell ref="BE41:BE42"/>
    <mergeCell ref="BF39:BF40"/>
    <mergeCell ref="BG39:BG40"/>
    <mergeCell ref="F39:F40"/>
    <mergeCell ref="G39:G40"/>
    <mergeCell ref="H39:H40"/>
    <mergeCell ref="I39:I40"/>
    <mergeCell ref="J39:J40"/>
    <mergeCell ref="K39:K40"/>
    <mergeCell ref="L39:L40"/>
    <mergeCell ref="M39:M40"/>
    <mergeCell ref="N39:N40"/>
    <mergeCell ref="I41:I42"/>
    <mergeCell ref="L41:L42"/>
    <mergeCell ref="M41:M42"/>
    <mergeCell ref="N41:N42"/>
    <mergeCell ref="AI41:AI42"/>
    <mergeCell ref="AK41:AK42"/>
    <mergeCell ref="AL41:AL42"/>
    <mergeCell ref="AM41:AM42"/>
    <mergeCell ref="G12:G13"/>
    <mergeCell ref="F12:F13"/>
    <mergeCell ref="E12:E13"/>
    <mergeCell ref="D12:D16"/>
    <mergeCell ref="C12:C16"/>
    <mergeCell ref="B12:B16"/>
    <mergeCell ref="M12:M13"/>
    <mergeCell ref="G17:G18"/>
    <mergeCell ref="AK17:AK18"/>
    <mergeCell ref="AI17:AI18"/>
    <mergeCell ref="N17:N18"/>
    <mergeCell ref="M17:M18"/>
    <mergeCell ref="L17:L18"/>
    <mergeCell ref="K17:K18"/>
    <mergeCell ref="J17:J18"/>
    <mergeCell ref="I17:I18"/>
    <mergeCell ref="H17:H18"/>
    <mergeCell ref="F17:F18"/>
    <mergeCell ref="E17:E18"/>
    <mergeCell ref="BG33:BG34"/>
    <mergeCell ref="BD33:BD34"/>
    <mergeCell ref="BC33:BC34"/>
    <mergeCell ref="BB33:BB34"/>
    <mergeCell ref="BA33:BA34"/>
    <mergeCell ref="BE32:BE34"/>
    <mergeCell ref="BH39:BH40"/>
    <mergeCell ref="D17:D19"/>
    <mergeCell ref="AI39:AI40"/>
    <mergeCell ref="AK39:AK40"/>
    <mergeCell ref="AL39:AL40"/>
    <mergeCell ref="AM39:AM40"/>
    <mergeCell ref="E39:E40"/>
    <mergeCell ref="BE39:BE40"/>
    <mergeCell ref="B3:BL3"/>
    <mergeCell ref="BM3:CW3"/>
    <mergeCell ref="BM4:CW4"/>
    <mergeCell ref="D20:D29"/>
    <mergeCell ref="C20:C29"/>
    <mergeCell ref="B20:B29"/>
    <mergeCell ref="F25:F27"/>
    <mergeCell ref="BE25:BE27"/>
    <mergeCell ref="H20:H22"/>
    <mergeCell ref="G20:G22"/>
    <mergeCell ref="K23:K24"/>
    <mergeCell ref="J23:J24"/>
    <mergeCell ref="I23:I24"/>
    <mergeCell ref="H23:H24"/>
    <mergeCell ref="G23:G24"/>
    <mergeCell ref="F23:F24"/>
    <mergeCell ref="E23:E24"/>
    <mergeCell ref="B35:B42"/>
    <mergeCell ref="BE68:BE69"/>
    <mergeCell ref="AM62:AM66"/>
    <mergeCell ref="BE62:BE66"/>
    <mergeCell ref="BF62:BF66"/>
    <mergeCell ref="I68:I69"/>
    <mergeCell ref="J58:J59"/>
    <mergeCell ref="BI46:BI47"/>
    <mergeCell ref="J46:J47"/>
    <mergeCell ref="H46:H47"/>
    <mergeCell ref="G46:G47"/>
    <mergeCell ref="AK60:AK61"/>
    <mergeCell ref="AL60:AL61"/>
    <mergeCell ref="AM60:AM61"/>
    <mergeCell ref="BG62:BG66"/>
    <mergeCell ref="BH62:BH66"/>
    <mergeCell ref="BI62:BI66"/>
    <mergeCell ref="L62:L66"/>
    <mergeCell ref="M62:M66"/>
    <mergeCell ref="N62:N66"/>
    <mergeCell ref="AI62:AI66"/>
    <mergeCell ref="BH60:BH61"/>
    <mergeCell ref="AK62:AK66"/>
    <mergeCell ref="AL62:AL66"/>
    <mergeCell ref="BF68:BF69"/>
    <mergeCell ref="BG68:BG69"/>
    <mergeCell ref="BH68:BH69"/>
    <mergeCell ref="BI68:BI69"/>
    <mergeCell ref="BE46:BE47"/>
    <mergeCell ref="BF46:BF47"/>
    <mergeCell ref="BG46:BG47"/>
    <mergeCell ref="AM68:AM69"/>
    <mergeCell ref="B60:B69"/>
    <mergeCell ref="C60:C69"/>
    <mergeCell ref="D60:D69"/>
    <mergeCell ref="E68:E69"/>
    <mergeCell ref="BJ68:BJ69"/>
    <mergeCell ref="BL68:BL69"/>
    <mergeCell ref="BI60:BI61"/>
    <mergeCell ref="BJ60:BJ61"/>
    <mergeCell ref="BL60:BL61"/>
    <mergeCell ref="E62:E66"/>
    <mergeCell ref="F62:F66"/>
    <mergeCell ref="G62:G66"/>
    <mergeCell ref="H62:H66"/>
    <mergeCell ref="I62:I66"/>
    <mergeCell ref="J62:J66"/>
    <mergeCell ref="K62:K66"/>
    <mergeCell ref="E60:E61"/>
    <mergeCell ref="F60:F61"/>
    <mergeCell ref="G60:G61"/>
    <mergeCell ref="H60:H61"/>
    <mergeCell ref="BL62:BL66"/>
    <mergeCell ref="K60:K61"/>
    <mergeCell ref="L60:L61"/>
    <mergeCell ref="M60:M61"/>
    <mergeCell ref="N60:N61"/>
    <mergeCell ref="AI60:AI61"/>
    <mergeCell ref="N68:N69"/>
    <mergeCell ref="AI68:AI69"/>
    <mergeCell ref="AK68:AK69"/>
    <mergeCell ref="AL68:AL69"/>
    <mergeCell ref="I60:I61"/>
    <mergeCell ref="J60:J61"/>
    <mergeCell ref="BJ62:BJ66"/>
    <mergeCell ref="BG44:BG45"/>
    <mergeCell ref="BF44:BF45"/>
    <mergeCell ref="BE44:BE45"/>
    <mergeCell ref="AM44:AM45"/>
    <mergeCell ref="H44:H45"/>
    <mergeCell ref="G44:G45"/>
    <mergeCell ref="BH46:BH47"/>
    <mergeCell ref="AM46:AM47"/>
    <mergeCell ref="AL46:AL47"/>
    <mergeCell ref="AK46:AK47"/>
    <mergeCell ref="AI46:AI47"/>
    <mergeCell ref="N46:N47"/>
    <mergeCell ref="M46:M47"/>
    <mergeCell ref="L46:L47"/>
    <mergeCell ref="K46:K47"/>
    <mergeCell ref="BI44:BI45"/>
    <mergeCell ref="K58:K59"/>
    <mergeCell ref="M44:M45"/>
    <mergeCell ref="N44:N45"/>
    <mergeCell ref="AI44:AI45"/>
    <mergeCell ref="AK44:AK45"/>
    <mergeCell ref="AL44:AL45"/>
    <mergeCell ref="BJ46:BJ47"/>
    <mergeCell ref="C44:C47"/>
    <mergeCell ref="B44:B47"/>
    <mergeCell ref="G58:G59"/>
    <mergeCell ref="I58:I59"/>
    <mergeCell ref="H58:H59"/>
    <mergeCell ref="AM58:AM59"/>
    <mergeCell ref="AL58:AL59"/>
    <mergeCell ref="AK58:AK59"/>
    <mergeCell ref="AI58:AI59"/>
    <mergeCell ref="E58:E59"/>
    <mergeCell ref="F58:F59"/>
    <mergeCell ref="F68:F69"/>
    <mergeCell ref="G68:G69"/>
    <mergeCell ref="H68:H69"/>
    <mergeCell ref="BL41:BL42"/>
    <mergeCell ref="B48:B59"/>
    <mergeCell ref="C48:C59"/>
    <mergeCell ref="D48:D59"/>
    <mergeCell ref="E54:E55"/>
    <mergeCell ref="F54:F55"/>
    <mergeCell ref="G54:G55"/>
    <mergeCell ref="H54:H55"/>
    <mergeCell ref="K54:K55"/>
    <mergeCell ref="L54:L55"/>
    <mergeCell ref="M54:M55"/>
    <mergeCell ref="N54:N55"/>
    <mergeCell ref="AI54:AI55"/>
    <mergeCell ref="AK54:AK55"/>
    <mergeCell ref="AL54:AL55"/>
    <mergeCell ref="BJ44:BJ45"/>
    <mergeCell ref="BK44:BK45"/>
    <mergeCell ref="BL44:BL45"/>
    <mergeCell ref="BK46:BK47"/>
    <mergeCell ref="BL46:BL47"/>
    <mergeCell ref="BH44:BH45"/>
    <mergeCell ref="BL58:BL59"/>
    <mergeCell ref="C35:C42"/>
    <mergeCell ref="D35:D42"/>
    <mergeCell ref="E41:E42"/>
    <mergeCell ref="F41:F42"/>
    <mergeCell ref="G41:G42"/>
    <mergeCell ref="H41:H42"/>
    <mergeCell ref="BL144:BL145"/>
    <mergeCell ref="BL146:BL147"/>
    <mergeCell ref="BF144:BF145"/>
    <mergeCell ref="BG144:BG145"/>
    <mergeCell ref="BH144:BH145"/>
    <mergeCell ref="BI144:BI145"/>
    <mergeCell ref="BJ144:BJ145"/>
    <mergeCell ref="BF146:BF147"/>
    <mergeCell ref="BG146:BG147"/>
    <mergeCell ref="BH146:BH147"/>
    <mergeCell ref="BI146:BI147"/>
    <mergeCell ref="BJ146:BJ147"/>
    <mergeCell ref="BL142:BL143"/>
    <mergeCell ref="BL132:BL134"/>
    <mergeCell ref="BJ120:BJ121"/>
    <mergeCell ref="BL120:BL121"/>
    <mergeCell ref="BH122:BH123"/>
    <mergeCell ref="BI122:BI123"/>
    <mergeCell ref="BF132:BF134"/>
    <mergeCell ref="BF120:BF121"/>
    <mergeCell ref="BG132:BG134"/>
    <mergeCell ref="BH132:BH134"/>
    <mergeCell ref="BJ122:BJ123"/>
    <mergeCell ref="BL122:BL123"/>
    <mergeCell ref="BG122:BG123"/>
    <mergeCell ref="BH120:BH121"/>
    <mergeCell ref="BJ124:BJ126"/>
    <mergeCell ref="BL124:BL126"/>
    <mergeCell ref="BJ127:BJ128"/>
    <mergeCell ref="BL127:BL128"/>
    <mergeCell ref="BJ85:BJ86"/>
    <mergeCell ref="BL85:BL86"/>
    <mergeCell ref="G100:G102"/>
    <mergeCell ref="BG87:BG88"/>
    <mergeCell ref="BH87:BH88"/>
    <mergeCell ref="BI87:BI88"/>
    <mergeCell ref="BJ87:BJ88"/>
    <mergeCell ref="BK87:BK88"/>
    <mergeCell ref="BL87:BL89"/>
    <mergeCell ref="BI100:BI102"/>
    <mergeCell ref="BJ100:BJ102"/>
    <mergeCell ref="BL100:BL102"/>
    <mergeCell ref="J87:J89"/>
    <mergeCell ref="K87:K89"/>
    <mergeCell ref="K100:K102"/>
    <mergeCell ref="L100:L102"/>
    <mergeCell ref="M100:M102"/>
    <mergeCell ref="I87:I89"/>
    <mergeCell ref="BF90:BF91"/>
    <mergeCell ref="BH90:BH91"/>
    <mergeCell ref="J100:J102"/>
    <mergeCell ref="BH98:BH99"/>
    <mergeCell ref="BI98:BI99"/>
    <mergeCell ref="BJ98:BJ99"/>
    <mergeCell ref="J112:J114"/>
    <mergeCell ref="K112:K114"/>
    <mergeCell ref="H112:H114"/>
    <mergeCell ref="G112:G114"/>
    <mergeCell ref="F112:F114"/>
    <mergeCell ref="BE115:BE116"/>
    <mergeCell ref="BF115:BF116"/>
    <mergeCell ref="BG115:BG116"/>
    <mergeCell ref="E112:E114"/>
    <mergeCell ref="L112:L114"/>
    <mergeCell ref="M112:M114"/>
    <mergeCell ref="N112:N114"/>
    <mergeCell ref="AI112:AI114"/>
    <mergeCell ref="AK112:AK114"/>
    <mergeCell ref="AL112:AL114"/>
    <mergeCell ref="E100:E102"/>
    <mergeCell ref="BJ115:BJ116"/>
    <mergeCell ref="E87:E89"/>
    <mergeCell ref="H87:H89"/>
    <mergeCell ref="BE87:BE89"/>
    <mergeCell ref="BF87:BF88"/>
    <mergeCell ref="BI90:BI91"/>
    <mergeCell ref="F100:F102"/>
    <mergeCell ref="BF100:BF102"/>
    <mergeCell ref="BG100:BG102"/>
    <mergeCell ref="BH100:BH102"/>
    <mergeCell ref="BE96:BE99"/>
    <mergeCell ref="L96:L99"/>
    <mergeCell ref="BF96:BF97"/>
    <mergeCell ref="BH96:BH97"/>
    <mergeCell ref="L90:L95"/>
    <mergeCell ref="M90:M95"/>
    <mergeCell ref="N90:N95"/>
    <mergeCell ref="AI90:AI95"/>
    <mergeCell ref="AK90:AK95"/>
    <mergeCell ref="AL90:AL95"/>
    <mergeCell ref="AM90:AM95"/>
    <mergeCell ref="AK96:AK99"/>
    <mergeCell ref="AL96:AL99"/>
    <mergeCell ref="AM96:AM99"/>
    <mergeCell ref="BG96:BG97"/>
    <mergeCell ref="N100:N102"/>
    <mergeCell ref="AI100:AI102"/>
    <mergeCell ref="AK100:AK102"/>
    <mergeCell ref="I100:I102"/>
    <mergeCell ref="AL100:AL102"/>
    <mergeCell ref="AM100:AM102"/>
    <mergeCell ref="BE100:BE102"/>
    <mergeCell ref="N87:N89"/>
    <mergeCell ref="BB142:BB143"/>
    <mergeCell ref="BC142:BC143"/>
    <mergeCell ref="BD142:BD143"/>
    <mergeCell ref="BE90:BE95"/>
    <mergeCell ref="G142:G143"/>
    <mergeCell ref="J142:J143"/>
    <mergeCell ref="I142:I143"/>
    <mergeCell ref="H142:H143"/>
    <mergeCell ref="K142:K143"/>
    <mergeCell ref="L142:L143"/>
    <mergeCell ref="M142:M143"/>
    <mergeCell ref="N142:N143"/>
    <mergeCell ref="E142:E143"/>
    <mergeCell ref="D137:D143"/>
    <mergeCell ref="C137:C143"/>
    <mergeCell ref="B137:B143"/>
    <mergeCell ref="G82:G84"/>
    <mergeCell ref="H82:H83"/>
    <mergeCell ref="I82:I83"/>
    <mergeCell ref="J82:J83"/>
    <mergeCell ref="F82:F84"/>
    <mergeCell ref="E82:E84"/>
    <mergeCell ref="G90:G95"/>
    <mergeCell ref="F90:F95"/>
    <mergeCell ref="E90:E95"/>
    <mergeCell ref="H90:H95"/>
    <mergeCell ref="I90:I95"/>
    <mergeCell ref="G85:G86"/>
    <mergeCell ref="F85:F86"/>
    <mergeCell ref="E85:E86"/>
    <mergeCell ref="H100:H102"/>
    <mergeCell ref="E137:E138"/>
    <mergeCell ref="AL77:AL78"/>
    <mergeCell ref="AM77:AM78"/>
    <mergeCell ref="J90:J95"/>
    <mergeCell ref="K90:K95"/>
    <mergeCell ref="G96:G99"/>
    <mergeCell ref="H96:H99"/>
    <mergeCell ref="AK87:AK89"/>
    <mergeCell ref="AL87:AL89"/>
    <mergeCell ref="AM87:AM89"/>
    <mergeCell ref="AP142:AP143"/>
    <mergeCell ref="F142:F143"/>
    <mergeCell ref="F87:F89"/>
    <mergeCell ref="AK135:AK136"/>
    <mergeCell ref="AL135:AL136"/>
    <mergeCell ref="AM135:AM136"/>
    <mergeCell ref="AK142:AK143"/>
    <mergeCell ref="AL142:AL143"/>
    <mergeCell ref="F137:F138"/>
    <mergeCell ref="G137:G138"/>
    <mergeCell ref="H137:H138"/>
    <mergeCell ref="G87:G89"/>
    <mergeCell ref="F124:F126"/>
    <mergeCell ref="M96:M99"/>
    <mergeCell ref="N96:N99"/>
    <mergeCell ref="AI96:AI99"/>
    <mergeCell ref="AM112:AM114"/>
    <mergeCell ref="K82:K84"/>
    <mergeCell ref="L82:L84"/>
    <mergeCell ref="M82:M84"/>
    <mergeCell ref="N82:N84"/>
    <mergeCell ref="L87:L89"/>
    <mergeCell ref="M87:M89"/>
    <mergeCell ref="BE23:BE24"/>
    <mergeCell ref="J20:J22"/>
    <mergeCell ref="BE20:BE22"/>
    <mergeCell ref="K20:K22"/>
    <mergeCell ref="AI20:AI22"/>
    <mergeCell ref="N20:N22"/>
    <mergeCell ref="M20:M22"/>
    <mergeCell ref="L20:L22"/>
    <mergeCell ref="F20:F22"/>
    <mergeCell ref="E20:E22"/>
    <mergeCell ref="E77:E78"/>
    <mergeCell ref="L77:L78"/>
    <mergeCell ref="G80:G81"/>
    <mergeCell ref="H80:H81"/>
    <mergeCell ref="K77:K78"/>
    <mergeCell ref="AO77:AO78"/>
    <mergeCell ref="AP77:AP78"/>
    <mergeCell ref="AN77:AN78"/>
    <mergeCell ref="F77:F78"/>
    <mergeCell ref="G77:G78"/>
    <mergeCell ref="AK77:AK78"/>
    <mergeCell ref="F80:F81"/>
    <mergeCell ref="E80:E81"/>
    <mergeCell ref="J80:J81"/>
    <mergeCell ref="K80:K81"/>
    <mergeCell ref="L80:L81"/>
    <mergeCell ref="M80:M81"/>
    <mergeCell ref="N80:N81"/>
    <mergeCell ref="AI80:AI81"/>
    <mergeCell ref="AK80:AK81"/>
    <mergeCell ref="AL80:AL81"/>
    <mergeCell ref="AM80:AM81"/>
    <mergeCell ref="AK28:AK29"/>
    <mergeCell ref="AL28:AL29"/>
    <mergeCell ref="AM28:AM29"/>
    <mergeCell ref="BE28:BE29"/>
    <mergeCell ref="E28:E29"/>
    <mergeCell ref="K25:K27"/>
    <mergeCell ref="J25:J27"/>
    <mergeCell ref="I25:I27"/>
    <mergeCell ref="H25:H27"/>
    <mergeCell ref="G25:G27"/>
    <mergeCell ref="G28:G29"/>
    <mergeCell ref="H28:H29"/>
    <mergeCell ref="I28:I29"/>
    <mergeCell ref="J28:J29"/>
    <mergeCell ref="K28:K29"/>
    <mergeCell ref="E25:E27"/>
    <mergeCell ref="F28:F29"/>
    <mergeCell ref="BL25:BL27"/>
    <mergeCell ref="BF20:BF22"/>
    <mergeCell ref="BL20:BL22"/>
    <mergeCell ref="N25:N27"/>
    <mergeCell ref="M25:M27"/>
    <mergeCell ref="L25:L27"/>
    <mergeCell ref="BF23:BF24"/>
    <mergeCell ref="BJ20:BJ22"/>
    <mergeCell ref="BL28:BL29"/>
    <mergeCell ref="AI25:AI27"/>
    <mergeCell ref="AM25:AM27"/>
    <mergeCell ref="AL25:AL27"/>
    <mergeCell ref="AK25:AK27"/>
    <mergeCell ref="AL23:AL24"/>
    <mergeCell ref="AK23:AK24"/>
    <mergeCell ref="AI23:AI24"/>
    <mergeCell ref="N23:N24"/>
    <mergeCell ref="M23:M24"/>
    <mergeCell ref="L23:L24"/>
    <mergeCell ref="L28:L29"/>
    <mergeCell ref="M28:M29"/>
    <mergeCell ref="N28:N29"/>
    <mergeCell ref="AI28:AI29"/>
    <mergeCell ref="BL23:BL24"/>
    <mergeCell ref="BG23:BG24"/>
    <mergeCell ref="BH23:BH24"/>
    <mergeCell ref="BI23:BI24"/>
    <mergeCell ref="BJ23:BJ24"/>
    <mergeCell ref="AM23:AM24"/>
    <mergeCell ref="BG20:BG22"/>
    <mergeCell ref="BH20:BH22"/>
    <mergeCell ref="BI20:BI22"/>
    <mergeCell ref="B1:BL1"/>
    <mergeCell ref="B2:BL2"/>
    <mergeCell ref="B4:BL4"/>
    <mergeCell ref="AP7:AP8"/>
    <mergeCell ref="BI7:BI8"/>
    <mergeCell ref="BJ7:BJ8"/>
    <mergeCell ref="BL7:BL8"/>
    <mergeCell ref="BD7:BD8"/>
    <mergeCell ref="BE7:BE8"/>
    <mergeCell ref="BF7:BF8"/>
    <mergeCell ref="BG7:BG8"/>
    <mergeCell ref="BH7:BH8"/>
    <mergeCell ref="AQ7:AQ8"/>
    <mergeCell ref="AR7:AY7"/>
    <mergeCell ref="AZ7:AZ8"/>
    <mergeCell ref="B5:BL5"/>
    <mergeCell ref="B6:L7"/>
    <mergeCell ref="M6:AM7"/>
    <mergeCell ref="AN6:AY6"/>
    <mergeCell ref="AZ6:BE6"/>
    <mergeCell ref="AN7:AN8"/>
    <mergeCell ref="AO7:AO8"/>
    <mergeCell ref="BK7:BK8"/>
    <mergeCell ref="BF6:BK6"/>
    <mergeCell ref="BA7:BA8"/>
    <mergeCell ref="BB7:BB8"/>
    <mergeCell ref="BC7:BC8"/>
    <mergeCell ref="C9:C11"/>
    <mergeCell ref="B9:B11"/>
    <mergeCell ref="BF9:BF11"/>
    <mergeCell ref="BG9:BG11"/>
    <mergeCell ref="BE9:BE11"/>
    <mergeCell ref="H9:H11"/>
    <mergeCell ref="G9:G11"/>
    <mergeCell ref="F9:F11"/>
    <mergeCell ref="E9:E11"/>
    <mergeCell ref="I20:I22"/>
    <mergeCell ref="AM20:AM22"/>
    <mergeCell ref="AL20:AL22"/>
    <mergeCell ref="D9:D11"/>
    <mergeCell ref="M9:M11"/>
    <mergeCell ref="L9:L11"/>
    <mergeCell ref="K9:K11"/>
    <mergeCell ref="J9:J11"/>
    <mergeCell ref="I9:I11"/>
    <mergeCell ref="AM9:AM11"/>
    <mergeCell ref="AL9:AL11"/>
    <mergeCell ref="N9:N11"/>
    <mergeCell ref="AK9:AK11"/>
    <mergeCell ref="AI9:AI11"/>
    <mergeCell ref="AK20:AK22"/>
    <mergeCell ref="C17:C19"/>
    <mergeCell ref="B17:B19"/>
    <mergeCell ref="G14:G15"/>
    <mergeCell ref="F14:F15"/>
    <mergeCell ref="E14:E15"/>
    <mergeCell ref="AL12:AL13"/>
    <mergeCell ref="AK12:AK13"/>
    <mergeCell ref="L12:L13"/>
    <mergeCell ref="BH9:BH11"/>
    <mergeCell ref="BI9:BI11"/>
    <mergeCell ref="BL14:BL15"/>
    <mergeCell ref="H14:H15"/>
    <mergeCell ref="I14:I15"/>
    <mergeCell ref="J14:J15"/>
    <mergeCell ref="K14:K15"/>
    <mergeCell ref="BG14:BG15"/>
    <mergeCell ref="BH14:BH15"/>
    <mergeCell ref="BI14:BI15"/>
    <mergeCell ref="BJ14:BJ15"/>
    <mergeCell ref="AL14:AL15"/>
    <mergeCell ref="L14:L15"/>
    <mergeCell ref="M14:M15"/>
    <mergeCell ref="AI14:AI15"/>
    <mergeCell ref="N14:N15"/>
    <mergeCell ref="AK14:AK15"/>
    <mergeCell ref="BL9:BL11"/>
    <mergeCell ref="AM12:AM13"/>
    <mergeCell ref="BE12:BE13"/>
    <mergeCell ref="BL12:BL13"/>
    <mergeCell ref="BJ9:BJ11"/>
    <mergeCell ref="AI12:AI13"/>
    <mergeCell ref="N12:N13"/>
    <mergeCell ref="AM14:AM15"/>
    <mergeCell ref="BE14:BE15"/>
    <mergeCell ref="BF14:BF15"/>
    <mergeCell ref="K12:K13"/>
    <mergeCell ref="J12:J13"/>
    <mergeCell ref="I12:I13"/>
    <mergeCell ref="H12:H13"/>
    <mergeCell ref="BL30:BL31"/>
    <mergeCell ref="AM30:AM31"/>
    <mergeCell ref="AL30:AL31"/>
    <mergeCell ref="AK30:AK31"/>
    <mergeCell ref="AI30:AI31"/>
    <mergeCell ref="N30:N31"/>
    <mergeCell ref="M30:M31"/>
    <mergeCell ref="L30:L31"/>
    <mergeCell ref="K30:K31"/>
    <mergeCell ref="BL32:BL34"/>
    <mergeCell ref="I32:I34"/>
    <mergeCell ref="H32:H34"/>
    <mergeCell ref="G32:G34"/>
    <mergeCell ref="BI33:BI34"/>
    <mergeCell ref="BJ33:BJ34"/>
    <mergeCell ref="K32:K34"/>
    <mergeCell ref="L32:L34"/>
    <mergeCell ref="M32:M34"/>
    <mergeCell ref="N32:N34"/>
    <mergeCell ref="AI32:AI34"/>
    <mergeCell ref="AK32:AK34"/>
    <mergeCell ref="AL32:AL34"/>
    <mergeCell ref="AM32:AM34"/>
    <mergeCell ref="AN33:AN34"/>
    <mergeCell ref="AO33:AO34"/>
    <mergeCell ref="AP33:AP34"/>
    <mergeCell ref="AQ33:AQ34"/>
    <mergeCell ref="AR33:AR34"/>
    <mergeCell ref="AS33:AS34"/>
    <mergeCell ref="AT33:AT34"/>
    <mergeCell ref="AU33:AU34"/>
    <mergeCell ref="AV33:AV34"/>
    <mergeCell ref="AW33:AW34"/>
    <mergeCell ref="D30:D34"/>
    <mergeCell ref="C30:C34"/>
    <mergeCell ref="B30:B34"/>
    <mergeCell ref="BF33:BF34"/>
    <mergeCell ref="BE30:BE31"/>
    <mergeCell ref="I30:I31"/>
    <mergeCell ref="H30:H31"/>
    <mergeCell ref="G30:G31"/>
    <mergeCell ref="F30:F31"/>
    <mergeCell ref="E30:E31"/>
    <mergeCell ref="F32:F34"/>
    <mergeCell ref="E32:E34"/>
    <mergeCell ref="AZ33:AZ34"/>
    <mergeCell ref="AY33:AY34"/>
    <mergeCell ref="AX33:AX34"/>
    <mergeCell ref="B70:B103"/>
    <mergeCell ref="C70:C103"/>
    <mergeCell ref="D70:D103"/>
    <mergeCell ref="E44:E45"/>
    <mergeCell ref="I44:I45"/>
    <mergeCell ref="J44:J45"/>
    <mergeCell ref="K44:K45"/>
    <mergeCell ref="L44:L45"/>
    <mergeCell ref="F44:F45"/>
    <mergeCell ref="F46:F47"/>
    <mergeCell ref="E46:E47"/>
    <mergeCell ref="N77:N78"/>
    <mergeCell ref="AI77:AI78"/>
    <mergeCell ref="G73:G75"/>
    <mergeCell ref="F73:F75"/>
    <mergeCell ref="M77:M78"/>
    <mergeCell ref="BF77:BF78"/>
    <mergeCell ref="BG77:BG78"/>
    <mergeCell ref="AR77:AR78"/>
    <mergeCell ref="AQ77:AQ78"/>
    <mergeCell ref="AS77:AS78"/>
    <mergeCell ref="AT77:AT78"/>
    <mergeCell ref="AU77:AU78"/>
    <mergeCell ref="D44:D47"/>
    <mergeCell ref="E73:E75"/>
    <mergeCell ref="H73:H75"/>
    <mergeCell ref="J73:J75"/>
    <mergeCell ref="N73:N75"/>
    <mergeCell ref="AI73:AI75"/>
    <mergeCell ref="AK73:AK75"/>
    <mergeCell ref="AL73:AL75"/>
    <mergeCell ref="AM73:AM75"/>
    <mergeCell ref="L73:L75"/>
    <mergeCell ref="M73:M75"/>
    <mergeCell ref="AM54:AM55"/>
    <mergeCell ref="BE54:BE55"/>
    <mergeCell ref="BE60:BE61"/>
    <mergeCell ref="BF60:BF61"/>
    <mergeCell ref="BG60:BG61"/>
    <mergeCell ref="I46:I47"/>
    <mergeCell ref="J68:J69"/>
    <mergeCell ref="K68:K69"/>
    <mergeCell ref="L68:L69"/>
    <mergeCell ref="M68:M69"/>
    <mergeCell ref="BE58:BE59"/>
    <mergeCell ref="N58:N59"/>
    <mergeCell ref="M58:M59"/>
    <mergeCell ref="L58:L59"/>
    <mergeCell ref="AI87:AI89"/>
    <mergeCell ref="AI82:AI84"/>
    <mergeCell ref="K85:K86"/>
    <mergeCell ref="L85:L86"/>
    <mergeCell ref="F96:F99"/>
    <mergeCell ref="E96:E99"/>
    <mergeCell ref="I96:I99"/>
    <mergeCell ref="J96:J99"/>
    <mergeCell ref="K96:K99"/>
    <mergeCell ref="B131:B136"/>
    <mergeCell ref="C131:C136"/>
    <mergeCell ref="D131:D136"/>
    <mergeCell ref="E132:E134"/>
    <mergeCell ref="F132:F134"/>
    <mergeCell ref="G132:G134"/>
    <mergeCell ref="H132:H134"/>
    <mergeCell ref="I132:I134"/>
    <mergeCell ref="J132:J134"/>
    <mergeCell ref="E135:E136"/>
    <mergeCell ref="F135:F136"/>
    <mergeCell ref="G135:G136"/>
    <mergeCell ref="H135:H136"/>
    <mergeCell ref="I135:I136"/>
    <mergeCell ref="J135:J136"/>
    <mergeCell ref="G124:G126"/>
    <mergeCell ref="N85:N86"/>
    <mergeCell ref="AI85:AI86"/>
    <mergeCell ref="F122:F123"/>
    <mergeCell ref="G122:G123"/>
    <mergeCell ref="H122:H123"/>
    <mergeCell ref="I122:I123"/>
    <mergeCell ref="J122:J123"/>
    <mergeCell ref="BE135:BE136"/>
    <mergeCell ref="BL135:BL136"/>
    <mergeCell ref="K132:K134"/>
    <mergeCell ref="L132:L134"/>
    <mergeCell ref="M132:M134"/>
    <mergeCell ref="N132:N134"/>
    <mergeCell ref="AI132:AI134"/>
    <mergeCell ref="BE132:BE134"/>
    <mergeCell ref="AK132:AK134"/>
    <mergeCell ref="AL132:AL134"/>
    <mergeCell ref="AM132:AM134"/>
    <mergeCell ref="K135:K136"/>
    <mergeCell ref="L135:L136"/>
    <mergeCell ref="M135:M136"/>
    <mergeCell ref="N135:N136"/>
    <mergeCell ref="AI135:AI136"/>
    <mergeCell ref="BI132:BI134"/>
    <mergeCell ref="BJ132:BJ134"/>
    <mergeCell ref="BK132:BK134"/>
    <mergeCell ref="BF135:BF136"/>
    <mergeCell ref="BG135:BG136"/>
    <mergeCell ref="BH135:BH136"/>
    <mergeCell ref="BI135:BI136"/>
    <mergeCell ref="BJ135:BJ136"/>
    <mergeCell ref="BC137:BC138"/>
    <mergeCell ref="BD137:BD138"/>
    <mergeCell ref="BE137:BE138"/>
    <mergeCell ref="BL137:BL138"/>
    <mergeCell ref="E139:E141"/>
    <mergeCell ref="F139:F141"/>
    <mergeCell ref="G139:G141"/>
    <mergeCell ref="H139:H141"/>
    <mergeCell ref="I139:I141"/>
    <mergeCell ref="J139:J141"/>
    <mergeCell ref="K139:K141"/>
    <mergeCell ref="L139:L141"/>
    <mergeCell ref="M139:M141"/>
    <mergeCell ref="N139:N141"/>
    <mergeCell ref="AI139:AI141"/>
    <mergeCell ref="AK139:AK141"/>
    <mergeCell ref="AL139:AL141"/>
    <mergeCell ref="AM139:AM141"/>
    <mergeCell ref="BE139:BE141"/>
    <mergeCell ref="BL139:BL141"/>
    <mergeCell ref="AR137:AR138"/>
    <mergeCell ref="I137:I138"/>
    <mergeCell ref="J137:J138"/>
    <mergeCell ref="AX137:AX138"/>
    <mergeCell ref="AI137:AI138"/>
    <mergeCell ref="AK137:AK138"/>
    <mergeCell ref="AL137:AL138"/>
    <mergeCell ref="AM137:AM138"/>
    <mergeCell ref="AN137:AN138"/>
    <mergeCell ref="AO137:AO138"/>
    <mergeCell ref="B144:B147"/>
    <mergeCell ref="C144:C147"/>
    <mergeCell ref="D144:D147"/>
    <mergeCell ref="E144:E145"/>
    <mergeCell ref="F144:F145"/>
    <mergeCell ref="G144:G145"/>
    <mergeCell ref="H144:H145"/>
    <mergeCell ref="I144:I145"/>
    <mergeCell ref="J144:J145"/>
    <mergeCell ref="E146:E147"/>
    <mergeCell ref="F146:F147"/>
    <mergeCell ref="G146:G147"/>
    <mergeCell ref="H146:H147"/>
    <mergeCell ref="I146:I147"/>
    <mergeCell ref="J146:J147"/>
    <mergeCell ref="BA137:BA138"/>
    <mergeCell ref="BB137:BB138"/>
    <mergeCell ref="AP137:AP138"/>
    <mergeCell ref="AQ137:AQ138"/>
    <mergeCell ref="AI142:AI143"/>
    <mergeCell ref="K137:K138"/>
    <mergeCell ref="L137:L138"/>
    <mergeCell ref="M137:M138"/>
    <mergeCell ref="AT137:AT138"/>
    <mergeCell ref="AU137:AU138"/>
    <mergeCell ref="AV137:AV138"/>
    <mergeCell ref="AW137:AW138"/>
    <mergeCell ref="AS137:AS138"/>
    <mergeCell ref="AM142:AM143"/>
    <mergeCell ref="AY137:AY138"/>
    <mergeCell ref="AZ137:AZ138"/>
    <mergeCell ref="N137:N138"/>
    <mergeCell ref="AO142:AO143"/>
    <mergeCell ref="BE146:BE147"/>
    <mergeCell ref="K144:K145"/>
    <mergeCell ref="L144:L145"/>
    <mergeCell ref="M144:M145"/>
    <mergeCell ref="N144:N145"/>
    <mergeCell ref="AI144:AI145"/>
    <mergeCell ref="AK144:AK145"/>
    <mergeCell ref="AL144:AL145"/>
    <mergeCell ref="AM144:AM145"/>
    <mergeCell ref="BE144:BE145"/>
    <mergeCell ref="K146:K147"/>
    <mergeCell ref="L146:L147"/>
    <mergeCell ref="M146:M147"/>
    <mergeCell ref="N146:N147"/>
    <mergeCell ref="AI146:AI147"/>
    <mergeCell ref="AK146:AK147"/>
    <mergeCell ref="AL146:AL147"/>
    <mergeCell ref="AM146:AM147"/>
    <mergeCell ref="AN142:AN143"/>
    <mergeCell ref="BE142:BE143"/>
    <mergeCell ref="AR142:AR143"/>
    <mergeCell ref="AQ142:AQ143"/>
    <mergeCell ref="AS142:AS143"/>
    <mergeCell ref="AT142:AT143"/>
    <mergeCell ref="AU142:AU143"/>
    <mergeCell ref="AV142:AV143"/>
    <mergeCell ref="AW142:AW143"/>
    <mergeCell ref="AX142:AX143"/>
    <mergeCell ref="AY142:AY143"/>
    <mergeCell ref="AZ142:AZ143"/>
    <mergeCell ref="BA142:BA143"/>
    <mergeCell ref="AM85:AM86"/>
    <mergeCell ref="AK82:AK84"/>
    <mergeCell ref="AL82:AL84"/>
    <mergeCell ref="AM82:AM84"/>
    <mergeCell ref="BL112:BL114"/>
    <mergeCell ref="BL82:BL84"/>
    <mergeCell ref="BF85:BF86"/>
    <mergeCell ref="BG85:BG86"/>
    <mergeCell ref="BH85:BH86"/>
    <mergeCell ref="BI85:BI86"/>
    <mergeCell ref="AL85:AL86"/>
    <mergeCell ref="BI96:BI97"/>
    <mergeCell ref="BJ96:BJ97"/>
    <mergeCell ref="BE85:BE86"/>
    <mergeCell ref="BE82:BE84"/>
    <mergeCell ref="BJ90:BJ91"/>
    <mergeCell ref="BK96:BK97"/>
    <mergeCell ref="BL96:BL99"/>
    <mergeCell ref="BF98:BF99"/>
    <mergeCell ref="BG98:BG99"/>
    <mergeCell ref="BK90:BK91"/>
    <mergeCell ref="BL90:BL95"/>
    <mergeCell ref="BF94:BF95"/>
    <mergeCell ref="BG94:BG95"/>
    <mergeCell ref="BH94:BH95"/>
    <mergeCell ref="BI94:BI95"/>
    <mergeCell ref="BJ94:BJ95"/>
    <mergeCell ref="BK94:BK95"/>
    <mergeCell ref="BG90:BG91"/>
    <mergeCell ref="BK98:BK99"/>
    <mergeCell ref="BE112:BE114"/>
    <mergeCell ref="BL115:BL116"/>
    <mergeCell ref="BH115:BH116"/>
    <mergeCell ref="BE118:BE119"/>
    <mergeCell ref="BL118:BL119"/>
    <mergeCell ref="BE73:BE75"/>
    <mergeCell ref="BF73:BF75"/>
    <mergeCell ref="BG73:BG75"/>
    <mergeCell ref="BH73:BH75"/>
    <mergeCell ref="K73:K75"/>
    <mergeCell ref="BI73:BI75"/>
    <mergeCell ref="BJ73:BJ75"/>
    <mergeCell ref="BK73:BK75"/>
    <mergeCell ref="BL73:BL75"/>
    <mergeCell ref="BH77:BH78"/>
    <mergeCell ref="AV77:AV78"/>
    <mergeCell ref="AW77:AW78"/>
    <mergeCell ref="AX77:AX78"/>
    <mergeCell ref="AY77:AY78"/>
    <mergeCell ref="BL80:BL81"/>
    <mergeCell ref="BI77:BI78"/>
    <mergeCell ref="BJ77:BJ78"/>
    <mergeCell ref="BL77:BL78"/>
    <mergeCell ref="BE77:BE78"/>
    <mergeCell ref="BE80:BE81"/>
    <mergeCell ref="AZ77:AZ78"/>
    <mergeCell ref="BA77:BA78"/>
    <mergeCell ref="BB77:BB78"/>
    <mergeCell ref="BC77:BC78"/>
    <mergeCell ref="BD77:BD78"/>
    <mergeCell ref="AM118:AM119"/>
    <mergeCell ref="M85:M86"/>
    <mergeCell ref="AK85:AK86"/>
    <mergeCell ref="E127:E128"/>
    <mergeCell ref="L115:L116"/>
    <mergeCell ref="M115:M116"/>
    <mergeCell ref="N115:N116"/>
    <mergeCell ref="AI115:AI116"/>
    <mergeCell ref="BI115:BI116"/>
    <mergeCell ref="E124:E126"/>
    <mergeCell ref="H124:H126"/>
    <mergeCell ref="F120:F121"/>
    <mergeCell ref="G120:G121"/>
    <mergeCell ref="H120:H121"/>
    <mergeCell ref="E120:E121"/>
    <mergeCell ref="I120:I121"/>
    <mergeCell ref="E115:E116"/>
    <mergeCell ref="BI124:BI126"/>
    <mergeCell ref="G127:G128"/>
    <mergeCell ref="F127:F128"/>
    <mergeCell ref="N124:N126"/>
    <mergeCell ref="AI124:AI126"/>
    <mergeCell ref="AK124:AK126"/>
    <mergeCell ref="AL124:AL126"/>
    <mergeCell ref="AM124:AM126"/>
    <mergeCell ref="BE124:BE126"/>
    <mergeCell ref="BF124:BF126"/>
    <mergeCell ref="BG124:BG126"/>
    <mergeCell ref="BH124:BH126"/>
    <mergeCell ref="J120:J121"/>
    <mergeCell ref="AK115:AK116"/>
    <mergeCell ref="AL115:AL116"/>
    <mergeCell ref="AM115:AM116"/>
    <mergeCell ref="F115:F116"/>
    <mergeCell ref="K120:K121"/>
    <mergeCell ref="L120:L121"/>
    <mergeCell ref="M120:M121"/>
    <mergeCell ref="AM120:AM121"/>
    <mergeCell ref="BI120:BI121"/>
    <mergeCell ref="BG120:BG121"/>
    <mergeCell ref="BF127:BF128"/>
    <mergeCell ref="BG127:BG128"/>
    <mergeCell ref="L122:L123"/>
    <mergeCell ref="M122:M123"/>
    <mergeCell ref="N122:N123"/>
    <mergeCell ref="AI122:AI123"/>
    <mergeCell ref="AK122:AK123"/>
    <mergeCell ref="AL122:AL123"/>
    <mergeCell ref="AM122:AM123"/>
    <mergeCell ref="BE122:BE123"/>
    <mergeCell ref="BE127:BE128"/>
    <mergeCell ref="BE120:BE121"/>
    <mergeCell ref="B104:B117"/>
    <mergeCell ref="C104:C117"/>
    <mergeCell ref="D104:D117"/>
    <mergeCell ref="D118:D130"/>
    <mergeCell ref="C118:C130"/>
    <mergeCell ref="B118:B130"/>
    <mergeCell ref="AL120:AL121"/>
    <mergeCell ref="L118:L119"/>
    <mergeCell ref="M118:M119"/>
    <mergeCell ref="N118:N119"/>
    <mergeCell ref="AI118:AI119"/>
    <mergeCell ref="AK118:AK119"/>
    <mergeCell ref="AL118:AL119"/>
    <mergeCell ref="E118:E119"/>
    <mergeCell ref="F118:F119"/>
    <mergeCell ref="G118:G119"/>
    <mergeCell ref="H118:H119"/>
    <mergeCell ref="K122:K123"/>
    <mergeCell ref="N120:N121"/>
    <mergeCell ref="AI120:AI121"/>
    <mergeCell ref="AK120:AK121"/>
    <mergeCell ref="G129:G130"/>
    <mergeCell ref="H129:H130"/>
    <mergeCell ref="I129:I130"/>
    <mergeCell ref="J129:J130"/>
    <mergeCell ref="K129:K130"/>
    <mergeCell ref="M129:M130"/>
    <mergeCell ref="N129:N130"/>
    <mergeCell ref="AI129:AI130"/>
    <mergeCell ref="L129:L130"/>
    <mergeCell ref="AK129:AK130"/>
    <mergeCell ref="AL129:AL130"/>
    <mergeCell ref="J118:J119"/>
    <mergeCell ref="K118:K119"/>
    <mergeCell ref="I124:I126"/>
    <mergeCell ref="J124:J126"/>
    <mergeCell ref="K124:K126"/>
    <mergeCell ref="L124:L126"/>
    <mergeCell ref="M124:M126"/>
    <mergeCell ref="G115:G116"/>
    <mergeCell ref="H115:H116"/>
    <mergeCell ref="I115:I116"/>
    <mergeCell ref="J115:J116"/>
    <mergeCell ref="K115:K116"/>
    <mergeCell ref="E129:E130"/>
    <mergeCell ref="F129:F130"/>
    <mergeCell ref="E122:E123"/>
    <mergeCell ref="BL129:BL130"/>
    <mergeCell ref="BE129:BE130"/>
    <mergeCell ref="N127:N128"/>
    <mergeCell ref="AI127:AI128"/>
    <mergeCell ref="AK127:AK128"/>
    <mergeCell ref="H127:H128"/>
    <mergeCell ref="I127:I128"/>
    <mergeCell ref="J127:J128"/>
    <mergeCell ref="K127:K128"/>
    <mergeCell ref="L127:L128"/>
    <mergeCell ref="M127:M128"/>
    <mergeCell ref="AL127:AL128"/>
    <mergeCell ref="AM127:AM128"/>
    <mergeCell ref="BH127:BH128"/>
    <mergeCell ref="BI127:BI128"/>
    <mergeCell ref="BF122:BF123"/>
    <mergeCell ref="AM129:AM130"/>
  </mergeCells>
  <phoneticPr fontId="24" type="noConversion"/>
  <conditionalFormatting sqref="M9 M12 M19:M20 M23 M25 M28 M30 M32 M38:M39 M43:M44 M46 M76:M77 M79:M80 M82 M85 M87 M90 M96 M100 M148:M278">
    <cfRule type="cellIs" dxfId="374" priority="601" operator="equal">
      <formula>"Muy Alta"</formula>
    </cfRule>
    <cfRule type="cellIs" dxfId="373" priority="602" operator="equal">
      <formula>"Alta"</formula>
    </cfRule>
    <cfRule type="cellIs" dxfId="372" priority="603" operator="equal">
      <formula>"Media"</formula>
    </cfRule>
    <cfRule type="cellIs" dxfId="371" priority="604" operator="equal">
      <formula>"Baja"</formula>
    </cfRule>
    <cfRule type="cellIs" dxfId="370" priority="605" operator="equal">
      <formula>"Muy baja"</formula>
    </cfRule>
  </conditionalFormatting>
  <conditionalFormatting sqref="M14:M17">
    <cfRule type="cellIs" dxfId="369" priority="500" operator="equal">
      <formula>"Muy Alta"</formula>
    </cfRule>
    <cfRule type="cellIs" dxfId="368" priority="501" operator="equal">
      <formula>"Alta"</formula>
    </cfRule>
    <cfRule type="cellIs" dxfId="367" priority="502" operator="equal">
      <formula>"Media"</formula>
    </cfRule>
    <cfRule type="cellIs" dxfId="366" priority="503" operator="equal">
      <formula>"Baja"</formula>
    </cfRule>
    <cfRule type="cellIs" dxfId="365" priority="504" operator="equal">
      <formula>"Muy baja"</formula>
    </cfRule>
  </conditionalFormatting>
  <conditionalFormatting sqref="M35:M36">
    <cfRule type="cellIs" dxfId="364" priority="11" operator="equal">
      <formula>"Muy Alta"</formula>
    </cfRule>
    <cfRule type="cellIs" dxfId="363" priority="12" operator="equal">
      <formula>"Alta"</formula>
    </cfRule>
    <cfRule type="cellIs" dxfId="362" priority="13" operator="equal">
      <formula>"Media"</formula>
    </cfRule>
    <cfRule type="cellIs" dxfId="361" priority="14" operator="equal">
      <formula>"Baja"</formula>
    </cfRule>
    <cfRule type="cellIs" dxfId="360" priority="15" operator="equal">
      <formula>"Muy baja"</formula>
    </cfRule>
  </conditionalFormatting>
  <conditionalFormatting sqref="M41">
    <cfRule type="cellIs" dxfId="359" priority="153" operator="equal">
      <formula>"Muy Alta"</formula>
    </cfRule>
    <cfRule type="cellIs" dxfId="358" priority="154" operator="equal">
      <formula>"Alta"</formula>
    </cfRule>
    <cfRule type="cellIs" dxfId="357" priority="155" operator="equal">
      <formula>"Media"</formula>
    </cfRule>
    <cfRule type="cellIs" dxfId="356" priority="156" operator="equal">
      <formula>"Baja"</formula>
    </cfRule>
    <cfRule type="cellIs" dxfId="355" priority="157" operator="equal">
      <formula>"Muy baja"</formula>
    </cfRule>
  </conditionalFormatting>
  <conditionalFormatting sqref="M48:M54">
    <cfRule type="cellIs" dxfId="354" priority="111" operator="equal">
      <formula>"Muy Alta"</formula>
    </cfRule>
    <cfRule type="cellIs" dxfId="353" priority="112" operator="equal">
      <formula>"Alta"</formula>
    </cfRule>
    <cfRule type="cellIs" dxfId="352" priority="113" operator="equal">
      <formula>"Media"</formula>
    </cfRule>
    <cfRule type="cellIs" dxfId="351" priority="114" operator="equal">
      <formula>"Baja"</formula>
    </cfRule>
    <cfRule type="cellIs" dxfId="350" priority="115" operator="equal">
      <formula>"Muy baja"</formula>
    </cfRule>
  </conditionalFormatting>
  <conditionalFormatting sqref="M56:M58">
    <cfRule type="cellIs" dxfId="349" priority="69" operator="equal">
      <formula>"Muy Alta"</formula>
    </cfRule>
    <cfRule type="cellIs" dxfId="348" priority="70" operator="equal">
      <formula>"Alta"</formula>
    </cfRule>
    <cfRule type="cellIs" dxfId="347" priority="71" operator="equal">
      <formula>"Media"</formula>
    </cfRule>
    <cfRule type="cellIs" dxfId="346" priority="72" operator="equal">
      <formula>"Baja"</formula>
    </cfRule>
    <cfRule type="cellIs" dxfId="345" priority="73" operator="equal">
      <formula>"Muy baja"</formula>
    </cfRule>
  </conditionalFormatting>
  <conditionalFormatting sqref="M60 M62 M67:M68">
    <cfRule type="cellIs" dxfId="344" priority="97" operator="equal">
      <formula>"Muy Alta"</formula>
    </cfRule>
    <cfRule type="cellIs" dxfId="343" priority="98" operator="equal">
      <formula>"Alta"</formula>
    </cfRule>
    <cfRule type="cellIs" dxfId="342" priority="99" operator="equal">
      <formula>"Media"</formula>
    </cfRule>
    <cfRule type="cellIs" dxfId="341" priority="100" operator="equal">
      <formula>"Baja"</formula>
    </cfRule>
    <cfRule type="cellIs" dxfId="340" priority="101" operator="equal">
      <formula>"Muy baja"</formula>
    </cfRule>
  </conditionalFormatting>
  <conditionalFormatting sqref="M70:M73">
    <cfRule type="cellIs" dxfId="339" priority="413" operator="equal">
      <formula>"Muy Alta"</formula>
    </cfRule>
    <cfRule type="cellIs" dxfId="338" priority="414" operator="equal">
      <formula>"Alta"</formula>
    </cfRule>
    <cfRule type="cellIs" dxfId="337" priority="415" operator="equal">
      <formula>"Media"</formula>
    </cfRule>
    <cfRule type="cellIs" dxfId="336" priority="416" operator="equal">
      <formula>"Baja"</formula>
    </cfRule>
    <cfRule type="cellIs" dxfId="335" priority="417" operator="equal">
      <formula>"Muy baja"</formula>
    </cfRule>
  </conditionalFormatting>
  <conditionalFormatting sqref="M103:M112">
    <cfRule type="cellIs" dxfId="334" priority="51" operator="equal">
      <formula>"Muy Alta"</formula>
    </cfRule>
    <cfRule type="cellIs" dxfId="333" priority="52" operator="equal">
      <formula>"Alta"</formula>
    </cfRule>
    <cfRule type="cellIs" dxfId="332" priority="53" operator="equal">
      <formula>"Media"</formula>
    </cfRule>
    <cfRule type="cellIs" dxfId="331" priority="54" operator="equal">
      <formula>"Baja"</formula>
    </cfRule>
    <cfRule type="cellIs" dxfId="330" priority="55" operator="equal">
      <formula>"Muy baja"</formula>
    </cfRule>
  </conditionalFormatting>
  <conditionalFormatting sqref="M115">
    <cfRule type="cellIs" dxfId="329" priority="343" operator="equal">
      <formula>"Muy Alta"</formula>
    </cfRule>
    <cfRule type="cellIs" dxfId="328" priority="344" operator="equal">
      <formula>"Alta"</formula>
    </cfRule>
    <cfRule type="cellIs" dxfId="327" priority="345" operator="equal">
      <formula>"Media"</formula>
    </cfRule>
    <cfRule type="cellIs" dxfId="326" priority="346" operator="equal">
      <formula>"Baja"</formula>
    </cfRule>
    <cfRule type="cellIs" dxfId="325" priority="347" operator="equal">
      <formula>"Muy baja"</formula>
    </cfRule>
  </conditionalFormatting>
  <conditionalFormatting sqref="M117:M118">
    <cfRule type="cellIs" dxfId="324" priority="321" operator="equal">
      <formula>"Muy Alta"</formula>
    </cfRule>
    <cfRule type="cellIs" dxfId="323" priority="322" operator="equal">
      <formula>"Alta"</formula>
    </cfRule>
    <cfRule type="cellIs" dxfId="322" priority="323" operator="equal">
      <formula>"Media"</formula>
    </cfRule>
    <cfRule type="cellIs" dxfId="321" priority="324" operator="equal">
      <formula>"Baja"</formula>
    </cfRule>
    <cfRule type="cellIs" dxfId="320" priority="325" operator="equal">
      <formula>"Muy baja"</formula>
    </cfRule>
  </conditionalFormatting>
  <conditionalFormatting sqref="M120 M127">
    <cfRule type="cellIs" dxfId="319" priority="299" operator="equal">
      <formula>"Muy Alta"</formula>
    </cfRule>
    <cfRule type="cellIs" dxfId="318" priority="300" operator="equal">
      <formula>"Alta"</formula>
    </cfRule>
    <cfRule type="cellIs" dxfId="317" priority="301" operator="equal">
      <formula>"Media"</formula>
    </cfRule>
    <cfRule type="cellIs" dxfId="316" priority="302" operator="equal">
      <formula>"Baja"</formula>
    </cfRule>
    <cfRule type="cellIs" dxfId="315" priority="303" operator="equal">
      <formula>"Muy baja"</formula>
    </cfRule>
  </conditionalFormatting>
  <conditionalFormatting sqref="M122 M124">
    <cfRule type="cellIs" dxfId="314" priority="255" operator="equal">
      <formula>"Muy Alta"</formula>
    </cfRule>
    <cfRule type="cellIs" dxfId="313" priority="256" operator="equal">
      <formula>"Alta"</formula>
    </cfRule>
    <cfRule type="cellIs" dxfId="312" priority="257" operator="equal">
      <formula>"Media"</formula>
    </cfRule>
    <cfRule type="cellIs" dxfId="311" priority="258" operator="equal">
      <formula>"Baja"</formula>
    </cfRule>
    <cfRule type="cellIs" dxfId="310" priority="259" operator="equal">
      <formula>"Muy baja"</formula>
    </cfRule>
  </conditionalFormatting>
  <conditionalFormatting sqref="M129">
    <cfRule type="cellIs" dxfId="309" priority="233" operator="equal">
      <formula>"Muy Alta"</formula>
    </cfRule>
    <cfRule type="cellIs" dxfId="308" priority="234" operator="equal">
      <formula>"Alta"</formula>
    </cfRule>
    <cfRule type="cellIs" dxfId="307" priority="235" operator="equal">
      <formula>"Media"</formula>
    </cfRule>
    <cfRule type="cellIs" dxfId="306" priority="236" operator="equal">
      <formula>"Baja"</formula>
    </cfRule>
    <cfRule type="cellIs" dxfId="305" priority="237" operator="equal">
      <formula>"Muy baja"</formula>
    </cfRule>
  </conditionalFormatting>
  <conditionalFormatting sqref="M131:M132 M135 M137 M139 M142 M144 M146">
    <cfRule type="cellIs" dxfId="304" priority="435" operator="equal">
      <formula>"Muy Alta"</formula>
    </cfRule>
    <cfRule type="cellIs" dxfId="303" priority="436" operator="equal">
      <formula>"Alta"</formula>
    </cfRule>
    <cfRule type="cellIs" dxfId="302" priority="437" operator="equal">
      <formula>"Media"</formula>
    </cfRule>
    <cfRule type="cellIs" dxfId="301" priority="438" operator="equal">
      <formula>"Baja"</formula>
    </cfRule>
    <cfRule type="cellIs" dxfId="300" priority="439" operator="equal">
      <formula>"Muy baja"</formula>
    </cfRule>
  </conditionalFormatting>
  <conditionalFormatting sqref="AK9 AK12 AK14:AK17 AK19:AK20 AK23 AK25 AK28 AK30 AK32 AK38:AK39 AK43:AK44 AK46 AK76:AK77 AK79:AK80 AK82 AK85 AK87 AK90 AK96 AK100 AK148:AK278">
    <cfRule type="cellIs" dxfId="299" priority="464" operator="equal">
      <formula>"Menor"</formula>
    </cfRule>
    <cfRule type="cellIs" dxfId="298" priority="465" operator="equal">
      <formula>"Leve"</formula>
    </cfRule>
    <cfRule type="cellIs" dxfId="297" priority="606" operator="equal">
      <formula>"Moderado"</formula>
    </cfRule>
    <cfRule type="cellIs" dxfId="296" priority="607" operator="equal">
      <formula>"Catastrófico"</formula>
    </cfRule>
    <cfRule type="cellIs" dxfId="295" priority="608" operator="equal">
      <formula>"Mayor"</formula>
    </cfRule>
  </conditionalFormatting>
  <conditionalFormatting sqref="AK35:AK36">
    <cfRule type="cellIs" dxfId="294" priority="9" operator="equal">
      <formula>"Menor"</formula>
    </cfRule>
    <cfRule type="cellIs" dxfId="293" priority="10" operator="equal">
      <formula>"Leve"</formula>
    </cfRule>
    <cfRule type="cellIs" dxfId="292" priority="16" operator="equal">
      <formula>"Moderado"</formula>
    </cfRule>
    <cfRule type="cellIs" dxfId="291" priority="17" operator="equal">
      <formula>"Catastrófico"</formula>
    </cfRule>
    <cfRule type="cellIs" dxfId="290" priority="18" operator="equal">
      <formula>"Mayor"</formula>
    </cfRule>
  </conditionalFormatting>
  <conditionalFormatting sqref="AK41">
    <cfRule type="cellIs" dxfId="289" priority="151" operator="equal">
      <formula>"Menor"</formula>
    </cfRule>
    <cfRule type="cellIs" dxfId="288" priority="152" operator="equal">
      <formula>"Leve"</formula>
    </cfRule>
    <cfRule type="cellIs" dxfId="287" priority="158" operator="equal">
      <formula>"Moderado"</formula>
    </cfRule>
    <cfRule type="cellIs" dxfId="286" priority="159" operator="equal">
      <formula>"Catastrófico"</formula>
    </cfRule>
    <cfRule type="cellIs" dxfId="285" priority="160" operator="equal">
      <formula>"Mayor"</formula>
    </cfRule>
  </conditionalFormatting>
  <conditionalFormatting sqref="AK48:AK54">
    <cfRule type="cellIs" dxfId="284" priority="109" operator="equal">
      <formula>"Menor"</formula>
    </cfRule>
    <cfRule type="cellIs" dxfId="283" priority="110" operator="equal">
      <formula>"Leve"</formula>
    </cfRule>
    <cfRule type="cellIs" dxfId="282" priority="116" operator="equal">
      <formula>"Moderado"</formula>
    </cfRule>
    <cfRule type="cellIs" dxfId="281" priority="117" operator="equal">
      <formula>"Catastrófico"</formula>
    </cfRule>
    <cfRule type="cellIs" dxfId="280" priority="118" operator="equal">
      <formula>"Mayor"</formula>
    </cfRule>
  </conditionalFormatting>
  <conditionalFormatting sqref="AK56:AK58">
    <cfRule type="cellIs" dxfId="279" priority="67" operator="equal">
      <formula>"Menor"</formula>
    </cfRule>
    <cfRule type="cellIs" dxfId="278" priority="68" operator="equal">
      <formula>"Leve"</formula>
    </cfRule>
    <cfRule type="cellIs" dxfId="277" priority="74" operator="equal">
      <formula>"Moderado"</formula>
    </cfRule>
    <cfRule type="cellIs" dxfId="276" priority="75" operator="equal">
      <formula>"Catastrófico"</formula>
    </cfRule>
    <cfRule type="cellIs" dxfId="275" priority="76" operator="equal">
      <formula>"Mayor"</formula>
    </cfRule>
  </conditionalFormatting>
  <conditionalFormatting sqref="AK60 AK62 AK67:AK68">
    <cfRule type="cellIs" dxfId="274" priority="95" operator="equal">
      <formula>"Menor"</formula>
    </cfRule>
    <cfRule type="cellIs" dxfId="273" priority="96" operator="equal">
      <formula>"Leve"</formula>
    </cfRule>
    <cfRule type="cellIs" dxfId="272" priority="102" operator="equal">
      <formula>"Moderado"</formula>
    </cfRule>
    <cfRule type="cellIs" dxfId="271" priority="103" operator="equal">
      <formula>"Catastrófico"</formula>
    </cfRule>
    <cfRule type="cellIs" dxfId="270" priority="104" operator="equal">
      <formula>"Mayor"</formula>
    </cfRule>
  </conditionalFormatting>
  <conditionalFormatting sqref="AK70:AK73">
    <cfRule type="cellIs" dxfId="269" priority="411" operator="equal">
      <formula>"Menor"</formula>
    </cfRule>
    <cfRule type="cellIs" dxfId="268" priority="412" operator="equal">
      <formula>"Leve"</formula>
    </cfRule>
    <cfRule type="cellIs" dxfId="267" priority="418" operator="equal">
      <formula>"Moderado"</formula>
    </cfRule>
    <cfRule type="cellIs" dxfId="266" priority="419" operator="equal">
      <formula>"Catastrófico"</formula>
    </cfRule>
    <cfRule type="cellIs" dxfId="265" priority="420" operator="equal">
      <formula>"Mayor"</formula>
    </cfRule>
  </conditionalFormatting>
  <conditionalFormatting sqref="AK103:AK112">
    <cfRule type="cellIs" dxfId="264" priority="49" operator="equal">
      <formula>"Menor"</formula>
    </cfRule>
    <cfRule type="cellIs" dxfId="263" priority="50" operator="equal">
      <formula>"Leve"</formula>
    </cfRule>
    <cfRule type="cellIs" dxfId="262" priority="56" operator="equal">
      <formula>"Moderado"</formula>
    </cfRule>
    <cfRule type="cellIs" dxfId="261" priority="57" operator="equal">
      <formula>"Catastrófico"</formula>
    </cfRule>
    <cfRule type="cellIs" dxfId="260" priority="58" operator="equal">
      <formula>"Mayor"</formula>
    </cfRule>
  </conditionalFormatting>
  <conditionalFormatting sqref="AK115">
    <cfRule type="cellIs" dxfId="259" priority="337" operator="equal">
      <formula>"Menor"</formula>
    </cfRule>
    <cfRule type="cellIs" dxfId="258" priority="338" operator="equal">
      <formula>"Leve"</formula>
    </cfRule>
    <cfRule type="cellIs" dxfId="257" priority="348" operator="equal">
      <formula>"Moderado"</formula>
    </cfRule>
    <cfRule type="cellIs" dxfId="256" priority="349" operator="equal">
      <formula>"Catastrófico"</formula>
    </cfRule>
    <cfRule type="cellIs" dxfId="255" priority="350" operator="equal">
      <formula>"Mayor"</formula>
    </cfRule>
  </conditionalFormatting>
  <conditionalFormatting sqref="AK117:AK118">
    <cfRule type="cellIs" dxfId="254" priority="315" operator="equal">
      <formula>"Menor"</formula>
    </cfRule>
    <cfRule type="cellIs" dxfId="253" priority="316" operator="equal">
      <formula>"Leve"</formula>
    </cfRule>
    <cfRule type="cellIs" dxfId="252" priority="326" operator="equal">
      <formula>"Moderado"</formula>
    </cfRule>
    <cfRule type="cellIs" dxfId="251" priority="327" operator="equal">
      <formula>"Catastrófico"</formula>
    </cfRule>
    <cfRule type="cellIs" dxfId="250" priority="328" operator="equal">
      <formula>"Mayor"</formula>
    </cfRule>
  </conditionalFormatting>
  <conditionalFormatting sqref="AK120 AK127">
    <cfRule type="cellIs" dxfId="249" priority="293" operator="equal">
      <formula>"Menor"</formula>
    </cfRule>
    <cfRule type="cellIs" dxfId="248" priority="294" operator="equal">
      <formula>"Leve"</formula>
    </cfRule>
    <cfRule type="cellIs" dxfId="247" priority="304" operator="equal">
      <formula>"Moderado"</formula>
    </cfRule>
    <cfRule type="cellIs" dxfId="246" priority="305" operator="equal">
      <formula>"Catastrófico"</formula>
    </cfRule>
    <cfRule type="cellIs" dxfId="245" priority="306" operator="equal">
      <formula>"Mayor"</formula>
    </cfRule>
  </conditionalFormatting>
  <conditionalFormatting sqref="AK122 AK124">
    <cfRule type="cellIs" dxfId="244" priority="249" operator="equal">
      <formula>"Menor"</formula>
    </cfRule>
    <cfRule type="cellIs" dxfId="243" priority="250" operator="equal">
      <formula>"Leve"</formula>
    </cfRule>
    <cfRule type="cellIs" dxfId="242" priority="260" operator="equal">
      <formula>"Moderado"</formula>
    </cfRule>
    <cfRule type="cellIs" dxfId="241" priority="261" operator="equal">
      <formula>"Catastrófico"</formula>
    </cfRule>
    <cfRule type="cellIs" dxfId="240" priority="262" operator="equal">
      <formula>"Mayor"</formula>
    </cfRule>
  </conditionalFormatting>
  <conditionalFormatting sqref="AK129">
    <cfRule type="cellIs" dxfId="239" priority="227" operator="equal">
      <formula>"Menor"</formula>
    </cfRule>
    <cfRule type="cellIs" dxfId="238" priority="228" operator="equal">
      <formula>"Leve"</formula>
    </cfRule>
    <cfRule type="cellIs" dxfId="237" priority="238" operator="equal">
      <formula>"Moderado"</formula>
    </cfRule>
    <cfRule type="cellIs" dxfId="236" priority="239" operator="equal">
      <formula>"Catastrófico"</formula>
    </cfRule>
    <cfRule type="cellIs" dxfId="235" priority="240" operator="equal">
      <formula>"Mayor"</formula>
    </cfRule>
  </conditionalFormatting>
  <conditionalFormatting sqref="AK131:AK132 AK135 AK137 AK139 AK142 AK144 AK146">
    <cfRule type="cellIs" dxfId="234" priority="429" operator="equal">
      <formula>"Menor"</formula>
    </cfRule>
    <cfRule type="cellIs" dxfId="233" priority="430" operator="equal">
      <formula>"Leve"</formula>
    </cfRule>
    <cfRule type="cellIs" dxfId="232" priority="440" operator="equal">
      <formula>"Moderado"</formula>
    </cfRule>
    <cfRule type="cellIs" dxfId="231" priority="441" operator="equal">
      <formula>"Catastrófico"</formula>
    </cfRule>
    <cfRule type="cellIs" dxfId="230" priority="442" operator="equal">
      <formula>"Mayor"</formula>
    </cfRule>
  </conditionalFormatting>
  <conditionalFormatting sqref="AM14:AM17">
    <cfRule type="cellIs" dxfId="229" priority="512" operator="equal">
      <formula>"Extrema"</formula>
    </cfRule>
    <cfRule type="cellIs" dxfId="228" priority="513" operator="equal">
      <formula>"Alta"</formula>
    </cfRule>
    <cfRule type="cellIs" dxfId="227" priority="514" operator="equal">
      <formula>"Moderada"</formula>
    </cfRule>
    <cfRule type="cellIs" dxfId="226" priority="515" operator="equal">
      <formula>"Baja"</formula>
    </cfRule>
  </conditionalFormatting>
  <conditionalFormatting sqref="AM58 AN58:AN76">
    <cfRule type="cellIs" dxfId="225" priority="77" operator="equal">
      <formula>"Extrema"</formula>
    </cfRule>
    <cfRule type="cellIs" dxfId="224" priority="78" operator="equal">
      <formula>"Alta"</formula>
    </cfRule>
    <cfRule type="cellIs" dxfId="223" priority="79" operator="equal">
      <formula>"Moderada"</formula>
    </cfRule>
    <cfRule type="cellIs" dxfId="222" priority="80" operator="equal">
      <formula>"Baja"</formula>
    </cfRule>
  </conditionalFormatting>
  <conditionalFormatting sqref="AM60 AM62 AM67:AM68">
    <cfRule type="cellIs" dxfId="221" priority="105" operator="equal">
      <formula>"Extrema"</formula>
    </cfRule>
    <cfRule type="cellIs" dxfId="220" priority="106" operator="equal">
      <formula>"Alta"</formula>
    </cfRule>
    <cfRule type="cellIs" dxfId="219" priority="107" operator="equal">
      <formula>"Moderada"</formula>
    </cfRule>
    <cfRule type="cellIs" dxfId="218" priority="108" operator="equal">
      <formula>"Baja"</formula>
    </cfRule>
  </conditionalFormatting>
  <conditionalFormatting sqref="AM70:AM73">
    <cfRule type="cellIs" dxfId="217" priority="421" operator="equal">
      <formula>"Extrema"</formula>
    </cfRule>
    <cfRule type="cellIs" dxfId="216" priority="422" operator="equal">
      <formula>"Alta"</formula>
    </cfRule>
    <cfRule type="cellIs" dxfId="215" priority="423" operator="equal">
      <formula>"Moderada"</formula>
    </cfRule>
    <cfRule type="cellIs" dxfId="214" priority="424" operator="equal">
      <formula>"Baja"</formula>
    </cfRule>
  </conditionalFormatting>
  <conditionalFormatting sqref="AM112">
    <cfRule type="cellIs" dxfId="213" priority="373" operator="equal">
      <formula>"Extrema"</formula>
    </cfRule>
    <cfRule type="cellIs" dxfId="212" priority="375" operator="equal">
      <formula>"Moderada"</formula>
    </cfRule>
    <cfRule type="cellIs" dxfId="211" priority="376" operator="equal">
      <formula>"Baja"</formula>
    </cfRule>
  </conditionalFormatting>
  <conditionalFormatting sqref="AM115">
    <cfRule type="cellIs" dxfId="210" priority="351" operator="equal">
      <formula>"Extrema"</formula>
    </cfRule>
    <cfRule type="cellIs" dxfId="209" priority="352" operator="equal">
      <formula>"Alta"</formula>
    </cfRule>
    <cfRule type="cellIs" dxfId="208" priority="353" operator="equal">
      <formula>"Moderada"</formula>
    </cfRule>
    <cfRule type="cellIs" dxfId="207" priority="354" operator="equal">
      <formula>"Baja"</formula>
    </cfRule>
  </conditionalFormatting>
  <conditionalFormatting sqref="AM117:AM118">
    <cfRule type="cellIs" dxfId="206" priority="329" operator="equal">
      <formula>"Extrema"</formula>
    </cfRule>
    <cfRule type="cellIs" dxfId="205" priority="330" operator="equal">
      <formula>"Alta"</formula>
    </cfRule>
    <cfRule type="cellIs" dxfId="204" priority="331" operator="equal">
      <formula>"Moderada"</formula>
    </cfRule>
    <cfRule type="cellIs" dxfId="203" priority="332" operator="equal">
      <formula>"Baja"</formula>
    </cfRule>
  </conditionalFormatting>
  <conditionalFormatting sqref="AM120 AM127">
    <cfRule type="cellIs" dxfId="202" priority="307" operator="equal">
      <formula>"Extrema"</formula>
    </cfRule>
    <cfRule type="cellIs" dxfId="201" priority="308" operator="equal">
      <formula>"Alta"</formula>
    </cfRule>
    <cfRule type="cellIs" dxfId="200" priority="309" operator="equal">
      <formula>"Moderada"</formula>
    </cfRule>
    <cfRule type="cellIs" dxfId="199" priority="310" operator="equal">
      <formula>"Baja"</formula>
    </cfRule>
  </conditionalFormatting>
  <conditionalFormatting sqref="AM122 AM124">
    <cfRule type="cellIs" dxfId="198" priority="263" operator="equal">
      <formula>"Extrema"</formula>
    </cfRule>
    <cfRule type="cellIs" dxfId="197" priority="264" operator="equal">
      <formula>"Alta"</formula>
    </cfRule>
    <cfRule type="cellIs" dxfId="196" priority="265" operator="equal">
      <formula>"Moderada"</formula>
    </cfRule>
    <cfRule type="cellIs" dxfId="195" priority="266" operator="equal">
      <formula>"Baja"</formula>
    </cfRule>
  </conditionalFormatting>
  <conditionalFormatting sqref="AM129">
    <cfRule type="cellIs" dxfId="194" priority="241" operator="equal">
      <formula>"Extrema"</formula>
    </cfRule>
    <cfRule type="cellIs" dxfId="193" priority="242" operator="equal">
      <formula>"Alta"</formula>
    </cfRule>
    <cfRule type="cellIs" dxfId="192" priority="243" operator="equal">
      <formula>"Moderada"</formula>
    </cfRule>
    <cfRule type="cellIs" dxfId="191" priority="244" operator="equal">
      <formula>"Baja"</formula>
    </cfRule>
  </conditionalFormatting>
  <conditionalFormatting sqref="AM131:AM132 AM135 AM137 AM139 AM142 AM144 AM146">
    <cfRule type="cellIs" dxfId="190" priority="443" operator="equal">
      <formula>"Extrema"</formula>
    </cfRule>
    <cfRule type="cellIs" dxfId="189" priority="444" operator="equal">
      <formula>"Alta"</formula>
    </cfRule>
    <cfRule type="cellIs" dxfId="188" priority="445" operator="equal">
      <formula>"Moderada"</formula>
    </cfRule>
    <cfRule type="cellIs" dxfId="187" priority="446" operator="equal">
      <formula>"Baja"</formula>
    </cfRule>
  </conditionalFormatting>
  <conditionalFormatting sqref="AM9:AN9 AN10:AN11 AM12:AN12 AM19:AM20 AM23 AM25 AM28 AM30 AM32 AM43:AM44 AM46 AM76 AM77:AN77 AM79:AM80 AM82 AM85 AM87 AM90 AM96 AM100 AM148:AN278">
    <cfRule type="cellIs" dxfId="186" priority="609" operator="equal">
      <formula>"Extrema"</formula>
    </cfRule>
    <cfRule type="cellIs" dxfId="185" priority="610" operator="equal">
      <formula>"Alta"</formula>
    </cfRule>
    <cfRule type="cellIs" dxfId="184" priority="611" operator="equal">
      <formula>"Moderada"</formula>
    </cfRule>
    <cfRule type="cellIs" dxfId="183" priority="612" operator="equal">
      <formula>"Baja"</formula>
    </cfRule>
  </conditionalFormatting>
  <conditionalFormatting sqref="AM35:AN36 AN37">
    <cfRule type="cellIs" dxfId="182" priority="19" operator="equal">
      <formula>"Extrema"</formula>
    </cfRule>
    <cfRule type="cellIs" dxfId="181" priority="20" operator="equal">
      <formula>"Alta"</formula>
    </cfRule>
    <cfRule type="cellIs" dxfId="180" priority="21" operator="equal">
      <formula>"Moderada"</formula>
    </cfRule>
    <cfRule type="cellIs" dxfId="179" priority="22" operator="equal">
      <formula>"Baja"</formula>
    </cfRule>
  </conditionalFormatting>
  <conditionalFormatting sqref="AM38:AN38 AM39 AM41">
    <cfRule type="cellIs" dxfId="178" priority="161" operator="equal">
      <formula>"Extrema"</formula>
    </cfRule>
    <cfRule type="cellIs" dxfId="177" priority="162" operator="equal">
      <formula>"Alta"</formula>
    </cfRule>
    <cfRule type="cellIs" dxfId="176" priority="163" operator="equal">
      <formula>"Moderada"</formula>
    </cfRule>
    <cfRule type="cellIs" dxfId="175" priority="164" operator="equal">
      <formula>"Baja"</formula>
    </cfRule>
  </conditionalFormatting>
  <conditionalFormatting sqref="AM57:AN57">
    <cfRule type="cellIs" dxfId="174" priority="91" operator="equal">
      <formula>"Extrema"</formula>
    </cfRule>
    <cfRule type="cellIs" dxfId="173" priority="92" operator="equal">
      <formula>"Alta"</formula>
    </cfRule>
    <cfRule type="cellIs" dxfId="172" priority="93" operator="equal">
      <formula>"Moderada"</formula>
    </cfRule>
    <cfRule type="cellIs" dxfId="171" priority="94" operator="equal">
      <formula>"Baja"</formula>
    </cfRule>
  </conditionalFormatting>
  <conditionalFormatting sqref="AN13:AN33">
    <cfRule type="cellIs" dxfId="170" priority="1" operator="equal">
      <formula>"Extrema"</formula>
    </cfRule>
    <cfRule type="cellIs" dxfId="169" priority="2" operator="equal">
      <formula>"Alta"</formula>
    </cfRule>
    <cfRule type="cellIs" dxfId="168" priority="3" operator="equal">
      <formula>"Moderada"</formula>
    </cfRule>
    <cfRule type="cellIs" dxfId="167" priority="4" operator="equal">
      <formula>"Baja"</formula>
    </cfRule>
  </conditionalFormatting>
  <conditionalFormatting sqref="AN39:AN56 AM48:AM54 AM56">
    <cfRule type="cellIs" dxfId="166" priority="119" operator="equal">
      <formula>"Extrema"</formula>
    </cfRule>
    <cfRule type="cellIs" dxfId="165" priority="120" operator="equal">
      <formula>"Alta"</formula>
    </cfRule>
    <cfRule type="cellIs" dxfId="164" priority="121" operator="equal">
      <formula>"Moderada"</formula>
    </cfRule>
    <cfRule type="cellIs" dxfId="163" priority="122" operator="equal">
      <formula>"Baja"</formula>
    </cfRule>
  </conditionalFormatting>
  <conditionalFormatting sqref="AN79:AN102">
    <cfRule type="cellIs" dxfId="162" priority="403" operator="equal">
      <formula>"Extrema"</formula>
    </cfRule>
    <cfRule type="cellIs" dxfId="161" priority="404" operator="equal">
      <formula>"Alta"</formula>
    </cfRule>
    <cfRule type="cellIs" dxfId="160" priority="405" operator="equal">
      <formula>"Moderada"</formula>
    </cfRule>
    <cfRule type="cellIs" dxfId="159" priority="406" operator="equal">
      <formula>"Baja"</formula>
    </cfRule>
  </conditionalFormatting>
  <conditionalFormatting sqref="AN112:AN137">
    <cfRule type="cellIs" dxfId="158" priority="223" operator="equal">
      <formula>"Extrema"</formula>
    </cfRule>
    <cfRule type="cellIs" dxfId="157" priority="225" operator="equal">
      <formula>"Moderada"</formula>
    </cfRule>
    <cfRule type="cellIs" dxfId="156" priority="226" operator="equal">
      <formula>"Baja"</formula>
    </cfRule>
  </conditionalFormatting>
  <conditionalFormatting sqref="AN113:AN137">
    <cfRule type="cellIs" dxfId="155" priority="224" operator="equal">
      <formula>"Alta"</formula>
    </cfRule>
  </conditionalFormatting>
  <conditionalFormatting sqref="AN139:AN142 AN144:AN147">
    <cfRule type="cellIs" dxfId="154" priority="425" operator="equal">
      <formula>"Extrema"</formula>
    </cfRule>
    <cfRule type="cellIs" dxfId="153" priority="426" operator="equal">
      <formula>"Alta"</formula>
    </cfRule>
    <cfRule type="cellIs" dxfId="152" priority="427" operator="equal">
      <formula>"Moderada"</formula>
    </cfRule>
    <cfRule type="cellIs" dxfId="151" priority="428" operator="equal">
      <formula>"Baja"</formula>
    </cfRule>
  </conditionalFormatting>
  <conditionalFormatting sqref="BD9:BD33">
    <cfRule type="cellIs" dxfId="150" priority="63" operator="equal">
      <formula>"Extrema"</formula>
    </cfRule>
    <cfRule type="cellIs" dxfId="149" priority="64" operator="equal">
      <formula>"Alta"</formula>
    </cfRule>
    <cfRule type="cellIs" dxfId="148" priority="65" operator="equal">
      <formula>"Moderada"</formula>
    </cfRule>
    <cfRule type="cellIs" dxfId="147" priority="66" operator="equal">
      <formula>"Baja"</formula>
    </cfRule>
  </conditionalFormatting>
  <conditionalFormatting sqref="BD35:BD77">
    <cfRule type="cellIs" dxfId="146" priority="5" operator="equal">
      <formula>"Extrema"</formula>
    </cfRule>
    <cfRule type="cellIs" dxfId="145" priority="6" operator="equal">
      <formula>"Alta"</formula>
    </cfRule>
    <cfRule type="cellIs" dxfId="144" priority="7" operator="equal">
      <formula>"Moderada"</formula>
    </cfRule>
    <cfRule type="cellIs" dxfId="143" priority="8" operator="equal">
      <formula>"Baja"</formula>
    </cfRule>
  </conditionalFormatting>
  <conditionalFormatting sqref="BD79:BD137 AM103:AN111">
    <cfRule type="cellIs" dxfId="142" priority="59" operator="equal">
      <formula>"Extrema"</formula>
    </cfRule>
    <cfRule type="cellIs" dxfId="141" priority="61" operator="equal">
      <formula>"Moderada"</formula>
    </cfRule>
    <cfRule type="cellIs" dxfId="140" priority="62" operator="equal">
      <formula>"Baja"</formula>
    </cfRule>
  </conditionalFormatting>
  <conditionalFormatting sqref="BD79:BD137 AM103:AN112">
    <cfRule type="cellIs" dxfId="139" priority="60" operator="equal">
      <formula>"Alta"</formula>
    </cfRule>
  </conditionalFormatting>
  <conditionalFormatting sqref="BD139:BD142 BD144:BD278">
    <cfRule type="cellIs" dxfId="138" priority="431" operator="equal">
      <formula>"Extrema"</formula>
    </cfRule>
    <cfRule type="cellIs" dxfId="137" priority="432" operator="equal">
      <formula>"Alta"</formula>
    </cfRule>
    <cfRule type="cellIs" dxfId="136" priority="433" operator="equal">
      <formula>"Moderada"</formula>
    </cfRule>
    <cfRule type="cellIs" dxfId="135" priority="434" operator="equal">
      <formula>"Baja"</formula>
    </cfRule>
  </conditionalFormatting>
  <dataValidations xWindow="1123" yWindow="311" count="5">
    <dataValidation allowBlank="1" showInputMessage="1" showErrorMessage="1" prompt="_x000a__x000a_" sqref="AL8" xr:uid="{00000000-0002-0000-0000-000000000000}"/>
    <dataValidation allowBlank="1" showInputMessage="1" showErrorMessage="1" prompt="Preventivo: Evitar un evento no deseado en el momento que se produce, es decir intenta evitar la ocurrencia_x000a_Detectivos: Identificar un evento o resultado no previsto después de que se haya producido, es decir corregir _x000a_Correctivo: Tiene costos implicitos " sqref="AR8" xr:uid="{00000000-0002-0000-0000-000001000000}"/>
    <dataValidation allowBlank="1" showInputMessage="1" showErrorMessage="1" prompt="Manual: Controles ejecutados por personas_x000a__x000a_Automático: Son ejecutados por un sistema" sqref="AT8" xr:uid="{00000000-0002-0000-0000-000002000000}"/>
    <dataValidation allowBlank="1" showInputMessage="1" showErrorMessage="1" prompt="Responder afirmativamente de UNA a CINCO pregunta(s) genera un impacto MODERADO._x000a__x000a_Responder afirmativamente de SEIS a ONCE preguntas genera un impacto MAYOR._x000a__x000a_Responder afirmativamente de DOCE a DIECINUEVE preguntas genera un impacto CATASTRÓFICO." sqref="AH8:AK8" xr:uid="{00000000-0002-0000-0000-000004000000}"/>
    <dataValidation type="list" allowBlank="1" showInputMessage="1" showErrorMessage="1" sqref="O9:AG278" xr:uid="{00000000-0002-0000-0000-000003000000}">
      <formula1>"Si, No"</formula1>
    </dataValidation>
  </dataValidations>
  <printOptions horizontalCentered="1"/>
  <pageMargins left="0.39370078740157483" right="0.39370078740157483" top="0.39370078740157483" bottom="0.39370078740157483" header="0.31496062992125984" footer="0.31496062992125984"/>
  <pageSetup paperSize="5" scale="25" pageOrder="overThenDown" orientation="landscape" r:id="rId1"/>
  <headerFooter>
    <oddFooter>&amp;CPág. &amp;P de &amp;N</oddFooter>
  </headerFooter>
  <drawing r:id="rId2"/>
  <legacyDrawing r:id="rId3"/>
  <extLst>
    <ext xmlns:x14="http://schemas.microsoft.com/office/spreadsheetml/2009/9/main" uri="{CCE6A557-97BC-4b89-ADB6-D9C93CAAB3DF}">
      <x14:dataValidations xmlns:xm="http://schemas.microsoft.com/office/excel/2006/main" xWindow="1123" yWindow="311" count="21">
        <x14:dataValidation type="list" allowBlank="1" showInputMessage="1" showErrorMessage="1" xr:uid="{00000000-0002-0000-0000-000005000000}">
          <x14:formula1>
            <xm:f>'No Eliminar'!$B$3:$B$18</xm:f>
          </x14:formula1>
          <xm:sqref>B9 B12 B17:B18 B20 B30 B131 B144 B137 B104 B148:B278 B43:B44 B35:B37 B48 B60 B70 B118</xm:sqref>
        </x14:dataValidation>
        <x14:dataValidation type="list" allowBlank="1" showInputMessage="1" showErrorMessage="1" xr:uid="{B8378387-370B-42B6-878D-66A790BD9C58}">
          <x14:formula1>
            <xm:f>'No Eliminar'!$R$3:$R$117</xm:f>
          </x14:formula1>
          <xm:sqref>F9 F12 F38:F39 F20 F23 F25 F28 F30 F32 F46 F146 F139 F137 F85 F82 F144 F135 F76:F77 F79:F80 F142 F87 F90 F96 F100 F131:F132 F120 F122 F124 F127 F129 F115 F148:F278 F43:F44 F103:F112 F53:F54 F48:F50 F117:F118 F62 F67:F68 F70:F73 F56:F57 F60 F41 F35:F36 F14:F17 F19</xm:sqref>
        </x14:dataValidation>
        <x14:dataValidation type="list" allowBlank="1" showInputMessage="1" showErrorMessage="1" xr:uid="{D55AF58E-6BE6-4B8D-9AAA-1CE8DEF0AF2B}">
          <x14:formula1>
            <xm:f>'No Eliminar'!$G$14:$G$16</xm:f>
          </x14:formula1>
          <xm:sqref>E9 E12 E38:E39 E20 E23 E28 E25 E30 E32 E46 E146 E139 E144 E137 E85 E82 E135 E79:E80 E142 E87 E90 E96 E100 E131:E132 E76:E77 E120 E122 E124 E127 E129 E115 E148:E278 E43:E44 E103:E112 E53:E54 E48:E50 E117:E118 E62 E67:E68 E70:E73 E56:E57 E60 E41 E35:E36 E14:E17 E19</xm:sqref>
        </x14:dataValidation>
        <x14:dataValidation type="list" allowBlank="1" showInputMessage="1" showErrorMessage="1" xr:uid="{4E107774-9ABB-47F5-9694-B0F257DD4E6B}">
          <x14:formula1>
            <xm:f>'No Eliminar'!$V$9:$V$15</xm:f>
          </x14:formula1>
          <xm:sqref>H9 H12 H14:H15 H38:H39 H20 H23 H25 H30 H32 H46 H146 H139 H144 H137 H135 H76:H80 H142 H82 H84:H87 H90 H96 H100 H131:H132 H120 H122 H124 H127 H129 H115 H148:H278 H43 H103:H112 H53:H54 H48:H50 H117:H118 H62 H67:H68 H70:H73 H56:H57 H60 H41 H35:H36 H17 H19</xm:sqref>
        </x14:dataValidation>
        <x14:dataValidation type="list" allowBlank="1" showInputMessage="1" showErrorMessage="1" xr:uid="{70B576C9-8746-4909-8825-8685F1679098}">
          <x14:formula1>
            <xm:f>'No Eliminar'!$S$16:$S$20</xm:f>
          </x14:formula1>
          <xm:sqref>L9 L12 L38:L41 L20 L23 L25 L30 L32 L46 L146 L139 L144 L137 L85 L82 L135 L76:L77 L79:L80 L142 L87 L90 L96 L100 L131:L132 L120 L122 L124 L127 L129 L115 L148:L278 L43:L44 L103:L112 L54 L48:L50 L117:L118 L62 L67:L68 L70:L73 L56:L58 L60 L35:L36 L14:L17 L19</xm:sqref>
        </x14:dataValidation>
        <x14:dataValidation type="list" allowBlank="1" showInputMessage="1" showErrorMessage="1" xr:uid="{9B70FE71-D17F-48FA-9BB1-7A4D03D95D8A}">
          <x14:formula1>
            <xm:f>'No Eliminar'!$L$8:$L$15</xm:f>
          </x14:formula1>
          <xm:sqref>AN28:AN33 AN79 AN139:AN142 AN144:AN278 AN82:AN137 AN60:AN77 AN35:AN57 AN9:AN24</xm:sqref>
        </x14:dataValidation>
        <x14:dataValidation type="list" allowBlank="1" showInputMessage="1" showErrorMessage="1" xr:uid="{5D10DDA6-E979-4EAC-8E59-C57C2927D583}">
          <x14:formula1>
            <xm:f>'No Eliminar'!$L$3:$L$5</xm:f>
          </x14:formula1>
          <xm:sqref>AR139:AR142 AR144:AR278 AR79:AR137 AR35:AR57 AR60:AR77 AR9:AR33</xm:sqref>
        </x14:dataValidation>
        <x14:dataValidation type="list" allowBlank="1" showInputMessage="1" showErrorMessage="1" xr:uid="{5FF2E586-F35B-4141-9BA9-67A417518640}">
          <x14:formula1>
            <xm:f>'No Eliminar'!$M$3:$M$4</xm:f>
          </x14:formula1>
          <xm:sqref>AT139:AT142 AT144:AT278 AT110:AT137 AT35:AT77 AT79:AT108 AT9:AT33</xm:sqref>
        </x14:dataValidation>
        <x14:dataValidation type="list" allowBlank="1" showInputMessage="1" showErrorMessage="1" xr:uid="{322284C9-E6ED-4A41-BC0D-EE645426BB3C}">
          <x14:formula1>
            <xm:f>'No Eliminar'!$K$3:$K$6</xm:f>
          </x14:formula1>
          <xm:sqref>BE9 BE12 BE38:BE39 BE20 BE23 BE25 BE28 BE30 BE32 BE46 BE146 BE139 BE144 BE137 BE85 BE82 BE135 BE79:BE80 BE142 BE87 BE90 BE96 BE100 BE76:BE77 BE131:BE132 BE120 BE122 BE124 BE127 BE129 BE115 BE110:BE112 BE148:BE278 BE103:BE108 BE48:BE54 BE117:BE118 BE62 BE67:BE68 BE70:BE73 BE56:BE58 BE60 BE43:BE44 BE41 BE35:BE36 BE14:BE17 BE19</xm:sqref>
        </x14:dataValidation>
        <x14:dataValidation type="list" allowBlank="1" showInputMessage="1" showErrorMessage="1" xr:uid="{5F51A3F6-CCDF-4C8B-9D85-1538D2539068}">
          <x14:formula1>
            <xm:f>'No Eliminar'!$V$3:$V$7</xm:f>
          </x14:formula1>
          <xm:sqref>K9 K12 K19 K20 K23 K25 K30 K32 K46 K146 K139 K144 K137 K85 K82 K135 K77 K79:K80 K142 K87 K90 K96 K100 K131:K132 K120 K122 K124 K127 K129 K115 K148:K278 K103:K112 K54 K48:K50 K117:K118 K62 K67:K68 K70:K73 K56:K57 K60 K35:K36 K38:K43</xm:sqref>
        </x14:dataValidation>
        <x14:dataValidation type="list" allowBlank="1" showInputMessage="1" showErrorMessage="1" xr:uid="{0C001853-C549-465A-ADF4-2C757081B51F}">
          <x14:formula1>
            <xm:f>'No Eliminar'!$K$15:$K$19</xm:f>
          </x14:formula1>
          <xm:sqref>AI9 AI12 AI38:AI39 AI20 AI23 AI25 AI28 AI30 AI32 AI46 AI146 AI139 AI144 AI137 AI82 AI131:AI132 AI135 AI76:AI77 AI79:AI80 AI142 AI85 AI87 AI90 AI96 AI100 AI120 AI122 AI124 AI127 AI129 AI115 AI148:AI278 AI43:AI44 AI103:AI112 AI48:AI54 AI117:AI118 AI62 AI67:AI68 AI70:AI73 AI56:AI58 AI60 AI41 AI35:AI36 AI14:AI17 AI19</xm:sqref>
        </x14:dataValidation>
        <x14:dataValidation type="list" allowBlank="1" showInputMessage="1" showErrorMessage="1" xr:uid="{C3FFDA9A-3FE6-4825-84B7-64C84EBE87F8}">
          <x14:formula1>
            <xm:f>'No Eliminar'!$D$22:$D$23</xm:f>
          </x14:formula1>
          <xm:sqref>AW139:AW142 AW79:AW137 AW50 AW144:AW278 AW35:AW48 AW53:AW56 AW60:AW77 AW9:AW33</xm:sqref>
        </x14:dataValidation>
        <x14:dataValidation type="list" allowBlank="1" showInputMessage="1" showErrorMessage="1" xr:uid="{58C07E96-9763-48C9-AA65-A32E6BEDDD8B}">
          <x14:formula1>
            <xm:f>'No Eliminar'!$D$24:$D$25</xm:f>
          </x14:formula1>
          <xm:sqref>AX139:AX142 AX79:AX137 AX50 AX144:AX278 AX35:AX48 AX53:AX56 AX60:AX77 AX9:AX33</xm:sqref>
        </x14:dataValidation>
        <x14:dataValidation type="list" allowBlank="1" showInputMessage="1" showErrorMessage="1" xr:uid="{C8C770A4-44C0-419D-BCE4-836B6F8418F6}">
          <x14:formula1>
            <xm:f>'No Eliminar'!$D$26:$D$27</xm:f>
          </x14:formula1>
          <xm:sqref>AY139:AY142 AY79:AY108 AY50 AY110:AY137 AY144:AY278 AY35:AY48 AY53:AY56 AY60:AY77 AY9:AY33</xm:sqref>
        </x14:dataValidation>
        <x14:dataValidation type="list" allowBlank="1" showInputMessage="1" showErrorMessage="1" xr:uid="{9D282B26-7DA5-41B8-A9BC-FA583365DD87}">
          <x14:formula1>
            <xm:f>'E:\PLANEACIÓN 2022\RIESGOS 2022\Retroalimentaciones 2022\[PLANEACIÓNFormato Mapa de Riesgos 2022 GRUES.xlsx]No Eliminar'!#REF!</xm:f>
          </x14:formula1>
          <xm:sqref>K14:K16 H16</xm:sqref>
        </x14:dataValidation>
        <x14:dataValidation type="list" allowBlank="1" showErrorMessage="1" xr:uid="{99DFFCF2-F128-4CFD-B669-20046E99095C}">
          <x14:formula1>
            <xm:f>'[CONTROL INTERNO Formato Mapa de Riesgos 2022 (1) (5).xlsx]No Eliminar'!#REF!</xm:f>
          </x14:formula1>
          <xm:sqref>K17</xm:sqref>
        </x14:dataValidation>
        <x14:dataValidation type="list" allowBlank="1" showInputMessage="1" showErrorMessage="1" xr:uid="{F7F03C0A-14F3-49EF-99CA-5ADCC38C58B8}">
          <x14:formula1>
            <xm:f>'E:\PLANEACIÓN 2022\RIESGOS 2022\Retroalimentaciones 2022\[Derechos Humanos -Formato Mapa de Riesgos 2022.xlsx]No Eliminar'!#REF!</xm:f>
          </x14:formula1>
          <xm:sqref>AN25:AN27 H28:H29 K28:L29</xm:sqref>
        </x14:dataValidation>
        <x14:dataValidation type="list" allowBlank="1" showInputMessage="1" showErrorMessage="1" xr:uid="{54BD2655-5117-4744-B65C-D86F13E617B2}">
          <x14:formula1>
            <xm:f>'C:\Users\OGOMEZP\Downloads\[Formato Mapa de Riesgos 2022 (version 1) (2).xlsx]No Eliminar'!#REF!</xm:f>
          </x14:formula1>
          <xm:sqref>K51:L53 E51:F52 H51:H52 AW49:AY49 AW51:AY52</xm:sqref>
        </x14:dataValidation>
        <x14:dataValidation type="list" allowBlank="1" showInputMessage="1" showErrorMessage="1" xr:uid="{2EA22252-E97B-43A1-AA32-6AE026E40F89}">
          <x14:formula1>
            <xm:f>'C:\Users\PRUIZV\Downloads\[RETROALIMENTACIÓN PROCESO TRATAMIENTO PENITENCIARIO 2022.xlsx]No Eliminar'!#REF!</xm:f>
          </x14:formula1>
          <xm:sqref>BE109 AT109 AY109</xm:sqref>
        </x14:dataValidation>
        <x14:dataValidation type="list" allowBlank="1" showInputMessage="1" showErrorMessage="1" xr:uid="{13253D92-6422-4D9C-9863-01023D099A7D}">
          <x14:formula1>
            <xm:f>'C:\Users\PRUIZV\Downloads\[RIESGO 37 - ATENCIÓN SOCIAL.xlsx]No Eliminar'!#REF!</xm:f>
          </x14:formula1>
          <xm:sqref>H58 AN58:AN59 AR58:AR59 AW58:AY59 K58</xm:sqref>
        </x14:dataValidation>
        <x14:dataValidation type="list" allowBlank="1" showInputMessage="1" showErrorMessage="1" xr:uid="{1EBC897F-DBC4-4985-9E18-D3F89A465ED1}">
          <x14:formula1>
            <xm:f>'E:\PLANEACIÓN 2022\RIESGOS 2022\[Oficial Mapa de Riesgos institucional 2022 versión 1(Recuperado automáticamente).xlsx]No Eliminar'!#REF!</xm:f>
          </x14:formula1>
          <xm:sqref>E58:F58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CG245"/>
  <sheetViews>
    <sheetView showGridLines="0" topLeftCell="B1" zoomScale="90" zoomScaleNormal="90" workbookViewId="0">
      <selection activeCell="B1" sqref="B1:BI1"/>
    </sheetView>
  </sheetViews>
  <sheetFormatPr baseColWidth="10" defaultColWidth="11.42578125" defaultRowHeight="16.5" x14ac:dyDescent="0.3"/>
  <cols>
    <col min="1" max="1" width="11.42578125" style="26"/>
    <col min="2" max="4" width="16.28515625" style="26" customWidth="1"/>
    <col min="5" max="5" width="25.28515625" style="26" customWidth="1"/>
    <col min="6" max="6" width="9" style="26" customWidth="1"/>
    <col min="7" max="7" width="42.5703125" style="32" customWidth="1"/>
    <col min="8" max="8" width="29.42578125" style="32" customWidth="1"/>
    <col min="9" max="9" width="30.42578125" style="26" customWidth="1"/>
    <col min="10" max="10" width="36" style="26" customWidth="1"/>
    <col min="11" max="11" width="36" style="32" customWidth="1"/>
    <col min="12" max="12" width="20.140625" style="32" bestFit="1" customWidth="1"/>
    <col min="13" max="13" width="22.28515625" style="32" bestFit="1" customWidth="1"/>
    <col min="14" max="14" width="7.7109375" style="34" customWidth="1"/>
    <col min="15" max="15" width="16.140625" style="32" customWidth="1"/>
    <col min="16" max="16" width="17" style="32" customWidth="1"/>
    <col min="17" max="17" width="15.5703125" style="32" customWidth="1"/>
    <col min="18" max="18" width="17.28515625" style="32" customWidth="1"/>
    <col min="19" max="19" width="14.42578125" style="32" customWidth="1"/>
    <col min="20" max="20" width="13.28515625" style="32" customWidth="1"/>
    <col min="21" max="21" width="15" style="32" customWidth="1"/>
    <col min="22" max="22" width="18.42578125" style="32" customWidth="1"/>
    <col min="23" max="23" width="13.7109375" style="32" customWidth="1"/>
    <col min="24" max="24" width="15.140625" style="32" customWidth="1"/>
    <col min="25" max="25" width="14.85546875" style="32" customWidth="1"/>
    <col min="26" max="26" width="11.5703125" style="32" customWidth="1"/>
    <col min="27" max="27" width="13" style="32" customWidth="1"/>
    <col min="28" max="28" width="13.28515625" style="32" customWidth="1"/>
    <col min="29" max="29" width="16" style="32" customWidth="1"/>
    <col min="30" max="30" width="14.42578125" style="32" customWidth="1"/>
    <col min="31" max="31" width="10.42578125" style="32" customWidth="1"/>
    <col min="32" max="32" width="8.85546875" style="32" customWidth="1"/>
    <col min="33" max="33" width="10.85546875" style="32" customWidth="1"/>
    <col min="34" max="34" width="12.28515625" style="26" customWidth="1"/>
    <col min="35" max="35" width="14.28515625" style="33" customWidth="1"/>
    <col min="36" max="36" width="10.42578125" style="33" customWidth="1"/>
    <col min="37" max="37" width="18.42578125" style="172" customWidth="1"/>
    <col min="38" max="38" width="7.42578125" style="33" bestFit="1" customWidth="1"/>
    <col min="39" max="39" width="61.85546875" style="509" customWidth="1"/>
    <col min="40" max="40" width="24.28515625" style="509" customWidth="1"/>
    <col min="41" max="41" width="15" style="26" customWidth="1"/>
    <col min="42" max="42" width="7" style="34" customWidth="1"/>
    <col min="43" max="43" width="7.7109375" style="26" customWidth="1"/>
    <col min="44" max="44" width="8.28515625" style="26" customWidth="1"/>
    <col min="45" max="45" width="8" style="26" customWidth="1"/>
    <col min="46" max="46" width="6.7109375" style="26" customWidth="1"/>
    <col min="47" max="49" width="3.5703125" style="26" bestFit="1" customWidth="1"/>
    <col min="50" max="52" width="7.140625" style="26" customWidth="1"/>
    <col min="53" max="53" width="7.140625" style="35" customWidth="1"/>
    <col min="54" max="55" width="7.140625" style="26" customWidth="1"/>
    <col min="56" max="56" width="35.85546875" style="509" customWidth="1"/>
    <col min="57" max="57" width="35.42578125" style="509" customWidth="1"/>
    <col min="58" max="59" width="20.42578125" style="509" customWidth="1"/>
    <col min="60" max="60" width="12.28515625" style="509" customWidth="1"/>
    <col min="61" max="61" width="56.7109375" style="567" customWidth="1"/>
    <col min="62" max="16384" width="11.42578125" style="26"/>
  </cols>
  <sheetData>
    <row r="1" spans="1:85" ht="41.25" customHeight="1" thickTop="1" thickBot="1" x14ac:dyDescent="0.35">
      <c r="B1" s="762" t="s">
        <v>78</v>
      </c>
      <c r="C1" s="763"/>
      <c r="D1" s="763"/>
      <c r="E1" s="763"/>
      <c r="F1" s="763"/>
      <c r="G1" s="763"/>
      <c r="H1" s="763"/>
      <c r="I1" s="763"/>
      <c r="J1" s="763"/>
      <c r="K1" s="763"/>
      <c r="L1" s="763"/>
      <c r="M1" s="763"/>
      <c r="N1" s="763"/>
      <c r="O1" s="763"/>
      <c r="P1" s="763"/>
      <c r="Q1" s="763"/>
      <c r="R1" s="763"/>
      <c r="S1" s="763"/>
      <c r="T1" s="763"/>
      <c r="U1" s="763"/>
      <c r="V1" s="763"/>
      <c r="W1" s="763"/>
      <c r="X1" s="763"/>
      <c r="Y1" s="763"/>
      <c r="Z1" s="763"/>
      <c r="AA1" s="763"/>
      <c r="AB1" s="763"/>
      <c r="AC1" s="763"/>
      <c r="AD1" s="763"/>
      <c r="AE1" s="763"/>
      <c r="AF1" s="763"/>
      <c r="AG1" s="763"/>
      <c r="AH1" s="763"/>
      <c r="AI1" s="763"/>
      <c r="AJ1" s="763"/>
      <c r="AK1" s="763"/>
      <c r="AL1" s="763"/>
      <c r="AM1" s="763"/>
      <c r="AN1" s="763"/>
      <c r="AO1" s="763"/>
      <c r="AP1" s="763"/>
      <c r="AQ1" s="763"/>
      <c r="AR1" s="763"/>
      <c r="AS1" s="763"/>
      <c r="AT1" s="763"/>
      <c r="AU1" s="763"/>
      <c r="AV1" s="763"/>
      <c r="AW1" s="763"/>
      <c r="AX1" s="763"/>
      <c r="AY1" s="763"/>
      <c r="AZ1" s="763"/>
      <c r="BA1" s="763"/>
      <c r="BB1" s="763"/>
      <c r="BC1" s="763"/>
      <c r="BD1" s="763"/>
      <c r="BE1" s="763"/>
      <c r="BF1" s="763"/>
      <c r="BG1" s="763"/>
      <c r="BH1" s="763"/>
      <c r="BI1" s="1104"/>
    </row>
    <row r="2" spans="1:85" ht="41.25" customHeight="1" thickTop="1" thickBot="1" x14ac:dyDescent="0.35">
      <c r="B2" s="762" t="s">
        <v>79</v>
      </c>
      <c r="C2" s="763"/>
      <c r="D2" s="763"/>
      <c r="E2" s="763"/>
      <c r="F2" s="763"/>
      <c r="G2" s="763"/>
      <c r="H2" s="763"/>
      <c r="I2" s="763"/>
      <c r="J2" s="763"/>
      <c r="K2" s="763"/>
      <c r="L2" s="763"/>
      <c r="M2" s="763"/>
      <c r="N2" s="763"/>
      <c r="O2" s="763"/>
      <c r="P2" s="763"/>
      <c r="Q2" s="763"/>
      <c r="R2" s="763"/>
      <c r="S2" s="763"/>
      <c r="T2" s="763"/>
      <c r="U2" s="763"/>
      <c r="V2" s="763"/>
      <c r="W2" s="763"/>
      <c r="X2" s="763"/>
      <c r="Y2" s="763"/>
      <c r="Z2" s="763"/>
      <c r="AA2" s="763"/>
      <c r="AB2" s="763"/>
      <c r="AC2" s="763"/>
      <c r="AD2" s="763"/>
      <c r="AE2" s="763"/>
      <c r="AF2" s="763"/>
      <c r="AG2" s="763"/>
      <c r="AH2" s="763"/>
      <c r="AI2" s="763"/>
      <c r="AJ2" s="763"/>
      <c r="AK2" s="763"/>
      <c r="AL2" s="763"/>
      <c r="AM2" s="763"/>
      <c r="AN2" s="763"/>
      <c r="AO2" s="763"/>
      <c r="AP2" s="763"/>
      <c r="AQ2" s="763"/>
      <c r="AR2" s="763"/>
      <c r="AS2" s="763"/>
      <c r="AT2" s="763"/>
      <c r="AU2" s="763"/>
      <c r="AV2" s="763"/>
      <c r="AW2" s="763"/>
      <c r="AX2" s="763"/>
      <c r="AY2" s="763"/>
      <c r="AZ2" s="763"/>
      <c r="BA2" s="763"/>
      <c r="BB2" s="763"/>
      <c r="BC2" s="763"/>
      <c r="BD2" s="763"/>
      <c r="BE2" s="763"/>
      <c r="BF2" s="763"/>
      <c r="BG2" s="763"/>
      <c r="BH2" s="763"/>
      <c r="BI2" s="1104"/>
    </row>
    <row r="3" spans="1:85" ht="41.25" customHeight="1" thickTop="1" thickBot="1" x14ac:dyDescent="0.35">
      <c r="B3" s="762" t="s">
        <v>1404</v>
      </c>
      <c r="C3" s="763"/>
      <c r="D3" s="763"/>
      <c r="E3" s="763"/>
      <c r="F3" s="763"/>
      <c r="G3" s="763"/>
      <c r="H3" s="763"/>
      <c r="I3" s="763"/>
      <c r="J3" s="763"/>
      <c r="K3" s="763"/>
      <c r="L3" s="763"/>
      <c r="M3" s="763"/>
      <c r="N3" s="763"/>
      <c r="O3" s="763"/>
      <c r="P3" s="763"/>
      <c r="Q3" s="763"/>
      <c r="R3" s="763"/>
      <c r="S3" s="763"/>
      <c r="T3" s="763"/>
      <c r="U3" s="763"/>
      <c r="V3" s="763"/>
      <c r="W3" s="763"/>
      <c r="X3" s="763"/>
      <c r="Y3" s="763"/>
      <c r="Z3" s="763"/>
      <c r="AA3" s="763"/>
      <c r="AB3" s="763"/>
      <c r="AC3" s="763"/>
      <c r="AD3" s="763"/>
      <c r="AE3" s="763"/>
      <c r="AF3" s="763"/>
      <c r="AG3" s="763"/>
      <c r="AH3" s="763"/>
      <c r="AI3" s="763"/>
      <c r="AJ3" s="763"/>
      <c r="AK3" s="763"/>
      <c r="AL3" s="763"/>
      <c r="AM3" s="763"/>
      <c r="AN3" s="763"/>
      <c r="AO3" s="763"/>
      <c r="AP3" s="763"/>
      <c r="AQ3" s="763"/>
      <c r="AR3" s="763"/>
      <c r="AS3" s="763"/>
      <c r="AT3" s="763"/>
      <c r="AU3" s="763"/>
      <c r="AV3" s="763"/>
      <c r="AW3" s="763"/>
      <c r="AX3" s="763"/>
      <c r="AY3" s="763"/>
      <c r="AZ3" s="763"/>
      <c r="BA3" s="763"/>
      <c r="BB3" s="763"/>
      <c r="BC3" s="763"/>
      <c r="BD3" s="763"/>
      <c r="BE3" s="763"/>
      <c r="BF3" s="763"/>
      <c r="BG3" s="763"/>
      <c r="BH3" s="763"/>
      <c r="BI3" s="1104"/>
      <c r="BJ3" s="762"/>
      <c r="BK3" s="763"/>
      <c r="BL3" s="763"/>
      <c r="BM3" s="763"/>
      <c r="BN3" s="763"/>
      <c r="BO3" s="763"/>
      <c r="BP3" s="763"/>
      <c r="BQ3" s="763"/>
      <c r="BR3" s="763"/>
      <c r="BS3" s="763"/>
      <c r="BT3" s="763"/>
      <c r="BU3" s="763"/>
      <c r="BV3" s="763"/>
      <c r="BW3" s="763"/>
      <c r="BX3" s="763"/>
      <c r="BY3" s="763"/>
      <c r="BZ3" s="763"/>
      <c r="CA3" s="763"/>
      <c r="CB3" s="763"/>
      <c r="CC3" s="763"/>
      <c r="CD3" s="763"/>
      <c r="CE3" s="763"/>
      <c r="CF3" s="763"/>
      <c r="CG3" s="763"/>
    </row>
    <row r="4" spans="1:85" ht="42.75" customHeight="1" thickTop="1" thickBot="1" x14ac:dyDescent="0.35">
      <c r="B4" s="762" t="s">
        <v>1405</v>
      </c>
      <c r="C4" s="763"/>
      <c r="D4" s="763"/>
      <c r="E4" s="763"/>
      <c r="F4" s="763"/>
      <c r="G4" s="763"/>
      <c r="H4" s="763"/>
      <c r="I4" s="763"/>
      <c r="J4" s="763"/>
      <c r="K4" s="763"/>
      <c r="L4" s="763"/>
      <c r="M4" s="763"/>
      <c r="N4" s="763"/>
      <c r="O4" s="763"/>
      <c r="P4" s="763"/>
      <c r="Q4" s="763"/>
      <c r="R4" s="763"/>
      <c r="S4" s="763"/>
      <c r="T4" s="763"/>
      <c r="U4" s="763"/>
      <c r="V4" s="763"/>
      <c r="W4" s="763"/>
      <c r="X4" s="763"/>
      <c r="Y4" s="763"/>
      <c r="Z4" s="763"/>
      <c r="AA4" s="763"/>
      <c r="AB4" s="763"/>
      <c r="AC4" s="763"/>
      <c r="AD4" s="763"/>
      <c r="AE4" s="763"/>
      <c r="AF4" s="763"/>
      <c r="AG4" s="763"/>
      <c r="AH4" s="763"/>
      <c r="AI4" s="763"/>
      <c r="AJ4" s="763"/>
      <c r="AK4" s="763"/>
      <c r="AL4" s="763"/>
      <c r="AM4" s="763"/>
      <c r="AN4" s="763"/>
      <c r="AO4" s="763"/>
      <c r="AP4" s="763"/>
      <c r="AQ4" s="763"/>
      <c r="AR4" s="763"/>
      <c r="AS4" s="763"/>
      <c r="AT4" s="763"/>
      <c r="AU4" s="763"/>
      <c r="AV4" s="763"/>
      <c r="AW4" s="763"/>
      <c r="AX4" s="763"/>
      <c r="AY4" s="763"/>
      <c r="AZ4" s="763"/>
      <c r="BA4" s="763"/>
      <c r="BB4" s="763"/>
      <c r="BC4" s="763"/>
      <c r="BD4" s="763"/>
      <c r="BE4" s="763"/>
      <c r="BF4" s="763"/>
      <c r="BG4" s="763"/>
      <c r="BH4" s="763"/>
      <c r="BI4" s="1104"/>
      <c r="BJ4" s="762"/>
      <c r="BK4" s="763"/>
      <c r="BL4" s="763"/>
      <c r="BM4" s="763"/>
      <c r="BN4" s="763"/>
      <c r="BO4" s="763"/>
      <c r="BP4" s="763"/>
      <c r="BQ4" s="763"/>
      <c r="BR4" s="763"/>
      <c r="BS4" s="763"/>
      <c r="BT4" s="763"/>
      <c r="BU4" s="763"/>
      <c r="BV4" s="763"/>
      <c r="BW4" s="763"/>
      <c r="BX4" s="763"/>
      <c r="BY4" s="763"/>
      <c r="BZ4" s="763"/>
      <c r="CA4" s="763"/>
      <c r="CB4" s="763"/>
      <c r="CC4" s="763"/>
      <c r="CD4" s="763"/>
      <c r="CE4" s="763"/>
      <c r="CF4" s="763"/>
      <c r="CG4" s="763"/>
    </row>
    <row r="5" spans="1:85" ht="36.75" customHeight="1" thickTop="1" x14ac:dyDescent="0.3">
      <c r="B5" s="765"/>
      <c r="C5" s="765"/>
      <c r="D5" s="765"/>
      <c r="E5" s="765"/>
      <c r="F5" s="765"/>
      <c r="G5" s="765"/>
      <c r="H5" s="765"/>
      <c r="I5" s="765"/>
      <c r="J5" s="765"/>
      <c r="K5" s="765"/>
      <c r="L5" s="765"/>
      <c r="M5" s="765"/>
      <c r="N5" s="765"/>
      <c r="O5" s="765"/>
      <c r="P5" s="765"/>
      <c r="Q5" s="765"/>
      <c r="R5" s="765"/>
      <c r="S5" s="765"/>
      <c r="T5" s="765"/>
      <c r="U5" s="765"/>
      <c r="V5" s="765"/>
      <c r="W5" s="765"/>
      <c r="X5" s="765"/>
      <c r="Y5" s="765"/>
      <c r="Z5" s="765"/>
      <c r="AA5" s="765"/>
      <c r="AB5" s="765"/>
      <c r="AC5" s="765"/>
      <c r="AD5" s="765"/>
      <c r="AE5" s="765"/>
      <c r="AF5" s="765"/>
      <c r="AG5" s="765"/>
      <c r="AH5" s="765"/>
      <c r="AI5" s="765"/>
      <c r="AJ5" s="765"/>
      <c r="AK5" s="765"/>
      <c r="AL5" s="765"/>
      <c r="AM5" s="765"/>
      <c r="AN5" s="765"/>
      <c r="AO5" s="765"/>
      <c r="AP5" s="765"/>
      <c r="AQ5" s="765"/>
      <c r="AR5" s="765"/>
      <c r="AS5" s="765"/>
      <c r="AT5" s="765"/>
      <c r="AU5" s="765"/>
      <c r="AV5" s="765"/>
      <c r="AW5" s="765"/>
      <c r="AX5" s="765"/>
      <c r="AY5" s="765"/>
      <c r="AZ5" s="765"/>
      <c r="BA5" s="765"/>
      <c r="BB5" s="765"/>
      <c r="BC5" s="765"/>
      <c r="BD5" s="765"/>
      <c r="BE5" s="765"/>
      <c r="BF5" s="765"/>
      <c r="BG5" s="765"/>
      <c r="BH5" s="765"/>
      <c r="BI5" s="765"/>
    </row>
    <row r="6" spans="1:85" ht="55.5" customHeight="1" x14ac:dyDescent="0.3">
      <c r="B6" s="766"/>
      <c r="C6" s="766"/>
      <c r="D6" s="766"/>
      <c r="E6" s="766"/>
      <c r="F6" s="766"/>
      <c r="G6" s="766"/>
      <c r="H6" s="766"/>
      <c r="I6" s="766"/>
      <c r="J6" s="766"/>
      <c r="K6" s="766"/>
      <c r="L6" s="767"/>
      <c r="M6" s="770" t="s">
        <v>0</v>
      </c>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770" t="s">
        <v>1</v>
      </c>
      <c r="AM6" s="771"/>
      <c r="AN6" s="771"/>
      <c r="AO6" s="771"/>
      <c r="AP6" s="771"/>
      <c r="AQ6" s="771"/>
      <c r="AR6" s="771"/>
      <c r="AS6" s="771"/>
      <c r="AT6" s="771"/>
      <c r="AU6" s="771"/>
      <c r="AV6" s="771"/>
      <c r="AW6" s="772"/>
      <c r="AX6" s="1034" t="s">
        <v>2</v>
      </c>
      <c r="AY6" s="1034"/>
      <c r="AZ6" s="1034"/>
      <c r="BA6" s="1034"/>
      <c r="BB6" s="1034"/>
      <c r="BC6" s="1034"/>
      <c r="BD6" s="1035" t="s">
        <v>3</v>
      </c>
      <c r="BE6" s="1036"/>
      <c r="BF6" s="1036"/>
      <c r="BG6" s="1036"/>
      <c r="BH6" s="1036"/>
      <c r="BI6" s="558" t="s">
        <v>87</v>
      </c>
    </row>
    <row r="7" spans="1:85" ht="30.75" customHeight="1" x14ac:dyDescent="0.3">
      <c r="B7" s="768"/>
      <c r="C7" s="768"/>
      <c r="D7" s="768"/>
      <c r="E7" s="768"/>
      <c r="F7" s="768"/>
      <c r="G7" s="768"/>
      <c r="H7" s="768"/>
      <c r="I7" s="768"/>
      <c r="J7" s="768"/>
      <c r="K7" s="768"/>
      <c r="L7" s="769"/>
      <c r="M7" s="773"/>
      <c r="N7" s="774"/>
      <c r="O7" s="774"/>
      <c r="P7" s="774"/>
      <c r="Q7" s="774"/>
      <c r="R7" s="774"/>
      <c r="S7" s="774"/>
      <c r="T7" s="774"/>
      <c r="U7" s="774"/>
      <c r="V7" s="774"/>
      <c r="W7" s="774"/>
      <c r="X7" s="774"/>
      <c r="Y7" s="774"/>
      <c r="Z7" s="774"/>
      <c r="AA7" s="774"/>
      <c r="AB7" s="774"/>
      <c r="AC7" s="774"/>
      <c r="AD7" s="774"/>
      <c r="AE7" s="774"/>
      <c r="AF7" s="774"/>
      <c r="AG7" s="774"/>
      <c r="AH7" s="774"/>
      <c r="AI7" s="774"/>
      <c r="AJ7" s="774"/>
      <c r="AK7" s="775"/>
      <c r="AL7" s="782" t="s">
        <v>85</v>
      </c>
      <c r="AM7" s="1028" t="s">
        <v>86</v>
      </c>
      <c r="AN7" s="1112" t="s">
        <v>89</v>
      </c>
      <c r="AO7" s="805" t="s">
        <v>4</v>
      </c>
      <c r="AP7" s="807" t="s">
        <v>5</v>
      </c>
      <c r="AQ7" s="808"/>
      <c r="AR7" s="808"/>
      <c r="AS7" s="808"/>
      <c r="AT7" s="808"/>
      <c r="AU7" s="808"/>
      <c r="AV7" s="808"/>
      <c r="AW7" s="809"/>
      <c r="AX7" s="810" t="s">
        <v>6</v>
      </c>
      <c r="AY7" s="810" t="s">
        <v>7</v>
      </c>
      <c r="AZ7" s="1030" t="s">
        <v>8</v>
      </c>
      <c r="BA7" s="1030" t="s">
        <v>9</v>
      </c>
      <c r="BB7" s="1030" t="s">
        <v>10</v>
      </c>
      <c r="BC7" s="782" t="s">
        <v>11</v>
      </c>
      <c r="BD7" s="1028" t="s">
        <v>3</v>
      </c>
      <c r="BE7" s="1028" t="s">
        <v>12</v>
      </c>
      <c r="BF7" s="1028" t="s">
        <v>13</v>
      </c>
      <c r="BG7" s="1028" t="s">
        <v>14</v>
      </c>
      <c r="BH7" s="1028" t="s">
        <v>15</v>
      </c>
      <c r="BI7" s="1028" t="s">
        <v>88</v>
      </c>
    </row>
    <row r="8" spans="1:85" s="27" customFormat="1" ht="144" customHeight="1" thickBot="1" x14ac:dyDescent="0.3">
      <c r="B8" s="46" t="s">
        <v>17</v>
      </c>
      <c r="C8" s="108" t="s">
        <v>75</v>
      </c>
      <c r="D8" s="108" t="s">
        <v>76</v>
      </c>
      <c r="E8" s="58" t="s">
        <v>18</v>
      </c>
      <c r="F8" s="46" t="s">
        <v>77</v>
      </c>
      <c r="G8" s="59" t="s">
        <v>80</v>
      </c>
      <c r="H8" s="45" t="s">
        <v>21</v>
      </c>
      <c r="I8" s="45" t="s">
        <v>19</v>
      </c>
      <c r="J8" s="45" t="s">
        <v>20</v>
      </c>
      <c r="K8" s="45" t="s">
        <v>346</v>
      </c>
      <c r="L8" s="45" t="s">
        <v>22</v>
      </c>
      <c r="M8" s="47" t="s">
        <v>81</v>
      </c>
      <c r="N8" s="47" t="s">
        <v>23</v>
      </c>
      <c r="O8" s="45" t="s">
        <v>24</v>
      </c>
      <c r="P8" s="45" t="s">
        <v>25</v>
      </c>
      <c r="Q8" s="45" t="s">
        <v>26</v>
      </c>
      <c r="R8" s="45" t="s">
        <v>27</v>
      </c>
      <c r="S8" s="45" t="s">
        <v>28</v>
      </c>
      <c r="T8" s="45" t="s">
        <v>29</v>
      </c>
      <c r="U8" s="45" t="s">
        <v>30</v>
      </c>
      <c r="V8" s="45" t="s">
        <v>31</v>
      </c>
      <c r="W8" s="45" t="s">
        <v>32</v>
      </c>
      <c r="X8" s="45" t="s">
        <v>33</v>
      </c>
      <c r="Y8" s="45" t="s">
        <v>34</v>
      </c>
      <c r="Z8" s="45" t="s">
        <v>35</v>
      </c>
      <c r="AA8" s="45" t="s">
        <v>36</v>
      </c>
      <c r="AB8" s="45" t="s">
        <v>37</v>
      </c>
      <c r="AC8" s="45" t="s">
        <v>38</v>
      </c>
      <c r="AD8" s="45" t="s">
        <v>39</v>
      </c>
      <c r="AE8" s="45" t="s">
        <v>40</v>
      </c>
      <c r="AF8" s="45" t="s">
        <v>41</v>
      </c>
      <c r="AG8" s="45" t="s">
        <v>42</v>
      </c>
      <c r="AH8" s="47" t="s">
        <v>43</v>
      </c>
      <c r="AI8" s="47" t="s">
        <v>18</v>
      </c>
      <c r="AJ8" s="47" t="s">
        <v>1402</v>
      </c>
      <c r="AK8" s="47" t="s">
        <v>83</v>
      </c>
      <c r="AL8" s="1031"/>
      <c r="AM8" s="1029"/>
      <c r="AN8" s="1113"/>
      <c r="AO8" s="1032"/>
      <c r="AP8" s="46" t="s">
        <v>44</v>
      </c>
      <c r="AQ8" s="109" t="s">
        <v>1374</v>
      </c>
      <c r="AR8" s="46" t="s">
        <v>46</v>
      </c>
      <c r="AS8" s="61" t="s">
        <v>1403</v>
      </c>
      <c r="AT8" s="48" t="s">
        <v>45</v>
      </c>
      <c r="AU8" s="46" t="s">
        <v>47</v>
      </c>
      <c r="AV8" s="46" t="s">
        <v>48</v>
      </c>
      <c r="AW8" s="46" t="s">
        <v>49</v>
      </c>
      <c r="AX8" s="1033"/>
      <c r="AY8" s="1033"/>
      <c r="AZ8" s="1030"/>
      <c r="BA8" s="1030"/>
      <c r="BB8" s="1030"/>
      <c r="BC8" s="1031"/>
      <c r="BD8" s="1029"/>
      <c r="BE8" s="1029"/>
      <c r="BF8" s="1029"/>
      <c r="BG8" s="1029"/>
      <c r="BH8" s="1029"/>
      <c r="BI8" s="1029"/>
    </row>
    <row r="9" spans="1:85" ht="114" customHeight="1" thickBot="1" x14ac:dyDescent="0.35">
      <c r="A9" s="27"/>
      <c r="B9" s="786" t="s">
        <v>195</v>
      </c>
      <c r="C9" s="1085" t="str">
        <f>VLOOKUP(B9,'No Eliminar'!B$3:D$18,2,FALSE)</f>
        <v>Establecer el nivel de implementación y el grado de efectividad del Sistema de Control Interno, realizando un examen sistemático objetivo e independiente de los procesos, actividades, operaciones y resultados que permitan establecer la eficacia, eficiencia, efectividad y economía de la gestión, contribuyendo al cumplimiento de la misión institucional.</v>
      </c>
      <c r="D9" s="1087" t="str">
        <f>VLOOKUP(B9,'No Eliminar'!B$3:E$18,4,FALSE)</f>
        <v>Promover el Mejoramiento Continuo del Instituto</v>
      </c>
      <c r="E9" s="1089" t="s">
        <v>74</v>
      </c>
      <c r="F9" s="1074" t="s">
        <v>229</v>
      </c>
      <c r="G9" s="1091" t="s">
        <v>1582</v>
      </c>
      <c r="H9" s="820" t="s">
        <v>63</v>
      </c>
      <c r="I9" s="833" t="s">
        <v>1242</v>
      </c>
      <c r="J9" s="833" t="s">
        <v>1243</v>
      </c>
      <c r="K9" s="833" t="s">
        <v>347</v>
      </c>
      <c r="L9" s="1081" t="s">
        <v>365</v>
      </c>
      <c r="M9" s="827" t="str">
        <f>IF(L9="No se ha presentado en los últimos años","Rara vez", IF(L9="Al menos  1 vez en los últimos 5 años","Improbable", IF(L9="Al menos  1 vez en los últimos 2 años","Posible", IF(L9="Al menos  1 vez en el último año","Probable",IF(L9="Más de 1 vez al año","Casi seguro",";")))))</f>
        <v>Rara vez</v>
      </c>
      <c r="N9" s="1083">
        <f>IF(M9="Rara vez", 20%, IF(M9="Improbable",40%, IF(M9="Posible",60%, IF(M9="Probable",80%,IF(M9="Casi seguro",100%,"")))))</f>
        <v>0.2</v>
      </c>
      <c r="O9" s="1094" t="s">
        <v>53</v>
      </c>
      <c r="P9" s="1094" t="s">
        <v>54</v>
      </c>
      <c r="Q9" s="1094" t="s">
        <v>54</v>
      </c>
      <c r="R9" s="1094" t="s">
        <v>54</v>
      </c>
      <c r="S9" s="1094" t="s">
        <v>53</v>
      </c>
      <c r="T9" s="1094" t="s">
        <v>54</v>
      </c>
      <c r="U9" s="1094" t="s">
        <v>54</v>
      </c>
      <c r="V9" s="1094" t="s">
        <v>54</v>
      </c>
      <c r="W9" s="1094" t="s">
        <v>54</v>
      </c>
      <c r="X9" s="1094" t="s">
        <v>53</v>
      </c>
      <c r="Y9" s="1094" t="s">
        <v>54</v>
      </c>
      <c r="Z9" s="1094" t="s">
        <v>53</v>
      </c>
      <c r="AA9" s="1094" t="s">
        <v>54</v>
      </c>
      <c r="AB9" s="1094" t="s">
        <v>54</v>
      </c>
      <c r="AC9" s="1094" t="s">
        <v>53</v>
      </c>
      <c r="AD9" s="1094" t="s">
        <v>54</v>
      </c>
      <c r="AE9" s="1094" t="s">
        <v>53</v>
      </c>
      <c r="AF9" s="1094" t="s">
        <v>53</v>
      </c>
      <c r="AG9" s="1094" t="s">
        <v>54</v>
      </c>
      <c r="AH9" s="1105">
        <f>COUNTIF(O9:AG9, "SI")</f>
        <v>7</v>
      </c>
      <c r="AI9" s="1107" t="str">
        <f>IF(AH9&lt;=5, "Moderado", IF(AH9&lt;=11,"Mayor","Catastrófico"))</f>
        <v>Mayor</v>
      </c>
      <c r="AJ9" s="1109">
        <f>IF(AI9="Leve", 20%, IF(AI9="Menor",40%, IF(AI9="Moderado",60%, IF(AI9="Mayor",80%,IF(AI9="Catastrófico",100%,"")))))</f>
        <v>0.8</v>
      </c>
      <c r="AK9" s="841" t="str">
        <f>IF(AND(M9&lt;&gt;"",AI9&lt;&gt;""),VLOOKUP(M9&amp;AI9,'No Eliminar'!$P$32:$Q$56,2,FALSE),"")</f>
        <v>Alta</v>
      </c>
      <c r="AL9" s="145" t="s">
        <v>84</v>
      </c>
      <c r="AM9" s="606" t="s">
        <v>1583</v>
      </c>
      <c r="AN9" s="135" t="s">
        <v>1585</v>
      </c>
      <c r="AO9" s="121" t="str">
        <f>IF(AP9="Preventivo","Probabilidad",IF(AP9="Detectivo","Probabilidad","Impacto"))</f>
        <v>Probabilidad</v>
      </c>
      <c r="AP9" s="89" t="s">
        <v>62</v>
      </c>
      <c r="AQ9" s="156">
        <f>IF(AP9="Preventivo", 25%, IF(AP9="Detectivo",15%, IF(AP9="Correctivo",10%,IF(AP9="No se tienen controles para aplicar al impacto","No Aplica",""))))</f>
        <v>0.15</v>
      </c>
      <c r="AR9" s="89" t="s">
        <v>56</v>
      </c>
      <c r="AS9" s="76">
        <f>IF(AR9="Automático", 25%, IF(AR9="Manual",15%,IF(AR9="No Aplica", "No Aplica","")))</f>
        <v>0.15</v>
      </c>
      <c r="AT9" s="77">
        <f>AQ9+AS9</f>
        <v>0.3</v>
      </c>
      <c r="AU9" s="89" t="s">
        <v>57</v>
      </c>
      <c r="AV9" s="89" t="s">
        <v>58</v>
      </c>
      <c r="AW9" s="89" t="s">
        <v>59</v>
      </c>
      <c r="AX9" s="77">
        <f>IFERROR(IF(AO9="Probabilidad",(N9-(+N9*AT9)),IF(AO9="Impacto",N9,"")),"")</f>
        <v>0.14000000000000001</v>
      </c>
      <c r="AY9" s="78" t="str">
        <f>IF(AX9&lt;=20%, "Muy Baja", IF(AX9&lt;=40%,"Baja", IF(AX9&lt;=60%,"Media",IF(AX9&lt;=80%,"Alta","Muy Alta"))))</f>
        <v>Muy Baja</v>
      </c>
      <c r="AZ9" s="77">
        <f>IF(AO9="Impacto",(AJ9-(+AJ9*AT9)),AJ9)</f>
        <v>0.8</v>
      </c>
      <c r="BA9" s="78" t="str">
        <f>IF(AZ9&lt;=20%, "Leve", IF(AZ9&lt;=40%,"Menor", IF(AZ9&lt;=60%,"Moderado",IF(AZ9&lt;=80%,"Mayor","Catastrófico"))))</f>
        <v>Mayor</v>
      </c>
      <c r="BB9" s="920" t="str">
        <f>IF(AND(AY9&lt;&gt;"",BA9&lt;&gt;""),VLOOKUP(AY9&amp;BA9,'No Eliminar'!$P$3:$Q$27,2,FALSE),"")</f>
        <v>Alta</v>
      </c>
      <c r="BC9" s="822" t="s">
        <v>60</v>
      </c>
      <c r="BD9" s="1096" t="s">
        <v>1586</v>
      </c>
      <c r="BE9" s="1096" t="s">
        <v>1587</v>
      </c>
      <c r="BF9" s="1096" t="s">
        <v>422</v>
      </c>
      <c r="BG9" s="1098">
        <v>44927</v>
      </c>
      <c r="BH9" s="1100" t="s">
        <v>1588</v>
      </c>
      <c r="BI9" s="1102" t="s">
        <v>1046</v>
      </c>
    </row>
    <row r="10" spans="1:85" ht="132.75" customHeight="1" thickBot="1" x14ac:dyDescent="0.35">
      <c r="A10" s="27"/>
      <c r="B10" s="788"/>
      <c r="C10" s="1086"/>
      <c r="D10" s="1088"/>
      <c r="E10" s="1090"/>
      <c r="F10" s="1075"/>
      <c r="G10" s="1092"/>
      <c r="H10" s="825"/>
      <c r="I10" s="850"/>
      <c r="J10" s="850"/>
      <c r="K10" s="850"/>
      <c r="L10" s="892"/>
      <c r="M10" s="829"/>
      <c r="N10" s="1084"/>
      <c r="O10" s="1095"/>
      <c r="P10" s="1095"/>
      <c r="Q10" s="1095"/>
      <c r="R10" s="1095"/>
      <c r="S10" s="1095"/>
      <c r="T10" s="1095"/>
      <c r="U10" s="1095"/>
      <c r="V10" s="1095"/>
      <c r="W10" s="1095"/>
      <c r="X10" s="1095"/>
      <c r="Y10" s="1095"/>
      <c r="Z10" s="1095"/>
      <c r="AA10" s="1095"/>
      <c r="AB10" s="1095"/>
      <c r="AC10" s="1095"/>
      <c r="AD10" s="1095"/>
      <c r="AE10" s="1095"/>
      <c r="AF10" s="1095"/>
      <c r="AG10" s="1095"/>
      <c r="AH10" s="1106"/>
      <c r="AI10" s="1108"/>
      <c r="AJ10" s="874"/>
      <c r="AK10" s="843"/>
      <c r="AL10" s="146" t="s">
        <v>339</v>
      </c>
      <c r="AM10" s="141" t="s">
        <v>1584</v>
      </c>
      <c r="AN10" s="135" t="s">
        <v>1585</v>
      </c>
      <c r="AO10" s="133" t="str">
        <f>IF(AP10="Preventivo","Probabilidad",IF(AP10="Detectivo","Probabilidad","Impacto"))</f>
        <v>Probabilidad</v>
      </c>
      <c r="AP10" s="96" t="s">
        <v>61</v>
      </c>
      <c r="AQ10" s="346">
        <f>IF(AP10="Preventivo", 25%, IF(AP10="Detectivo",15%, IF(AP10="Correctivo",10%,IF(AP10="No se tienen controles para aplicar al impacto","No Aplica",""))))</f>
        <v>0.25</v>
      </c>
      <c r="AR10" s="96" t="s">
        <v>56</v>
      </c>
      <c r="AS10" s="43">
        <f>IF(AR10="Automático", 25%, IF(AR10="Manual",15%,IF(AR10="No Aplica", "No Aplica","")))</f>
        <v>0.15</v>
      </c>
      <c r="AT10" s="97">
        <f>AQ10+AS10</f>
        <v>0.4</v>
      </c>
      <c r="AU10" s="96" t="s">
        <v>57</v>
      </c>
      <c r="AV10" s="96" t="s">
        <v>58</v>
      </c>
      <c r="AW10" s="96" t="s">
        <v>59</v>
      </c>
      <c r="AX10" s="97">
        <f>IFERROR(IF(AND(AO9="Probabilidad",AO10="Probabilidad"),(AX9-(+AX9*AT10)),IF(AO10="Probabilidad",(L9-(+L9*AT10)),IF(AO10="Impacto",AX9,""))),"")</f>
        <v>8.4000000000000005E-2</v>
      </c>
      <c r="AY10" s="98" t="str">
        <f>IF(AX10&lt;=20%, "Muy Baja", IF(AX10&lt;=40%,"Baja", IF(AX10&lt;=60%,"Media",IF(AX10&lt;=80%,"Alta","Muy Alta"))))</f>
        <v>Muy Baja</v>
      </c>
      <c r="AZ10" s="97">
        <f>IFERROR(IF(AND(AO9="Impacto",AO10="Impacto"),(AZ9-(+AZ9*AT10)),IF(AND(AO9="Impacto",AO10="Probabilidad"),(AZ9),IF(AND(AO9="Probabilidad",AO10="Impacto"),(AZ9-(+AZ9*AT10)),IF(AND(AO9="Probabilidad",AO10="Probabilidad"),(AZ9))))),"")</f>
        <v>0.8</v>
      </c>
      <c r="BA10" s="98" t="str">
        <f>IF(AZ10&lt;=20%, "Leve", IF(AZ10&lt;=40%,"Menor", IF(AZ10&lt;=60%,"Moderado",IF(AZ10&lt;=80%,"Mayor","Catastrófico"))))</f>
        <v>Mayor</v>
      </c>
      <c r="BB10" s="1111"/>
      <c r="BC10" s="823"/>
      <c r="BD10" s="1097"/>
      <c r="BE10" s="1097"/>
      <c r="BF10" s="1097"/>
      <c r="BG10" s="1099"/>
      <c r="BH10" s="1101"/>
      <c r="BI10" s="1110"/>
    </row>
    <row r="11" spans="1:85" ht="153.75" customHeight="1" thickBot="1" x14ac:dyDescent="0.35">
      <c r="A11" s="27"/>
      <c r="B11" s="786" t="s">
        <v>184</v>
      </c>
      <c r="C11" s="1085" t="str">
        <f>VLOOKUP(B11,'No Eliminar'!B$3:D$18,2,FALSE)</f>
        <v>Garantizar el respeto, promoción, protección y defensa de los derechos humanos en el sistema penitenciario y carcelario, a partir de la atención, asesoría y acompañamiento efectivos, a los requerimientos de los ciudadanos y partes interesadas a través del direccionamiento oportuno y eficiente a los procesos competentes.</v>
      </c>
      <c r="D11" s="1087" t="str">
        <f>VLOOKUP(B11,'No Eliminar'!B$3:E$18,4,FALSE)</f>
        <v>Garantizar el respeto, promoción, protección y defensa de los derechos humanos en el sistema penitenciario y carcelario
Ejecutar la planeación institucional en el marco de los valores del servicio público.</v>
      </c>
      <c r="E11" s="1089" t="s">
        <v>74</v>
      </c>
      <c r="F11" s="1074" t="s">
        <v>233</v>
      </c>
      <c r="G11" s="1091" t="s">
        <v>409</v>
      </c>
      <c r="H11" s="820" t="s">
        <v>63</v>
      </c>
      <c r="I11" s="406" t="s">
        <v>424</v>
      </c>
      <c r="J11" s="833" t="s">
        <v>425</v>
      </c>
      <c r="K11" s="833" t="s">
        <v>347</v>
      </c>
      <c r="L11" s="820" t="s">
        <v>363</v>
      </c>
      <c r="M11" s="827" t="str">
        <f t="shared" ref="M11:M71" si="0">IF(L11="No se ha presentado en los últimos años","Rara vez", IF(L11="Al menos  1 vez en los últimos 5 años","Improbable", IF(L11="Al menos  1 vez en los últimos 2 años","Posible", IF(L11="Al menos  1 vez en el último año","Probable",IF(L11="Más de 1 vez al año","Casi seguro",";")))))</f>
        <v>Posible</v>
      </c>
      <c r="N11" s="830">
        <f t="shared" ref="N11:N71" si="1">IF(M11="Rara vez", 20%, IF(M11="Improbable",40%, IF(M11="Posible",60%, IF(M11="Probable",80%,IF(M11="Casi seguro",100%,"")))))</f>
        <v>0.6</v>
      </c>
      <c r="O11" s="820" t="s">
        <v>54</v>
      </c>
      <c r="P11" s="820" t="s">
        <v>53</v>
      </c>
      <c r="Q11" s="820" t="s">
        <v>54</v>
      </c>
      <c r="R11" s="820" t="s">
        <v>54</v>
      </c>
      <c r="S11" s="820" t="s">
        <v>53</v>
      </c>
      <c r="T11" s="820" t="s">
        <v>54</v>
      </c>
      <c r="U11" s="820" t="s">
        <v>54</v>
      </c>
      <c r="V11" s="820" t="s">
        <v>54</v>
      </c>
      <c r="W11" s="820" t="s">
        <v>54</v>
      </c>
      <c r="X11" s="820" t="s">
        <v>53</v>
      </c>
      <c r="Y11" s="820" t="s">
        <v>53</v>
      </c>
      <c r="Z11" s="820" t="s">
        <v>53</v>
      </c>
      <c r="AA11" s="820" t="s">
        <v>54</v>
      </c>
      <c r="AB11" s="820" t="s">
        <v>54</v>
      </c>
      <c r="AC11" s="820" t="s">
        <v>54</v>
      </c>
      <c r="AD11" s="820" t="s">
        <v>54</v>
      </c>
      <c r="AE11" s="820" t="s">
        <v>53</v>
      </c>
      <c r="AF11" s="820" t="s">
        <v>53</v>
      </c>
      <c r="AG11" s="820" t="s">
        <v>54</v>
      </c>
      <c r="AH11" s="1071">
        <f>COUNTIF(O11:AG11, "SI")</f>
        <v>7</v>
      </c>
      <c r="AI11" s="1107" t="str">
        <f>IF(AH11&lt;=5, "Moderado", IF(AH11&lt;=11,"Mayor","Catastrófico"))</f>
        <v>Mayor</v>
      </c>
      <c r="AJ11" s="1109">
        <f>IF(AI11="Leve", 20%, IF(AI11="Menor",40%, IF(AI11="Moderado",60%, IF(AI11="Mayor",80%,IF(AI11="Catastrófico",100%,"")))))</f>
        <v>0.8</v>
      </c>
      <c r="AK11" s="841" t="str">
        <f>IF(AND(M11&lt;&gt;"",AI11&lt;&gt;""),VLOOKUP(M11&amp;AI11,'No Eliminar'!$P$32:$Q$56,2,FALSE),"")</f>
        <v>Alta</v>
      </c>
      <c r="AL11" s="147" t="s">
        <v>84</v>
      </c>
      <c r="AM11" s="141" t="s">
        <v>1366</v>
      </c>
      <c r="AN11" s="135" t="s">
        <v>402</v>
      </c>
      <c r="AO11" s="121" t="str">
        <f>IF(AP11="Preventivo","Probabilidad",IF(AP11="Detectivo","Probabilidad","Impacto"))</f>
        <v>Probabilidad</v>
      </c>
      <c r="AP11" s="89" t="s">
        <v>61</v>
      </c>
      <c r="AQ11" s="156">
        <f>IF(AP11="Preventivo", 25%, IF(AP11="Detectivo",15%, IF(AP11="Correctivo",10%,IF(AP11="No se tienen controles para aplicar al impacto","No Aplica",""))))</f>
        <v>0.25</v>
      </c>
      <c r="AR11" s="89" t="s">
        <v>56</v>
      </c>
      <c r="AS11" s="76">
        <f>IF(AR11="Automático", 25%, IF(AR11="Manual",15%,IF(AR11="No Aplica", "No Aplica","")))</f>
        <v>0.15</v>
      </c>
      <c r="AT11" s="77">
        <f>AQ11+AS11</f>
        <v>0.4</v>
      </c>
      <c r="AU11" s="89" t="s">
        <v>73</v>
      </c>
      <c r="AV11" s="89" t="s">
        <v>58</v>
      </c>
      <c r="AW11" s="89" t="s">
        <v>59</v>
      </c>
      <c r="AX11" s="77">
        <f>IFERROR(IF(AO11="Probabilidad",(N11-(+N11*AT11)),IF(AO11="Impacto",N11,"")),"")</f>
        <v>0.36</v>
      </c>
      <c r="AY11" s="78" t="str">
        <f>IF(AX11&lt;=20%, "Muy Baja", IF(AX11&lt;=40%,"Baja", IF(AX11&lt;=60%,"Media",IF(AX11&lt;=80%,"Alta","Muy Alta"))))</f>
        <v>Baja</v>
      </c>
      <c r="AZ11" s="77">
        <f>IF(AO11="Impacto",(AJ11-(+AJ11*AT11)),AJ11)</f>
        <v>0.8</v>
      </c>
      <c r="BA11" s="78" t="str">
        <f>IF(AZ11&lt;=20%, "Leve", IF(AZ11&lt;=40%,"Menor", IF(AZ11&lt;=60%,"Moderado",IF(AZ11&lt;=80%,"Mayor","Catastrófico"))))</f>
        <v>Mayor</v>
      </c>
      <c r="BB11" s="1114" t="str">
        <f>IF(AND(AY11&lt;&gt;"",BA11&lt;&gt;""),VLOOKUP(AY11&amp;BA11,'No Eliminar'!$P$3:$Q$27,2,FALSE),"")</f>
        <v>Alta</v>
      </c>
      <c r="BC11" s="1116" t="s">
        <v>60</v>
      </c>
      <c r="BD11" s="122" t="s">
        <v>1367</v>
      </c>
      <c r="BE11" s="619" t="s">
        <v>404</v>
      </c>
      <c r="BF11" s="619" t="s">
        <v>422</v>
      </c>
      <c r="BG11" s="620">
        <v>44928</v>
      </c>
      <c r="BH11" s="620">
        <v>45289</v>
      </c>
      <c r="BI11" s="968" t="s">
        <v>1369</v>
      </c>
    </row>
    <row r="12" spans="1:85" ht="129" customHeight="1" thickBot="1" x14ac:dyDescent="0.35">
      <c r="A12" s="27"/>
      <c r="B12" s="788"/>
      <c r="C12" s="1086"/>
      <c r="D12" s="1088"/>
      <c r="E12" s="1090"/>
      <c r="F12" s="1076"/>
      <c r="G12" s="1093"/>
      <c r="H12" s="821"/>
      <c r="I12" s="401" t="s">
        <v>1194</v>
      </c>
      <c r="J12" s="834"/>
      <c r="K12" s="834"/>
      <c r="L12" s="821"/>
      <c r="M12" s="829"/>
      <c r="N12" s="832"/>
      <c r="O12" s="821"/>
      <c r="P12" s="821"/>
      <c r="Q12" s="821"/>
      <c r="R12" s="821"/>
      <c r="S12" s="821"/>
      <c r="T12" s="821"/>
      <c r="U12" s="821"/>
      <c r="V12" s="821"/>
      <c r="W12" s="821"/>
      <c r="X12" s="821"/>
      <c r="Y12" s="821"/>
      <c r="Z12" s="821"/>
      <c r="AA12" s="821"/>
      <c r="AB12" s="821"/>
      <c r="AC12" s="821"/>
      <c r="AD12" s="821"/>
      <c r="AE12" s="821"/>
      <c r="AF12" s="821"/>
      <c r="AG12" s="821"/>
      <c r="AH12" s="1073"/>
      <c r="AI12" s="1118"/>
      <c r="AJ12" s="1119"/>
      <c r="AK12" s="843"/>
      <c r="AL12" s="148" t="s">
        <v>339</v>
      </c>
      <c r="AM12" s="607" t="s">
        <v>1421</v>
      </c>
      <c r="AN12" s="136" t="s">
        <v>402</v>
      </c>
      <c r="AO12" s="134" t="str">
        <f>IF(AP12="Preventivo","Probabilidad",IF(AP12="Detectivo","Probabilidad","Impacto"))</f>
        <v>Probabilidad</v>
      </c>
      <c r="AP12" s="91" t="s">
        <v>62</v>
      </c>
      <c r="AQ12" s="204">
        <f>IF(AP12="Preventivo", 25%, IF(AP12="Detectivo",15%, IF(AP12="Correctivo",10%,IF(AP12="No se tienen controles para aplicar al impacto","No Aplica",""))))</f>
        <v>0.15</v>
      </c>
      <c r="AR12" s="91" t="s">
        <v>56</v>
      </c>
      <c r="AS12" s="85">
        <f>IF(AR12="Automático", 25%, IF(AR12="Manual",15%,IF(AR12="No Aplica", "No Aplica","")))</f>
        <v>0.15</v>
      </c>
      <c r="AT12" s="86">
        <f>AQ12+AS12</f>
        <v>0.3</v>
      </c>
      <c r="AU12" s="102" t="s">
        <v>73</v>
      </c>
      <c r="AV12" s="102" t="s">
        <v>58</v>
      </c>
      <c r="AW12" s="102" t="s">
        <v>59</v>
      </c>
      <c r="AX12" s="86">
        <f>IFERROR(IF(AND(AO11="Probabilidad",AO12="Probabilidad"),(AX11-(+AX11*AT12)),IF(AO12="Probabilidad",(L11-(+L11*AT12)),IF(AO12="Impacto",AX11,""))),"")</f>
        <v>0.252</v>
      </c>
      <c r="AY12" s="87" t="str">
        <f t="shared" ref="AY12" si="2">IF(AX12&lt;=20%, "Muy Baja", IF(AX12&lt;=40%,"Baja", IF(AX12&lt;=60%,"Media",IF(AX12&lt;=80%,"Alta","Muy Alta"))))</f>
        <v>Baja</v>
      </c>
      <c r="AZ12" s="86">
        <f>IFERROR(IF(AND(AO11="Impacto",AO12="Impacto"),(AZ11-(+AZ11*AT12)),IF(AND(AO11="Impacto",AO12="Probabilidad"),(AZ11),IF(AND(AO11="Probabilidad",AO12="Impacto"),(AZ11-(+AZ11*AT12)),IF(AND(AO11="Probabilidad",AO12="Probabilidad"),(AZ11))))),"")</f>
        <v>0.8</v>
      </c>
      <c r="BA12" s="87" t="str">
        <f t="shared" ref="BA12" si="3">IF(AZ12&lt;=20%, "Leve", IF(AZ12&lt;=40%,"Menor", IF(AZ12&lt;=60%,"Moderado",IF(AZ12&lt;=80%,"Mayor","Catastrófico"))))</f>
        <v>Mayor</v>
      </c>
      <c r="BB12" s="1115"/>
      <c r="BC12" s="1117"/>
      <c r="BD12" s="127" t="s">
        <v>1368</v>
      </c>
      <c r="BE12" s="621" t="s">
        <v>404</v>
      </c>
      <c r="BF12" s="621" t="s">
        <v>582</v>
      </c>
      <c r="BG12" s="622">
        <v>44928</v>
      </c>
      <c r="BH12" s="622">
        <v>45289</v>
      </c>
      <c r="BI12" s="969"/>
    </row>
    <row r="13" spans="1:85" ht="174.75" customHeight="1" thickBot="1" x14ac:dyDescent="0.35">
      <c r="A13" s="27"/>
      <c r="B13" s="786" t="s">
        <v>193</v>
      </c>
      <c r="C13" s="1085" t="str">
        <f>VLOOKUP(B13,'No Eliminar'!B$3:D$18,2,FALSE)</f>
        <v>Garantizar la función disciplinaria en los servidores públicos del INPEC de forma tal que se inicie y finalice el proceso con las garantías procesales, así como la implementación de políticas de prevención de las conductas que constituyan falta disciplinaria.</v>
      </c>
      <c r="D13" s="1087" t="str">
        <f>VLOOKUP(B13,'No Eliminar'!B$3:E$18,4,FALSE)</f>
        <v>Ejecutar la planeación institucional en el marco de los valores del servicio público.</v>
      </c>
      <c r="E13" s="795" t="s">
        <v>50</v>
      </c>
      <c r="F13" s="1074" t="s">
        <v>237</v>
      </c>
      <c r="G13" s="1091" t="s">
        <v>447</v>
      </c>
      <c r="H13" s="820" t="s">
        <v>63</v>
      </c>
      <c r="I13" s="149" t="s">
        <v>448</v>
      </c>
      <c r="J13" s="406" t="s">
        <v>449</v>
      </c>
      <c r="K13" s="406" t="s">
        <v>347</v>
      </c>
      <c r="L13" s="820" t="s">
        <v>366</v>
      </c>
      <c r="M13" s="827" t="str">
        <f t="shared" si="0"/>
        <v>Probable</v>
      </c>
      <c r="N13" s="830">
        <f t="shared" si="1"/>
        <v>0.8</v>
      </c>
      <c r="O13" s="1081" t="s">
        <v>53</v>
      </c>
      <c r="P13" s="1081" t="s">
        <v>53</v>
      </c>
      <c r="Q13" s="1081" t="s">
        <v>53</v>
      </c>
      <c r="R13" s="1081" t="s">
        <v>53</v>
      </c>
      <c r="S13" s="1081" t="s">
        <v>53</v>
      </c>
      <c r="T13" s="1081" t="s">
        <v>54</v>
      </c>
      <c r="U13" s="1081" t="s">
        <v>53</v>
      </c>
      <c r="V13" s="1081" t="s">
        <v>54</v>
      </c>
      <c r="W13" s="1081" t="s">
        <v>54</v>
      </c>
      <c r="X13" s="1081" t="s">
        <v>54</v>
      </c>
      <c r="Y13" s="1081" t="s">
        <v>53</v>
      </c>
      <c r="Z13" s="1081" t="s">
        <v>53</v>
      </c>
      <c r="AA13" s="1081" t="s">
        <v>53</v>
      </c>
      <c r="AB13" s="1081" t="s">
        <v>53</v>
      </c>
      <c r="AC13" s="1081" t="s">
        <v>54</v>
      </c>
      <c r="AD13" s="1081" t="s">
        <v>54</v>
      </c>
      <c r="AE13" s="1081" t="s">
        <v>53</v>
      </c>
      <c r="AF13" s="1081" t="s">
        <v>54</v>
      </c>
      <c r="AG13" s="1081" t="s">
        <v>54</v>
      </c>
      <c r="AH13" s="1071">
        <f>COUNTIF(O13:AG13, "SI")</f>
        <v>11</v>
      </c>
      <c r="AI13" s="835" t="str">
        <f t="shared" ref="AI13" si="4">IF(AH13&lt;=5, "Moderado", IF(AH13&lt;=11,"Mayor","Catastrófico"))</f>
        <v>Mayor</v>
      </c>
      <c r="AJ13" s="838">
        <f t="shared" ref="AJ13" si="5">IF(AI13="Leve", 20%, IF(AI13="Menor",40%, IF(AI13="Moderado",60%, IF(AI13="Mayor",80%,IF(AI13="Catastrófico",100%,"")))))</f>
        <v>0.8</v>
      </c>
      <c r="AK13" s="841" t="str">
        <f>IF(AND(M13&lt;&gt;"",AI13&lt;&gt;""),VLOOKUP(M13&amp;AI13,'No Eliminar'!$P$32:$Q$56,2,FALSE),"")</f>
        <v>Alta</v>
      </c>
      <c r="AL13" s="145" t="s">
        <v>84</v>
      </c>
      <c r="AM13" s="608" t="s">
        <v>1436</v>
      </c>
      <c r="AN13" s="138" t="s">
        <v>451</v>
      </c>
      <c r="AO13" s="121" t="str">
        <f t="shared" ref="AO13" si="6">IF(AP13="Preventivo","Probabilidad",IF(AP13="Detectivo","Probabilidad","Impacto"))</f>
        <v>Probabilidad</v>
      </c>
      <c r="AP13" s="89" t="s">
        <v>61</v>
      </c>
      <c r="AQ13" s="156">
        <f t="shared" ref="AQ13" si="7">IF(AP13="Preventivo", 25%, IF(AP13="Detectivo",15%, IF(AP13="Correctivo",10%,IF(AP13="No se tienen controles para aplicar al impacto","No Aplica",""))))</f>
        <v>0.25</v>
      </c>
      <c r="AR13" s="89" t="s">
        <v>56</v>
      </c>
      <c r="AS13" s="76">
        <f t="shared" ref="AS13" si="8">IF(AR13="Automático", 25%, IF(AR13="Manual",15%,IF(AR13="No Aplica", "No Aplica","")))</f>
        <v>0.15</v>
      </c>
      <c r="AT13" s="77">
        <f t="shared" ref="AT13" si="9">AQ13+AS13</f>
        <v>0.4</v>
      </c>
      <c r="AU13" s="89" t="s">
        <v>73</v>
      </c>
      <c r="AV13" s="89" t="s">
        <v>58</v>
      </c>
      <c r="AW13" s="89" t="s">
        <v>59</v>
      </c>
      <c r="AX13" s="77">
        <f t="shared" ref="AX13" si="10">IFERROR(IF(AO13="Probabilidad",(N13-(+N13*AT13)),IF(AO13="Impacto",N13,"")),"")</f>
        <v>0.48</v>
      </c>
      <c r="AY13" s="78" t="str">
        <f t="shared" ref="AY13" si="11">IF(AX13&lt;=20%, "Muy Baja", IF(AX13&lt;=40%,"Baja", IF(AX13&lt;=60%,"Media",IF(AX13&lt;=80%,"Alta","Muy Alta"))))</f>
        <v>Media</v>
      </c>
      <c r="AZ13" s="77">
        <f t="shared" ref="AZ13" si="12">IF(AO13="Impacto",(AJ13-(+AJ13*AT13)),AJ13)</f>
        <v>0.8</v>
      </c>
      <c r="BA13" s="78" t="str">
        <f t="shared" ref="BA13" si="13">IF(AZ13&lt;=20%, "Leve", IF(AZ13&lt;=40%,"Menor", IF(AZ13&lt;=60%,"Moderado",IF(AZ13&lt;=80%,"Mayor","Catastrófico"))))</f>
        <v>Mayor</v>
      </c>
      <c r="BB13" s="79" t="str">
        <f>IF(AND(AY13&lt;&gt;"",BA13&lt;&gt;""),VLOOKUP(AY13&amp;BA13,'No Eliminar'!$P$3:$Q$27,2,FALSE),"")</f>
        <v>Alta</v>
      </c>
      <c r="BC13" s="822" t="s">
        <v>60</v>
      </c>
      <c r="BD13" s="1024" t="s">
        <v>464</v>
      </c>
      <c r="BE13" s="962" t="s">
        <v>465</v>
      </c>
      <c r="BF13" s="1003" t="s">
        <v>373</v>
      </c>
      <c r="BG13" s="989">
        <v>44928</v>
      </c>
      <c r="BH13" s="989">
        <v>45289</v>
      </c>
      <c r="BI13" s="1102" t="s">
        <v>446</v>
      </c>
    </row>
    <row r="14" spans="1:85" ht="254.25" customHeight="1" thickBot="1" x14ac:dyDescent="0.35">
      <c r="B14" s="788"/>
      <c r="C14" s="1086"/>
      <c r="D14" s="1088"/>
      <c r="E14" s="797"/>
      <c r="F14" s="1076"/>
      <c r="G14" s="1093"/>
      <c r="H14" s="821"/>
      <c r="I14" s="150" t="s">
        <v>448</v>
      </c>
      <c r="J14" s="378" t="s">
        <v>450</v>
      </c>
      <c r="K14" s="401" t="s">
        <v>348</v>
      </c>
      <c r="L14" s="821"/>
      <c r="M14" s="829"/>
      <c r="N14" s="832"/>
      <c r="O14" s="1082"/>
      <c r="P14" s="1082"/>
      <c r="Q14" s="1082"/>
      <c r="R14" s="1082"/>
      <c r="S14" s="1082"/>
      <c r="T14" s="1082"/>
      <c r="U14" s="1082"/>
      <c r="V14" s="1082"/>
      <c r="W14" s="1082"/>
      <c r="X14" s="1082"/>
      <c r="Y14" s="1082"/>
      <c r="Z14" s="1082"/>
      <c r="AA14" s="1082"/>
      <c r="AB14" s="1082"/>
      <c r="AC14" s="1082"/>
      <c r="AD14" s="1082"/>
      <c r="AE14" s="1082"/>
      <c r="AF14" s="1082"/>
      <c r="AG14" s="1082"/>
      <c r="AH14" s="1073"/>
      <c r="AI14" s="836"/>
      <c r="AJ14" s="840"/>
      <c r="AK14" s="843"/>
      <c r="AL14" s="147" t="s">
        <v>339</v>
      </c>
      <c r="AM14" s="609" t="s">
        <v>1422</v>
      </c>
      <c r="AN14" s="139" t="s">
        <v>452</v>
      </c>
      <c r="AO14" s="137" t="str">
        <f t="shared" ref="AO14:AO87" si="14">IF(AP14="Preventivo","Probabilidad",IF(AP14="Detectivo","Probabilidad","Impacto"))</f>
        <v>Probabilidad</v>
      </c>
      <c r="AP14" s="102" t="s">
        <v>61</v>
      </c>
      <c r="AQ14" s="155">
        <f t="shared" ref="AQ14:AQ87" si="15">IF(AP14="Preventivo", 25%, IF(AP14="Detectivo",15%, IF(AP14="Correctivo",10%,IF(AP14="No se tienen controles para aplicar al impacto","No Aplica",""))))</f>
        <v>0.25</v>
      </c>
      <c r="AR14" s="102" t="s">
        <v>56</v>
      </c>
      <c r="AS14" s="83">
        <f t="shared" ref="AS14:AS87" si="16">IF(AR14="Automático", 25%, IF(AR14="Manual",15%,IF(AR14="No Aplica", "No Aplica","")))</f>
        <v>0.15</v>
      </c>
      <c r="AT14" s="118">
        <f t="shared" ref="AT14:AT87" si="17">AQ14+AS14</f>
        <v>0.4</v>
      </c>
      <c r="AU14" s="102" t="s">
        <v>73</v>
      </c>
      <c r="AV14" s="102" t="s">
        <v>58</v>
      </c>
      <c r="AW14" s="102" t="s">
        <v>59</v>
      </c>
      <c r="AX14" s="86">
        <f>IFERROR(IF(AND(AO13="Probabilidad",AO14="Probabilidad"),(AX13-(+AX13*AT14)),IF(AO14="Probabilidad",(L13-(+L13*AT14)),IF(AO14="Impacto",AX13,""))),"")</f>
        <v>0.28799999999999998</v>
      </c>
      <c r="AY14" s="119" t="str">
        <f t="shared" ref="AY14:AY87" si="18">IF(AX14&lt;=20%, "Muy Baja", IF(AX14&lt;=40%,"Baja", IF(AX14&lt;=60%,"Media",IF(AX14&lt;=80%,"Alta","Muy Alta"))))</f>
        <v>Baja</v>
      </c>
      <c r="AZ14" s="86">
        <f>IFERROR(IF(AND(AO13="Impacto",AO14="Impacto"),(AZ13-(+AZ13*AT14)),IF(AND(AO13="Impacto",AO14="Probabilidad"),(AZ13),IF(AND(AO13="Probabilidad",AO14="Impacto"),(AZ13-(+AZ13*AT14)),IF(AND(AO13="Probabilidad",AO14="Probabilidad"),(AZ13))))),"")</f>
        <v>0.8</v>
      </c>
      <c r="BA14" s="119" t="str">
        <f t="shared" ref="BA14:BA87" si="19">IF(AZ14&lt;=20%, "Leve", IF(AZ14&lt;=40%,"Menor", IF(AZ14&lt;=60%,"Moderado",IF(AZ14&lt;=80%,"Mayor","Catastrófico"))))</f>
        <v>Mayor</v>
      </c>
      <c r="BB14" s="112" t="str">
        <f>IF(AND(AY14&lt;&gt;"",BA14&lt;&gt;""),VLOOKUP(AY14&amp;BA14,'No Eliminar'!$P$3:$Q$27,2,FALSE),"")</f>
        <v>Alta</v>
      </c>
      <c r="BC14" s="824"/>
      <c r="BD14" s="1026"/>
      <c r="BE14" s="964"/>
      <c r="BF14" s="1005"/>
      <c r="BG14" s="990"/>
      <c r="BH14" s="990"/>
      <c r="BI14" s="1103"/>
    </row>
    <row r="15" spans="1:85" ht="273.75" customHeight="1" thickBot="1" x14ac:dyDescent="0.35">
      <c r="B15" s="288" t="s">
        <v>190</v>
      </c>
      <c r="C15" s="431" t="str">
        <f>VLOOKUP(B15,'No Eliminar'!B$3:D$18,2,FALSE)</f>
        <v>Realizar la formación, capacitación, inducción, instrucción, entrenamiento y reentrenamiento a los actores del Sistema Nacional Penitenciario que así lo requiera y las investigaciones a este ámbito en forma eficiente.</v>
      </c>
      <c r="D15" s="174" t="str">
        <f>VLOOKUP(B15,'No Eliminar'!B$3:E$18,4,FALSE)</f>
        <v>Gestionar un talento humano idóneo, comprometido y transparente, que contribuya al cumplimiento de la misión institucional y los fines del Estado, y alcance su propio desarrollo personal y laboral.</v>
      </c>
      <c r="E15" s="409" t="s">
        <v>50</v>
      </c>
      <c r="F15" s="182" t="s">
        <v>244</v>
      </c>
      <c r="G15" s="286" t="s">
        <v>474</v>
      </c>
      <c r="H15" s="157" t="s">
        <v>63</v>
      </c>
      <c r="I15" s="157" t="s">
        <v>475</v>
      </c>
      <c r="J15" s="157" t="s">
        <v>476</v>
      </c>
      <c r="K15" s="408" t="s">
        <v>347</v>
      </c>
      <c r="L15" s="157" t="s">
        <v>365</v>
      </c>
      <c r="M15" s="516" t="str">
        <f t="shared" si="0"/>
        <v>Rara vez</v>
      </c>
      <c r="N15" s="517">
        <f t="shared" si="1"/>
        <v>0.2</v>
      </c>
      <c r="O15" s="175" t="s">
        <v>53</v>
      </c>
      <c r="P15" s="175" t="s">
        <v>53</v>
      </c>
      <c r="Q15" s="175" t="s">
        <v>53</v>
      </c>
      <c r="R15" s="175" t="s">
        <v>53</v>
      </c>
      <c r="S15" s="175" t="s">
        <v>53</v>
      </c>
      <c r="T15" s="175" t="s">
        <v>54</v>
      </c>
      <c r="U15" s="175" t="s">
        <v>53</v>
      </c>
      <c r="V15" s="175" t="s">
        <v>54</v>
      </c>
      <c r="W15" s="175" t="s">
        <v>54</v>
      </c>
      <c r="X15" s="175" t="s">
        <v>53</v>
      </c>
      <c r="Y15" s="175" t="s">
        <v>53</v>
      </c>
      <c r="Z15" s="175" t="s">
        <v>53</v>
      </c>
      <c r="AA15" s="175" t="s">
        <v>54</v>
      </c>
      <c r="AB15" s="175" t="s">
        <v>54</v>
      </c>
      <c r="AC15" s="175" t="s">
        <v>53</v>
      </c>
      <c r="AD15" s="175" t="s">
        <v>54</v>
      </c>
      <c r="AE15" s="175" t="s">
        <v>53</v>
      </c>
      <c r="AF15" s="175" t="s">
        <v>53</v>
      </c>
      <c r="AG15" s="175" t="s">
        <v>54</v>
      </c>
      <c r="AH15" s="176">
        <f t="shared" ref="AH15:AH87" si="20">COUNTIF(O15:AG15, "SI")</f>
        <v>12</v>
      </c>
      <c r="AI15" s="161" t="str">
        <f t="shared" ref="AI15:AI87" si="21">IF(AH15&lt;=5, "Moderado", IF(AH15&lt;=11,"Mayor","Catastrófico"))</f>
        <v>Catastrófico</v>
      </c>
      <c r="AJ15" s="162">
        <f t="shared" ref="AJ15:AJ87" si="22">IF(AI15="Leve", 20%, IF(AI15="Menor",40%, IF(AI15="Moderado",60%, IF(AI15="Mayor",80%,IF(AI15="Catastrófico",100%,"")))))</f>
        <v>1</v>
      </c>
      <c r="AK15" s="224" t="str">
        <f>IF(AND(M15&lt;&gt;"",AI15&lt;&gt;""),VLOOKUP(M15&amp;AI15,'No Eliminar'!$P$32:$Q$56,2,FALSE),"")</f>
        <v>Extrema</v>
      </c>
      <c r="AL15" s="147" t="s">
        <v>84</v>
      </c>
      <c r="AM15" s="610" t="s">
        <v>1451</v>
      </c>
      <c r="AN15" s="138" t="s">
        <v>478</v>
      </c>
      <c r="AO15" s="163" t="str">
        <f t="shared" si="14"/>
        <v>Probabilidad</v>
      </c>
      <c r="AP15" s="164" t="s">
        <v>61</v>
      </c>
      <c r="AQ15" s="187">
        <f t="shared" si="15"/>
        <v>0.25</v>
      </c>
      <c r="AR15" s="164" t="s">
        <v>56</v>
      </c>
      <c r="AS15" s="162">
        <f t="shared" si="16"/>
        <v>0.15</v>
      </c>
      <c r="AT15" s="165">
        <f t="shared" si="17"/>
        <v>0.4</v>
      </c>
      <c r="AU15" s="164" t="s">
        <v>57</v>
      </c>
      <c r="AV15" s="164" t="s">
        <v>58</v>
      </c>
      <c r="AW15" s="164" t="s">
        <v>59</v>
      </c>
      <c r="AX15" s="165">
        <f>IFERROR(IF(AO15="Probabilidad",(N15-(+N15*AT15)),IF(AO15="Impacto",N15,"")),"")</f>
        <v>0.12</v>
      </c>
      <c r="AY15" s="166" t="str">
        <f t="shared" si="18"/>
        <v>Muy Baja</v>
      </c>
      <c r="AZ15" s="165">
        <f t="shared" ref="AZ15:AZ87" si="23">IF(AO15="Impacto",(AJ15-(+AJ15*AT15)),AJ15)</f>
        <v>1</v>
      </c>
      <c r="BA15" s="166" t="str">
        <f t="shared" si="19"/>
        <v>Catastrófico</v>
      </c>
      <c r="BB15" s="167" t="str">
        <f>IF(AND(AY15&lt;&gt;"",BA15&lt;&gt;""),VLOOKUP(AY15&amp;BA15,'No Eliminar'!$P$3:$Q$27,2,FALSE),"")</f>
        <v>Extrema</v>
      </c>
      <c r="BC15" s="164" t="s">
        <v>60</v>
      </c>
      <c r="BD15" s="177" t="s">
        <v>479</v>
      </c>
      <c r="BE15" s="177" t="s">
        <v>481</v>
      </c>
      <c r="BF15" s="177" t="s">
        <v>480</v>
      </c>
      <c r="BG15" s="179">
        <v>45103</v>
      </c>
      <c r="BH15" s="179">
        <v>45184</v>
      </c>
      <c r="BI15" s="559" t="s">
        <v>482</v>
      </c>
    </row>
    <row r="16" spans="1:85" ht="293.25" customHeight="1" thickBot="1" x14ac:dyDescent="0.35">
      <c r="B16" s="786" t="s">
        <v>185</v>
      </c>
      <c r="C16" s="1085" t="str">
        <f>VLOOKUP(B16,'No Eliminar'!B$3:D$18,2,FALSE)</f>
        <v>Establecer las directrices para la ejecución de la pena privativa de la libertad impuesta a través de una sentencia penal condenatoria y el control de las medidas de aseguramiento ordenadas por autoridad competente en los Establecimientos de Reclusión, garantizando el respeto y la protección de los Derechos Humanos del personal interno.</v>
      </c>
      <c r="D16" s="1087" t="str">
        <f>VLOOKUP(B16,'No Eliminar'!B$3:E$18,4,FALSE)</f>
        <v>Garantizar el orden y la disciplina en los establecimientos de reclusión, el cumplimiento de las penas y las medidas de detención preventiva, todo en el marco del respeto de los derechos humanos y la dignidad de las personas privadas de la libertad, los v</v>
      </c>
      <c r="E16" s="795" t="s">
        <v>74</v>
      </c>
      <c r="F16" s="1074" t="s">
        <v>245</v>
      </c>
      <c r="G16" s="844" t="s">
        <v>1256</v>
      </c>
      <c r="H16" s="820" t="s">
        <v>63</v>
      </c>
      <c r="I16" s="833" t="s">
        <v>484</v>
      </c>
      <c r="J16" s="833" t="s">
        <v>1257</v>
      </c>
      <c r="K16" s="833" t="s">
        <v>347</v>
      </c>
      <c r="L16" s="820" t="s">
        <v>364</v>
      </c>
      <c r="M16" s="827" t="str">
        <f t="shared" si="0"/>
        <v>Casi seguro</v>
      </c>
      <c r="N16" s="830">
        <f t="shared" si="1"/>
        <v>1</v>
      </c>
      <c r="O16" s="820" t="s">
        <v>53</v>
      </c>
      <c r="P16" s="820" t="s">
        <v>53</v>
      </c>
      <c r="Q16" s="820" t="s">
        <v>53</v>
      </c>
      <c r="R16" s="820" t="s">
        <v>54</v>
      </c>
      <c r="S16" s="820" t="s">
        <v>53</v>
      </c>
      <c r="T16" s="820" t="s">
        <v>54</v>
      </c>
      <c r="U16" s="820" t="s">
        <v>54</v>
      </c>
      <c r="V16" s="820" t="s">
        <v>54</v>
      </c>
      <c r="W16" s="820" t="s">
        <v>54</v>
      </c>
      <c r="X16" s="820" t="s">
        <v>53</v>
      </c>
      <c r="Y16" s="820" t="s">
        <v>53</v>
      </c>
      <c r="Z16" s="820" t="s">
        <v>53</v>
      </c>
      <c r="AA16" s="820" t="s">
        <v>53</v>
      </c>
      <c r="AB16" s="820" t="s">
        <v>53</v>
      </c>
      <c r="AC16" s="820" t="s">
        <v>54</v>
      </c>
      <c r="AD16" s="820" t="s">
        <v>53</v>
      </c>
      <c r="AE16" s="820" t="s">
        <v>54</v>
      </c>
      <c r="AF16" s="820" t="s">
        <v>53</v>
      </c>
      <c r="AG16" s="820" t="s">
        <v>54</v>
      </c>
      <c r="AH16" s="1071">
        <f t="shared" si="20"/>
        <v>11</v>
      </c>
      <c r="AI16" s="835" t="str">
        <f t="shared" si="21"/>
        <v>Mayor</v>
      </c>
      <c r="AJ16" s="838">
        <f t="shared" si="22"/>
        <v>0.8</v>
      </c>
      <c r="AK16" s="841" t="str">
        <f>IF(AND(M16&lt;&gt;"",AI16&lt;&gt;""),VLOOKUP(M16&amp;AI16,'No Eliminar'!$P$32:$Q$56,2,FALSE),"")</f>
        <v>Alta</v>
      </c>
      <c r="AL16" s="194" t="s">
        <v>84</v>
      </c>
      <c r="AM16" s="611" t="s">
        <v>1433</v>
      </c>
      <c r="AN16" s="193" t="s">
        <v>504</v>
      </c>
      <c r="AO16" s="121" t="str">
        <f t="shared" si="14"/>
        <v>Probabilidad</v>
      </c>
      <c r="AP16" s="89" t="s">
        <v>61</v>
      </c>
      <c r="AQ16" s="156">
        <f t="shared" si="15"/>
        <v>0.25</v>
      </c>
      <c r="AR16" s="89" t="s">
        <v>56</v>
      </c>
      <c r="AS16" s="76">
        <f t="shared" si="16"/>
        <v>0.15</v>
      </c>
      <c r="AT16" s="77">
        <f t="shared" si="17"/>
        <v>0.4</v>
      </c>
      <c r="AU16" s="89" t="s">
        <v>57</v>
      </c>
      <c r="AV16" s="89" t="s">
        <v>58</v>
      </c>
      <c r="AW16" s="89" t="s">
        <v>59</v>
      </c>
      <c r="AX16" s="77">
        <f>IFERROR(IF(AO16="Probabilidad",(N16-(+N16*AT16)),IF(AO16="Impacto",N16,"")),"")</f>
        <v>0.6</v>
      </c>
      <c r="AY16" s="78" t="str">
        <f t="shared" si="18"/>
        <v>Media</v>
      </c>
      <c r="AZ16" s="77">
        <f t="shared" si="23"/>
        <v>0.8</v>
      </c>
      <c r="BA16" s="78" t="str">
        <f t="shared" si="19"/>
        <v>Mayor</v>
      </c>
      <c r="BB16" s="79" t="str">
        <f>IF(AND(AY16&lt;&gt;"",BA16&lt;&gt;""),VLOOKUP(AY16&amp;BA16,'No Eliminar'!$P$3:$Q$27,2,FALSE),"")</f>
        <v>Alta</v>
      </c>
      <c r="BC16" s="822" t="s">
        <v>60</v>
      </c>
      <c r="BD16" s="1047" t="s">
        <v>505</v>
      </c>
      <c r="BE16" s="1047" t="s">
        <v>506</v>
      </c>
      <c r="BF16" s="1047" t="s">
        <v>387</v>
      </c>
      <c r="BG16" s="1079">
        <v>44928</v>
      </c>
      <c r="BH16" s="1079">
        <v>45291</v>
      </c>
      <c r="BI16" s="968" t="s">
        <v>513</v>
      </c>
    </row>
    <row r="17" spans="2:62" ht="249" customHeight="1" thickBot="1" x14ac:dyDescent="0.35">
      <c r="B17" s="787"/>
      <c r="C17" s="1120"/>
      <c r="D17" s="1121"/>
      <c r="E17" s="796"/>
      <c r="F17" s="1075"/>
      <c r="G17" s="845"/>
      <c r="H17" s="825"/>
      <c r="I17" s="850"/>
      <c r="J17" s="850"/>
      <c r="K17" s="850"/>
      <c r="L17" s="825"/>
      <c r="M17" s="828"/>
      <c r="N17" s="831"/>
      <c r="O17" s="825"/>
      <c r="P17" s="825"/>
      <c r="Q17" s="825"/>
      <c r="R17" s="825"/>
      <c r="S17" s="825"/>
      <c r="T17" s="825"/>
      <c r="U17" s="825"/>
      <c r="V17" s="825"/>
      <c r="W17" s="825"/>
      <c r="X17" s="825"/>
      <c r="Y17" s="825"/>
      <c r="Z17" s="825"/>
      <c r="AA17" s="825"/>
      <c r="AB17" s="825"/>
      <c r="AC17" s="825"/>
      <c r="AD17" s="825"/>
      <c r="AE17" s="825"/>
      <c r="AF17" s="825"/>
      <c r="AG17" s="825"/>
      <c r="AH17" s="1072"/>
      <c r="AI17" s="837"/>
      <c r="AJ17" s="839"/>
      <c r="AK17" s="842"/>
      <c r="AL17" s="194" t="s">
        <v>339</v>
      </c>
      <c r="AM17" s="611" t="s">
        <v>1434</v>
      </c>
      <c r="AN17" s="193" t="s">
        <v>511</v>
      </c>
      <c r="AO17" s="137" t="str">
        <f t="shared" ref="AO17" si="24">IF(AP17="Preventivo","Probabilidad",IF(AP17="Detectivo","Probabilidad","Impacto"))</f>
        <v>Probabilidad</v>
      </c>
      <c r="AP17" s="102" t="s">
        <v>61</v>
      </c>
      <c r="AQ17" s="155">
        <f>IF(AP17="Preventivo", 25%, IF(AP17="Detectivo",15%, IF(AP17="Correctivo",10%,IF(AP17="No se tienen controles para aplicar al impacto","No Aplica",""))))</f>
        <v>0.25</v>
      </c>
      <c r="AR17" s="102" t="s">
        <v>56</v>
      </c>
      <c r="AS17" s="83">
        <f>IF(AR17="Automático", 25%, IF(AR17="Manual",15%,IF(AR17="No Aplica", "No Aplica","")))</f>
        <v>0.15</v>
      </c>
      <c r="AT17" s="118">
        <f>AQ17+AS17</f>
        <v>0.4</v>
      </c>
      <c r="AU17" s="102" t="s">
        <v>57</v>
      </c>
      <c r="AV17" s="102" t="s">
        <v>58</v>
      </c>
      <c r="AW17" s="102" t="s">
        <v>59</v>
      </c>
      <c r="AX17" s="86">
        <f>IFERROR(IF(AND(AO16="Probabilidad",AO17="Probabilidad"),(AX16-(+AX16*AT17)),IF(AO17="Probabilidad",(L16-(+L16*AT17)),IF(AO17="Impacto",AX16,""))),"")</f>
        <v>0.36</v>
      </c>
      <c r="AY17" s="119" t="str">
        <f>IF(AX17&lt;=20%, "Muy Baja", IF(AX17&lt;=40%,"Baja", IF(AX17&lt;=60%,"Media",IF(AX17&lt;=80%,"Alta","Muy Alta"))))</f>
        <v>Baja</v>
      </c>
      <c r="AZ17" s="86">
        <f>IFERROR(IF(AND(AO16="Impacto",AO17="Impacto"),(AZ16-(+AZ16*AT17)),IF(AND(AO16="Impacto",AO17="Probabilidad"),(AZ16),IF(AND(AO16="Probabilidad",AO17="Impacto"),(AZ16-(+AZ16*AT17)),IF(AND(AO16="Probabilidad",AO17="Probabilidad"),(AZ16))))),"")</f>
        <v>0.8</v>
      </c>
      <c r="BA17" s="119" t="str">
        <f>IF(AZ17&lt;=20%, "Leve", IF(AZ17&lt;=40%,"Menor", IF(AZ17&lt;=60%,"Moderado",IF(AZ17&lt;=80%,"Mayor","Catastrófico"))))</f>
        <v>Mayor</v>
      </c>
      <c r="BB17" s="112" t="str">
        <f>IF(AND(AY17&lt;&gt;"",BA17&lt;&gt;""),VLOOKUP(AY17&amp;BA17,'No Eliminar'!$P$3:$Q$27,2,FALSE),"")</f>
        <v>Alta</v>
      </c>
      <c r="BC17" s="823"/>
      <c r="BD17" s="963"/>
      <c r="BE17" s="963"/>
      <c r="BF17" s="963"/>
      <c r="BG17" s="976"/>
      <c r="BH17" s="976"/>
      <c r="BI17" s="991"/>
    </row>
    <row r="18" spans="2:62" ht="266.25" customHeight="1" thickBot="1" x14ac:dyDescent="0.35">
      <c r="B18" s="787"/>
      <c r="C18" s="1120"/>
      <c r="D18" s="1121"/>
      <c r="E18" s="817"/>
      <c r="F18" s="1076"/>
      <c r="G18" s="846"/>
      <c r="H18" s="821"/>
      <c r="I18" s="834"/>
      <c r="J18" s="834"/>
      <c r="K18" s="834"/>
      <c r="L18" s="821"/>
      <c r="M18" s="829"/>
      <c r="N18" s="832"/>
      <c r="O18" s="821"/>
      <c r="P18" s="821"/>
      <c r="Q18" s="821"/>
      <c r="R18" s="821"/>
      <c r="S18" s="821"/>
      <c r="T18" s="821"/>
      <c r="U18" s="821"/>
      <c r="V18" s="821"/>
      <c r="W18" s="821"/>
      <c r="X18" s="821"/>
      <c r="Y18" s="821"/>
      <c r="Z18" s="821"/>
      <c r="AA18" s="821"/>
      <c r="AB18" s="821"/>
      <c r="AC18" s="821"/>
      <c r="AD18" s="821"/>
      <c r="AE18" s="821"/>
      <c r="AF18" s="821"/>
      <c r="AG18" s="821"/>
      <c r="AH18" s="1073"/>
      <c r="AI18" s="836"/>
      <c r="AJ18" s="840"/>
      <c r="AK18" s="843"/>
      <c r="AL18" s="194" t="s">
        <v>340</v>
      </c>
      <c r="AM18" s="611" t="s">
        <v>1435</v>
      </c>
      <c r="AN18" s="298" t="s">
        <v>504</v>
      </c>
      <c r="AO18" s="137" t="str">
        <f t="shared" si="14"/>
        <v>Probabilidad</v>
      </c>
      <c r="AP18" s="102" t="s">
        <v>61</v>
      </c>
      <c r="AQ18" s="155">
        <f t="shared" si="15"/>
        <v>0.25</v>
      </c>
      <c r="AR18" s="102" t="s">
        <v>56</v>
      </c>
      <c r="AS18" s="83">
        <f t="shared" si="16"/>
        <v>0.15</v>
      </c>
      <c r="AT18" s="118">
        <f>AQ18+AS18</f>
        <v>0.4</v>
      </c>
      <c r="AU18" s="102" t="s">
        <v>57</v>
      </c>
      <c r="AV18" s="102" t="s">
        <v>58</v>
      </c>
      <c r="AW18" s="102" t="s">
        <v>59</v>
      </c>
      <c r="AX18" s="86">
        <f>IFERROR(IF(AND(AO17="Probabilidad",AO18="Probabilidad"),(AX17-(+AX17*AT18)),IF(AO18="Probabilidad",(L17-(+L17*AT18)),IF(AO18="Impacto",AX17,""))),"")</f>
        <v>0.216</v>
      </c>
      <c r="AY18" s="119" t="str">
        <f>IF(AX18&lt;=20%, "Muy Baja", IF(AX18&lt;=40%,"Baja", IF(AX18&lt;=60%,"Media",IF(AX18&lt;=80%,"Alta","Muy Alta"))))</f>
        <v>Baja</v>
      </c>
      <c r="AZ18" s="86">
        <f>IFERROR(IF(AND(AO16="Impacto",AO18="Impacto"),(AZ16-(+AZ16*AT18)),IF(AND(AO16="Impacto",AO18="Probabilidad"),(AZ16),IF(AND(AO16="Probabilidad",AO18="Impacto"),(AZ16-(+AZ16*AT18)),IF(AND(AO16="Probabilidad",AO18="Probabilidad"),(AZ16))))),"")</f>
        <v>0.8</v>
      </c>
      <c r="BA18" s="119" t="str">
        <f>IF(AZ18&lt;=20%, "Leve", IF(AZ18&lt;=40%,"Menor", IF(AZ18&lt;=60%,"Moderado",IF(AZ18&lt;=80%,"Mayor","Catastrófico"))))</f>
        <v>Mayor</v>
      </c>
      <c r="BB18" s="112" t="str">
        <f>IF(AND(AY18&lt;&gt;"",BA18&lt;&gt;""),VLOOKUP(AY18&amp;BA18,'No Eliminar'!$P$3:$Q$27,2,FALSE),"")</f>
        <v>Alta</v>
      </c>
      <c r="BC18" s="824"/>
      <c r="BD18" s="1048"/>
      <c r="BE18" s="1048"/>
      <c r="BF18" s="1048"/>
      <c r="BG18" s="1080"/>
      <c r="BH18" s="1080"/>
      <c r="BI18" s="969"/>
    </row>
    <row r="19" spans="2:62" ht="187.5" customHeight="1" thickBot="1" x14ac:dyDescent="0.35">
      <c r="B19" s="786" t="s">
        <v>186</v>
      </c>
      <c r="C19" s="1085" t="str">
        <f>VLOOKUP(B19,'No Eliminar'!B$3:D$18,2,FALSE)</f>
        <v>Definir políticas y estrategias para el diseño de programas y lineamientos en los servicios de salud y alimentación, actividades ocupacionales y programas de atención psicosocial para atender las necesidades de la población privada de la libertad.</v>
      </c>
      <c r="D19" s="1122" t="str">
        <f>VLOOKUP(B19,'No Eliminar'!B$3:E$18,4,FALSE)</f>
        <v>Establecer de acuerdo con las políticas institucionales y la normatividad vigente los planes para el desarrollo de los proyectos y programas de atención básica de la población sindicada privada de la libertad y el tratamiento penitenciario de la población</v>
      </c>
      <c r="E19" s="600" t="s">
        <v>74</v>
      </c>
      <c r="F19" s="472" t="s">
        <v>257</v>
      </c>
      <c r="G19" s="602" t="s">
        <v>757</v>
      </c>
      <c r="H19" s="219" t="s">
        <v>63</v>
      </c>
      <c r="I19" s="368" t="s">
        <v>758</v>
      </c>
      <c r="J19" s="368" t="s">
        <v>1272</v>
      </c>
      <c r="K19" s="368" t="s">
        <v>347</v>
      </c>
      <c r="L19" s="219" t="s">
        <v>364</v>
      </c>
      <c r="M19" s="516" t="str">
        <f t="shared" si="0"/>
        <v>Casi seguro</v>
      </c>
      <c r="N19" s="517">
        <f t="shared" si="1"/>
        <v>1</v>
      </c>
      <c r="O19" s="219" t="s">
        <v>53</v>
      </c>
      <c r="P19" s="219" t="s">
        <v>53</v>
      </c>
      <c r="Q19" s="219" t="s">
        <v>53</v>
      </c>
      <c r="R19" s="219" t="s">
        <v>53</v>
      </c>
      <c r="S19" s="219" t="s">
        <v>53</v>
      </c>
      <c r="T19" s="219" t="s">
        <v>53</v>
      </c>
      <c r="U19" s="219" t="s">
        <v>53</v>
      </c>
      <c r="V19" s="219" t="s">
        <v>53</v>
      </c>
      <c r="W19" s="219" t="s">
        <v>54</v>
      </c>
      <c r="X19" s="219" t="s">
        <v>53</v>
      </c>
      <c r="Y19" s="219" t="s">
        <v>53</v>
      </c>
      <c r="Z19" s="219" t="s">
        <v>53</v>
      </c>
      <c r="AA19" s="219" t="s">
        <v>53</v>
      </c>
      <c r="AB19" s="219" t="s">
        <v>53</v>
      </c>
      <c r="AC19" s="219" t="s">
        <v>53</v>
      </c>
      <c r="AD19" s="219" t="s">
        <v>53</v>
      </c>
      <c r="AE19" s="219" t="s">
        <v>53</v>
      </c>
      <c r="AF19" s="219" t="s">
        <v>53</v>
      </c>
      <c r="AG19" s="219" t="s">
        <v>54</v>
      </c>
      <c r="AH19" s="471">
        <f t="shared" ref="AH19" si="25">COUNTIF(O19:AG19, "SI")</f>
        <v>17</v>
      </c>
      <c r="AI19" s="222" t="str">
        <f t="shared" ref="AI19" si="26">IF(AH19&lt;=5, "Moderado", IF(AH19&lt;=11,"Mayor","Catastrófico"))</f>
        <v>Catastrófico</v>
      </c>
      <c r="AJ19" s="223">
        <f t="shared" ref="AJ19" si="27">IF(AI19="Leve", 20%, IF(AI19="Menor",40%, IF(AI19="Moderado",60%, IF(AI19="Mayor",80%,IF(AI19="Catastrófico",100%,"")))))</f>
        <v>1</v>
      </c>
      <c r="AK19" s="224" t="str">
        <f>IF(AND(M19&lt;&gt;"",AI19&lt;&gt;""),VLOOKUP(M19&amp;AI19,'No Eliminar'!$P$32:$Q$56,2,FALSE),"")</f>
        <v>Extrema</v>
      </c>
      <c r="AL19" s="147" t="s">
        <v>84</v>
      </c>
      <c r="AM19" s="611" t="s">
        <v>1517</v>
      </c>
      <c r="AN19" s="138" t="s">
        <v>1200</v>
      </c>
      <c r="AO19" s="75" t="str">
        <f t="shared" ref="AO19:AO25" si="28">IF(AP19="Preventivo","Probabilidad",IF(AP19="Detectivo","Probabilidad","Impacto"))</f>
        <v>Probabilidad</v>
      </c>
      <c r="AP19" s="89" t="s">
        <v>62</v>
      </c>
      <c r="AQ19" s="156">
        <f t="shared" ref="AQ19:AQ25" si="29">IF(AP19="Preventivo", 25%, IF(AP19="Detectivo",15%, IF(AP19="Correctivo",10%,IF(AP19="No se tienen controles para aplicar al impacto","No Aplica",""))))</f>
        <v>0.15</v>
      </c>
      <c r="AR19" s="89" t="s">
        <v>56</v>
      </c>
      <c r="AS19" s="76">
        <f t="shared" ref="AS19:AS24" si="30">IF(AR19="Automático", 25%, IF(AR19="Manual",15%,IF(AR19="No Aplica", "No Aplica","")))</f>
        <v>0.15</v>
      </c>
      <c r="AT19" s="77">
        <f t="shared" ref="AT19:AT24" si="31">AQ19+AS19</f>
        <v>0.3</v>
      </c>
      <c r="AU19" s="89" t="s">
        <v>57</v>
      </c>
      <c r="AV19" s="89" t="s">
        <v>58</v>
      </c>
      <c r="AW19" s="89" t="s">
        <v>59</v>
      </c>
      <c r="AX19" s="77">
        <f t="shared" ref="AX19" si="32">IFERROR(IF(AO19="Probabilidad",(N19-(+N19*AT19)),IF(AO19="Impacto",N19,"")),"")</f>
        <v>0.7</v>
      </c>
      <c r="AY19" s="78" t="str">
        <f t="shared" ref="AY19:AY23" si="33">IF(AX19&lt;=20%, "Muy Baja", IF(AX19&lt;=40%,"Baja", IF(AX19&lt;=60%,"Media",IF(AX19&lt;=80%,"Alta","Muy Alta"))))</f>
        <v>Alta</v>
      </c>
      <c r="AZ19" s="77">
        <f t="shared" ref="AZ19" si="34">IF(AO19="Impacto",(AJ19-(+AJ19*AT19)),AJ19)</f>
        <v>1</v>
      </c>
      <c r="BA19" s="78" t="str">
        <f t="shared" ref="BA19:BA24" si="35">IF(AZ19&lt;=20%, "Leve", IF(AZ19&lt;=40%,"Menor", IF(AZ19&lt;=60%,"Moderado",IF(AZ19&lt;=80%,"Mayor","Catastrófico"))))</f>
        <v>Catastrófico</v>
      </c>
      <c r="BB19" s="79" t="str">
        <f>IF(AND(AY19&lt;&gt;"",BA19&lt;&gt;""),VLOOKUP(AY19&amp;BA19,'No Eliminar'!$P$3:$Q$27,2,FALSE),"")</f>
        <v>Extrema</v>
      </c>
      <c r="BC19" s="228" t="s">
        <v>60</v>
      </c>
      <c r="BD19" s="565" t="s">
        <v>1276</v>
      </c>
      <c r="BE19" s="619" t="s">
        <v>761</v>
      </c>
      <c r="BF19" s="619" t="s">
        <v>1277</v>
      </c>
      <c r="BG19" s="623">
        <v>44958</v>
      </c>
      <c r="BH19" s="623">
        <v>45260</v>
      </c>
      <c r="BI19" s="624" t="s">
        <v>763</v>
      </c>
    </row>
    <row r="20" spans="2:62" ht="144" customHeight="1" thickBot="1" x14ac:dyDescent="0.35">
      <c r="B20" s="788"/>
      <c r="C20" s="1086"/>
      <c r="D20" s="1123"/>
      <c r="E20" s="601" t="s">
        <v>50</v>
      </c>
      <c r="F20" s="182" t="s">
        <v>260</v>
      </c>
      <c r="G20" s="157" t="s">
        <v>770</v>
      </c>
      <c r="H20" s="157" t="s">
        <v>63</v>
      </c>
      <c r="I20" s="157" t="s">
        <v>771</v>
      </c>
      <c r="J20" s="157" t="s">
        <v>1278</v>
      </c>
      <c r="K20" s="408" t="s">
        <v>347</v>
      </c>
      <c r="L20" s="232" t="s">
        <v>364</v>
      </c>
      <c r="M20" s="516" t="str">
        <f t="shared" si="0"/>
        <v>Casi seguro</v>
      </c>
      <c r="N20" s="517">
        <f t="shared" si="1"/>
        <v>1</v>
      </c>
      <c r="O20" s="157" t="s">
        <v>53</v>
      </c>
      <c r="P20" s="157" t="s">
        <v>53</v>
      </c>
      <c r="Q20" s="157" t="s">
        <v>54</v>
      </c>
      <c r="R20" s="157" t="s">
        <v>54</v>
      </c>
      <c r="S20" s="157" t="s">
        <v>53</v>
      </c>
      <c r="T20" s="157" t="s">
        <v>53</v>
      </c>
      <c r="U20" s="157" t="s">
        <v>53</v>
      </c>
      <c r="V20" s="157" t="s">
        <v>53</v>
      </c>
      <c r="W20" s="157" t="s">
        <v>54</v>
      </c>
      <c r="X20" s="157" t="s">
        <v>53</v>
      </c>
      <c r="Y20" s="157" t="s">
        <v>53</v>
      </c>
      <c r="Z20" s="157" t="s">
        <v>53</v>
      </c>
      <c r="AA20" s="157" t="s">
        <v>53</v>
      </c>
      <c r="AB20" s="157" t="s">
        <v>53</v>
      </c>
      <c r="AC20" s="157" t="s">
        <v>53</v>
      </c>
      <c r="AD20" s="157" t="s">
        <v>53</v>
      </c>
      <c r="AE20" s="157" t="s">
        <v>53</v>
      </c>
      <c r="AF20" s="157" t="s">
        <v>53</v>
      </c>
      <c r="AG20" s="157" t="s">
        <v>54</v>
      </c>
      <c r="AH20" s="176">
        <f t="shared" ref="AH20:AH22" si="36">COUNTIF(O20:AG20, "SI")</f>
        <v>15</v>
      </c>
      <c r="AI20" s="161" t="str">
        <f t="shared" ref="AI20:AI22" si="37">IF(AH20&lt;=5, "Moderado", IF(AH20&lt;=11,"Mayor","Catastrófico"))</f>
        <v>Catastrófico</v>
      </c>
      <c r="AJ20" s="162">
        <f t="shared" ref="AJ20:AJ22" si="38">IF(AI20="Leve", 20%, IF(AI20="Menor",40%, IF(AI20="Moderado",60%, IF(AI20="Mayor",80%,IF(AI20="Catastrófico",100%,"")))))</f>
        <v>1</v>
      </c>
      <c r="AK20" s="224" t="str">
        <f>IF(AND(M20&lt;&gt;"",AI20&lt;&gt;""),VLOOKUP(M20&amp;AI20,'No Eliminar'!$P$32:$Q$56,2,FALSE),"")</f>
        <v>Extrema</v>
      </c>
      <c r="AL20" s="130" t="s">
        <v>84</v>
      </c>
      <c r="AM20" s="611" t="s">
        <v>1518</v>
      </c>
      <c r="AN20" s="138" t="s">
        <v>1470</v>
      </c>
      <c r="AO20" s="163" t="str">
        <f t="shared" si="28"/>
        <v>Probabilidad</v>
      </c>
      <c r="AP20" s="164" t="s">
        <v>61</v>
      </c>
      <c r="AQ20" s="187">
        <f t="shared" si="29"/>
        <v>0.25</v>
      </c>
      <c r="AR20" s="164" t="s">
        <v>56</v>
      </c>
      <c r="AS20" s="162">
        <f t="shared" si="30"/>
        <v>0.15</v>
      </c>
      <c r="AT20" s="165">
        <f t="shared" si="31"/>
        <v>0.4</v>
      </c>
      <c r="AU20" s="164" t="s">
        <v>57</v>
      </c>
      <c r="AV20" s="164" t="s">
        <v>58</v>
      </c>
      <c r="AW20" s="164" t="s">
        <v>59</v>
      </c>
      <c r="AX20" s="165">
        <f t="shared" ref="AX20:AX21" si="39">IFERROR(IF(AO20="Probabilidad",(N20-(+N20*AT20)),IF(AO20="Impacto",N20,"")),"")</f>
        <v>0.6</v>
      </c>
      <c r="AY20" s="166" t="str">
        <f t="shared" si="33"/>
        <v>Media</v>
      </c>
      <c r="AZ20" s="165">
        <f t="shared" ref="AZ20:AZ21" si="40">IF(AO20="Impacto",(AJ20-(+AJ20*AT20)),AJ20)</f>
        <v>1</v>
      </c>
      <c r="BA20" s="166" t="str">
        <f t="shared" si="35"/>
        <v>Catastrófico</v>
      </c>
      <c r="BB20" s="167" t="str">
        <f>IF(AND(AY20&lt;&gt;"",BA20&lt;&gt;""),VLOOKUP(AY20&amp;BA20,'No Eliminar'!$P$3:$Q$27,2,FALSE),"")</f>
        <v>Extrema</v>
      </c>
      <c r="BC20" s="164" t="s">
        <v>60</v>
      </c>
      <c r="BD20" s="177" t="s">
        <v>1469</v>
      </c>
      <c r="BE20" s="177" t="s">
        <v>1471</v>
      </c>
      <c r="BF20" s="511" t="s">
        <v>422</v>
      </c>
      <c r="BG20" s="625">
        <v>44958</v>
      </c>
      <c r="BH20" s="625">
        <v>45260</v>
      </c>
      <c r="BI20" s="559" t="s">
        <v>776</v>
      </c>
    </row>
    <row r="21" spans="2:62" ht="161.25" customHeight="1" thickBot="1" x14ac:dyDescent="0.35">
      <c r="B21" s="461" t="s">
        <v>191</v>
      </c>
      <c r="C21" s="431" t="str">
        <f>VLOOKUP(B21,'No Eliminar'!B$3:D$18,2,FALSE)</f>
        <v>Ejercer la defensa de los intereses del Instituto, el control de la legalidad de sus actos administrativos y emitir conceptos jurídicos relacionados con el objeto y función de la entidad.</v>
      </c>
      <c r="D21" s="433" t="str">
        <f>VLOOKUP(B21,'No Eliminar'!B$3:E$18,4,FALSE)</f>
        <v>Ejecutar la planeación institucional en el marco de los valores del servicio público.</v>
      </c>
      <c r="E21" s="171" t="s">
        <v>50</v>
      </c>
      <c r="F21" s="424" t="s">
        <v>263</v>
      </c>
      <c r="G21" s="603" t="s">
        <v>661</v>
      </c>
      <c r="H21" s="301" t="s">
        <v>63</v>
      </c>
      <c r="I21" s="301" t="s">
        <v>1128</v>
      </c>
      <c r="J21" s="301" t="s">
        <v>1129</v>
      </c>
      <c r="K21" s="420" t="s">
        <v>347</v>
      </c>
      <c r="L21" s="279" t="s">
        <v>365</v>
      </c>
      <c r="M21" s="516" t="str">
        <f t="shared" si="0"/>
        <v>Rara vez</v>
      </c>
      <c r="N21" s="517">
        <f t="shared" si="1"/>
        <v>0.2</v>
      </c>
      <c r="O21" s="64" t="s">
        <v>53</v>
      </c>
      <c r="P21" s="64" t="s">
        <v>53</v>
      </c>
      <c r="Q21" s="64" t="s">
        <v>53</v>
      </c>
      <c r="R21" s="64" t="s">
        <v>53</v>
      </c>
      <c r="S21" s="64" t="s">
        <v>53</v>
      </c>
      <c r="T21" s="64" t="s">
        <v>53</v>
      </c>
      <c r="U21" s="64" t="s">
        <v>53</v>
      </c>
      <c r="V21" s="64" t="s">
        <v>53</v>
      </c>
      <c r="W21" s="64" t="s">
        <v>54</v>
      </c>
      <c r="X21" s="64" t="s">
        <v>53</v>
      </c>
      <c r="Y21" s="64" t="s">
        <v>53</v>
      </c>
      <c r="Z21" s="64" t="s">
        <v>53</v>
      </c>
      <c r="AA21" s="64" t="s">
        <v>53</v>
      </c>
      <c r="AB21" s="64" t="s">
        <v>53</v>
      </c>
      <c r="AC21" s="64" t="s">
        <v>53</v>
      </c>
      <c r="AD21" s="64" t="s">
        <v>54</v>
      </c>
      <c r="AE21" s="64" t="s">
        <v>53</v>
      </c>
      <c r="AF21" s="64" t="s">
        <v>53</v>
      </c>
      <c r="AG21" s="64" t="s">
        <v>54</v>
      </c>
      <c r="AH21" s="44">
        <f t="shared" si="36"/>
        <v>16</v>
      </c>
      <c r="AI21" s="57" t="str">
        <f t="shared" si="37"/>
        <v>Catastrófico</v>
      </c>
      <c r="AJ21" s="56">
        <f t="shared" si="38"/>
        <v>1</v>
      </c>
      <c r="AK21" s="224" t="str">
        <f>IF(AND(M21&lt;&gt;"",AI21&lt;&gt;""),VLOOKUP(M21&amp;AI21,'No Eliminar'!$P$32:$Q$56,2,FALSE),"")</f>
        <v>Extrema</v>
      </c>
      <c r="AL21" s="340" t="s">
        <v>84</v>
      </c>
      <c r="AM21" s="432" t="s">
        <v>1481</v>
      </c>
      <c r="AN21" s="358" t="s">
        <v>1559</v>
      </c>
      <c r="AO21" s="252" t="str">
        <f t="shared" si="28"/>
        <v>Probabilidad</v>
      </c>
      <c r="AP21" s="306" t="s">
        <v>62</v>
      </c>
      <c r="AQ21" s="333">
        <f t="shared" si="29"/>
        <v>0.15</v>
      </c>
      <c r="AR21" s="306" t="s">
        <v>56</v>
      </c>
      <c r="AS21" s="56">
        <f t="shared" si="30"/>
        <v>0.15</v>
      </c>
      <c r="AT21" s="317">
        <f t="shared" si="31"/>
        <v>0.3</v>
      </c>
      <c r="AU21" s="306" t="s">
        <v>57</v>
      </c>
      <c r="AV21" s="306" t="s">
        <v>58</v>
      </c>
      <c r="AW21" s="306" t="s">
        <v>59</v>
      </c>
      <c r="AX21" s="317">
        <f t="shared" si="39"/>
        <v>0.14000000000000001</v>
      </c>
      <c r="AY21" s="316" t="str">
        <f t="shared" si="33"/>
        <v>Muy Baja</v>
      </c>
      <c r="AZ21" s="317">
        <f t="shared" si="40"/>
        <v>1</v>
      </c>
      <c r="BA21" s="316" t="str">
        <f t="shared" si="35"/>
        <v>Catastrófico</v>
      </c>
      <c r="BB21" s="307" t="str">
        <f>IF(AND(AY21&lt;&gt;"",BA21&lt;&gt;""),VLOOKUP(AY21&amp;BA21,'No Eliminar'!$P$3:$Q$27,2,FALSE),"")</f>
        <v>Extrema</v>
      </c>
      <c r="BC21" s="306" t="s">
        <v>60</v>
      </c>
      <c r="BD21" s="626" t="s">
        <v>1560</v>
      </c>
      <c r="BE21" s="626" t="s">
        <v>1559</v>
      </c>
      <c r="BF21" s="627" t="s">
        <v>582</v>
      </c>
      <c r="BG21" s="628">
        <v>44928</v>
      </c>
      <c r="BH21" s="628">
        <v>45289</v>
      </c>
      <c r="BI21" s="629" t="s">
        <v>1133</v>
      </c>
    </row>
    <row r="22" spans="2:62" ht="176.25" customHeight="1" thickBot="1" x14ac:dyDescent="0.35">
      <c r="B22" s="844" t="s">
        <v>189</v>
      </c>
      <c r="C22" s="1091" t="str">
        <f>VLOOKUP(B22,'No Eliminar'!B$3:D$18,2,FALSE)</f>
        <v>Administrar los procesos de ingreso, desarrollo y desvinculación del talento humano al servicio del INPEC, mediante el desarrollo de estrategias administrativas y operativas soportadas en el principio constitucional del mérito, tendientes a garantizar servidores públicos competentes para alcanzar los objetivos Institucionales.</v>
      </c>
      <c r="D22" s="1091" t="str">
        <f>VLOOKUP(B22,'No Eliminar'!B$3:E$18,4,FALSE)</f>
        <v>Fortalecer la gestión del empleo público aplicando la planeación durante el ciclo del servidor público (ingreso, desarrollo y retiro), para que los servidores penitenciarios desarrollen sus funciones de acuerdo con las condiciones requeridas por la entidad</v>
      </c>
      <c r="E22" s="795" t="s">
        <v>50</v>
      </c>
      <c r="F22" s="1074" t="s">
        <v>281</v>
      </c>
      <c r="G22" s="1091" t="s">
        <v>740</v>
      </c>
      <c r="H22" s="820" t="s">
        <v>63</v>
      </c>
      <c r="I22" s="937" t="s">
        <v>737</v>
      </c>
      <c r="J22" s="935" t="s">
        <v>738</v>
      </c>
      <c r="K22" s="833" t="s">
        <v>347</v>
      </c>
      <c r="L22" s="820" t="s">
        <v>365</v>
      </c>
      <c r="M22" s="827" t="str">
        <f t="shared" si="0"/>
        <v>Rara vez</v>
      </c>
      <c r="N22" s="830">
        <f t="shared" si="1"/>
        <v>0.2</v>
      </c>
      <c r="O22" s="820" t="s">
        <v>53</v>
      </c>
      <c r="P22" s="820" t="s">
        <v>53</v>
      </c>
      <c r="Q22" s="820" t="s">
        <v>53</v>
      </c>
      <c r="R22" s="820" t="s">
        <v>54</v>
      </c>
      <c r="S22" s="820" t="s">
        <v>53</v>
      </c>
      <c r="T22" s="820" t="s">
        <v>53</v>
      </c>
      <c r="U22" s="820" t="s">
        <v>53</v>
      </c>
      <c r="V22" s="820" t="s">
        <v>54</v>
      </c>
      <c r="W22" s="820" t="s">
        <v>54</v>
      </c>
      <c r="X22" s="820" t="s">
        <v>53</v>
      </c>
      <c r="Y22" s="820" t="s">
        <v>53</v>
      </c>
      <c r="Z22" s="820" t="s">
        <v>53</v>
      </c>
      <c r="AA22" s="820" t="s">
        <v>53</v>
      </c>
      <c r="AB22" s="820" t="s">
        <v>53</v>
      </c>
      <c r="AC22" s="820" t="s">
        <v>54</v>
      </c>
      <c r="AD22" s="820" t="s">
        <v>54</v>
      </c>
      <c r="AE22" s="820" t="s">
        <v>54</v>
      </c>
      <c r="AF22" s="1081" t="s">
        <v>54</v>
      </c>
      <c r="AG22" s="1081" t="s">
        <v>54</v>
      </c>
      <c r="AH22" s="1105">
        <f t="shared" si="36"/>
        <v>11</v>
      </c>
      <c r="AI22" s="1107" t="str">
        <f t="shared" si="37"/>
        <v>Mayor</v>
      </c>
      <c r="AJ22" s="1109">
        <f t="shared" si="38"/>
        <v>0.8</v>
      </c>
      <c r="AK22" s="841" t="str">
        <f>IF(AND(M22&lt;&gt;"",AI22&lt;&gt;""),VLOOKUP(M22&amp;AI22,'No Eliminar'!$P$32:$Q$56,2,FALSE),"")</f>
        <v>Alta</v>
      </c>
      <c r="AL22" s="343" t="s">
        <v>84</v>
      </c>
      <c r="AM22" s="612" t="s">
        <v>1550</v>
      </c>
      <c r="AN22" s="138" t="s">
        <v>1423</v>
      </c>
      <c r="AO22" s="75" t="str">
        <f t="shared" si="28"/>
        <v>Probabilidad</v>
      </c>
      <c r="AP22" s="89" t="s">
        <v>61</v>
      </c>
      <c r="AQ22" s="156">
        <f t="shared" si="29"/>
        <v>0.25</v>
      </c>
      <c r="AR22" s="89" t="s">
        <v>56</v>
      </c>
      <c r="AS22" s="76">
        <f t="shared" si="30"/>
        <v>0.15</v>
      </c>
      <c r="AT22" s="77">
        <f t="shared" si="31"/>
        <v>0.4</v>
      </c>
      <c r="AU22" s="89" t="s">
        <v>57</v>
      </c>
      <c r="AV22" s="89" t="s">
        <v>58</v>
      </c>
      <c r="AW22" s="89" t="s">
        <v>59</v>
      </c>
      <c r="AX22" s="77">
        <f>IFERROR(IF(AO22="Probabilidad",(N22-(+N22*AT22)),IF(AO22="Impacto",N22,"")),"")</f>
        <v>0.12</v>
      </c>
      <c r="AY22" s="78" t="str">
        <f t="shared" si="33"/>
        <v>Muy Baja</v>
      </c>
      <c r="AZ22" s="77">
        <f>IF(AO22="Impacto",(AJ22-(+AJ22*AT22)),AJ22)</f>
        <v>0.8</v>
      </c>
      <c r="BA22" s="78" t="str">
        <f t="shared" si="35"/>
        <v>Mayor</v>
      </c>
      <c r="BB22" s="79" t="str">
        <f>IF(AND(AY22&lt;&gt;"",BA22&lt;&gt;""),VLOOKUP(AY22&amp;BA22,'No Eliminar'!$P$3:$Q$27,2,FALSE),"")</f>
        <v>Alta</v>
      </c>
      <c r="BC22" s="822" t="s">
        <v>60</v>
      </c>
      <c r="BD22" s="1125" t="s">
        <v>1549</v>
      </c>
      <c r="BE22" s="1047" t="s">
        <v>1311</v>
      </c>
      <c r="BF22" s="1047" t="s">
        <v>387</v>
      </c>
      <c r="BG22" s="1079">
        <v>44928</v>
      </c>
      <c r="BH22" s="1079">
        <v>45289</v>
      </c>
      <c r="BI22" s="1102" t="s">
        <v>745</v>
      </c>
    </row>
    <row r="23" spans="2:62" ht="189.75" customHeight="1" thickBot="1" x14ac:dyDescent="0.35">
      <c r="B23" s="845"/>
      <c r="C23" s="1092"/>
      <c r="D23" s="1092"/>
      <c r="E23" s="797"/>
      <c r="F23" s="1076"/>
      <c r="G23" s="1093"/>
      <c r="H23" s="821"/>
      <c r="I23" s="939"/>
      <c r="J23" s="941"/>
      <c r="K23" s="834"/>
      <c r="L23" s="821"/>
      <c r="M23" s="829"/>
      <c r="N23" s="832"/>
      <c r="O23" s="821"/>
      <c r="P23" s="821"/>
      <c r="Q23" s="821"/>
      <c r="R23" s="821"/>
      <c r="S23" s="821"/>
      <c r="T23" s="821"/>
      <c r="U23" s="821"/>
      <c r="V23" s="821"/>
      <c r="W23" s="821"/>
      <c r="X23" s="821"/>
      <c r="Y23" s="821"/>
      <c r="Z23" s="821"/>
      <c r="AA23" s="821"/>
      <c r="AB23" s="821"/>
      <c r="AC23" s="821"/>
      <c r="AD23" s="821"/>
      <c r="AE23" s="821"/>
      <c r="AF23" s="1082"/>
      <c r="AG23" s="1082"/>
      <c r="AH23" s="1131"/>
      <c r="AI23" s="1118"/>
      <c r="AJ23" s="1119"/>
      <c r="AK23" s="843"/>
      <c r="AL23" s="570" t="s">
        <v>339</v>
      </c>
      <c r="AM23" s="613" t="s">
        <v>1548</v>
      </c>
      <c r="AN23" s="138" t="s">
        <v>1423</v>
      </c>
      <c r="AO23" s="117" t="str">
        <f t="shared" si="28"/>
        <v>Probabilidad</v>
      </c>
      <c r="AP23" s="102" t="s">
        <v>62</v>
      </c>
      <c r="AQ23" s="155">
        <f t="shared" si="29"/>
        <v>0.15</v>
      </c>
      <c r="AR23" s="102" t="s">
        <v>56</v>
      </c>
      <c r="AS23" s="83">
        <f t="shared" si="30"/>
        <v>0.15</v>
      </c>
      <c r="AT23" s="118">
        <f t="shared" si="31"/>
        <v>0.3</v>
      </c>
      <c r="AU23" s="102" t="s">
        <v>73</v>
      </c>
      <c r="AV23" s="102" t="s">
        <v>58</v>
      </c>
      <c r="AW23" s="102" t="s">
        <v>59</v>
      </c>
      <c r="AX23" s="86">
        <f>IFERROR(IF(AND(AO22="Probabilidad",AO23="Probabilidad"),(AX22-(+AX22*AT23)),IF(AO23="Probabilidad",(L22-(+L22*AT23)),IF(AO23="Impacto",AX22,""))),"")</f>
        <v>8.3999999999999991E-2</v>
      </c>
      <c r="AY23" s="119" t="str">
        <f t="shared" si="33"/>
        <v>Muy Baja</v>
      </c>
      <c r="AZ23" s="86">
        <f>IFERROR(IF(AND(AO22="Impacto",AO23="Impacto"),(AZ22-(+AZ22*AT23)),IF(AND(AO22="Impacto",AO23="Probabilidad"),(AZ22),IF(AND(AO22="Probabilidad",AO23="Impacto"),(AZ22-(+AZ22*AT23)),IF(AND(AO22="Probabilidad",AO23="Probabilidad"),(AZ22))))),"")</f>
        <v>0.8</v>
      </c>
      <c r="BA23" s="119" t="str">
        <f t="shared" si="35"/>
        <v>Mayor</v>
      </c>
      <c r="BB23" s="112" t="str">
        <f>IF(AND(AY23&lt;&gt;"",BA23&lt;&gt;""),VLOOKUP(AY23&amp;BA23,'No Eliminar'!$P$3:$Q$27,2,FALSE),"")</f>
        <v>Alta</v>
      </c>
      <c r="BC23" s="824"/>
      <c r="BD23" s="1126"/>
      <c r="BE23" s="1048"/>
      <c r="BF23" s="1048"/>
      <c r="BG23" s="1080"/>
      <c r="BH23" s="1080"/>
      <c r="BI23" s="1103"/>
    </row>
    <row r="24" spans="2:62" ht="157.5" customHeight="1" thickBot="1" x14ac:dyDescent="0.35">
      <c r="B24" s="845"/>
      <c r="C24" s="1092"/>
      <c r="D24" s="1092"/>
      <c r="E24" s="795" t="s">
        <v>74</v>
      </c>
      <c r="F24" s="1074" t="s">
        <v>324</v>
      </c>
      <c r="G24" s="818" t="s">
        <v>1323</v>
      </c>
      <c r="H24" s="820" t="s">
        <v>63</v>
      </c>
      <c r="I24" s="820" t="s">
        <v>1324</v>
      </c>
      <c r="J24" s="820" t="s">
        <v>1322</v>
      </c>
      <c r="K24" s="833" t="s">
        <v>347</v>
      </c>
      <c r="L24" s="820" t="s">
        <v>363</v>
      </c>
      <c r="M24" s="827" t="str">
        <f t="shared" si="0"/>
        <v>Posible</v>
      </c>
      <c r="N24" s="830">
        <f t="shared" si="1"/>
        <v>0.6</v>
      </c>
      <c r="O24" s="820" t="s">
        <v>53</v>
      </c>
      <c r="P24" s="820" t="s">
        <v>53</v>
      </c>
      <c r="Q24" s="820" t="s">
        <v>53</v>
      </c>
      <c r="R24" s="820" t="s">
        <v>53</v>
      </c>
      <c r="S24" s="820" t="s">
        <v>53</v>
      </c>
      <c r="T24" s="820" t="s">
        <v>54</v>
      </c>
      <c r="U24" s="820" t="s">
        <v>53</v>
      </c>
      <c r="V24" s="820" t="s">
        <v>54</v>
      </c>
      <c r="W24" s="820" t="s">
        <v>54</v>
      </c>
      <c r="X24" s="820" t="s">
        <v>54</v>
      </c>
      <c r="Y24" s="820" t="s">
        <v>53</v>
      </c>
      <c r="Z24" s="820" t="s">
        <v>53</v>
      </c>
      <c r="AA24" s="820" t="s">
        <v>53</v>
      </c>
      <c r="AB24" s="820" t="s">
        <v>53</v>
      </c>
      <c r="AC24" s="820" t="s">
        <v>54</v>
      </c>
      <c r="AD24" s="820" t="s">
        <v>54</v>
      </c>
      <c r="AE24" s="820" t="s">
        <v>53</v>
      </c>
      <c r="AF24" s="820" t="s">
        <v>54</v>
      </c>
      <c r="AG24" s="820" t="s">
        <v>54</v>
      </c>
      <c r="AH24" s="1071">
        <f t="shared" ref="AH24" si="41">COUNTIF(O24:AG24, "SI")</f>
        <v>11</v>
      </c>
      <c r="AI24" s="835" t="str">
        <f t="shared" ref="AI24" si="42">IF(AH24&lt;=5, "Moderado", IF(AH24&lt;=11,"Mayor","Catastrófico"))</f>
        <v>Mayor</v>
      </c>
      <c r="AJ24" s="838">
        <f t="shared" ref="AJ24" si="43">IF(AI24="Leve", 20%, IF(AI24="Menor",40%, IF(AI24="Moderado",60%, IF(AI24="Mayor",80%,IF(AI24="Catastrófico",100%,"")))))</f>
        <v>0.8</v>
      </c>
      <c r="AK24" s="945" t="str">
        <f>IF(AND(M24&lt;&gt;"",AI24&lt;&gt;""),VLOOKUP(M24&amp;AI24,'No Eliminar'!$P$32:$Q$56,2,FALSE),"")</f>
        <v>Alta</v>
      </c>
      <c r="AL24" s="554" t="s">
        <v>84</v>
      </c>
      <c r="AM24" s="280" t="s">
        <v>1326</v>
      </c>
      <c r="AN24" s="138" t="s">
        <v>1325</v>
      </c>
      <c r="AO24" s="242" t="str">
        <f t="shared" si="28"/>
        <v>Probabilidad</v>
      </c>
      <c r="AP24" s="228" t="s">
        <v>62</v>
      </c>
      <c r="AQ24" s="308">
        <f t="shared" si="29"/>
        <v>0.15</v>
      </c>
      <c r="AR24" s="228" t="s">
        <v>56</v>
      </c>
      <c r="AS24" s="223">
        <f t="shared" si="30"/>
        <v>0.15</v>
      </c>
      <c r="AT24" s="225">
        <f t="shared" si="31"/>
        <v>0.3</v>
      </c>
      <c r="AU24" s="228" t="s">
        <v>73</v>
      </c>
      <c r="AV24" s="228" t="s">
        <v>58</v>
      </c>
      <c r="AW24" s="228" t="s">
        <v>59</v>
      </c>
      <c r="AX24" s="225">
        <f>IFERROR(IF(AO24="Probabilidad",(N24-(+N24*AT24)),IF(AO24="Impacto",N24,"")),"")</f>
        <v>0.42</v>
      </c>
      <c r="AY24" s="226" t="str">
        <f>IF(AX24&lt;=20%, "Muy Baja", IF(AX24&lt;=40%,"Baja", IF(AX24&lt;=60%,"Media",IF(AX24&lt;=80%,"Alta","Muy Alta"))))</f>
        <v>Media</v>
      </c>
      <c r="AZ24" s="225">
        <f>IF(AO24="Impacto",(AJ24-(+AJ24*AT24)),AJ24)</f>
        <v>0.8</v>
      </c>
      <c r="BA24" s="226" t="str">
        <f t="shared" si="35"/>
        <v>Mayor</v>
      </c>
      <c r="BB24" s="227" t="str">
        <f>IF(AND(AY24&lt;&gt;"",BA24&lt;&gt;""),VLOOKUP(AY24&amp;BA24,'No Eliminar'!$P$3:$Q$27,2,FALSE),"")</f>
        <v>Alta</v>
      </c>
      <c r="BC24" s="822" t="s">
        <v>60</v>
      </c>
      <c r="BD24" s="962" t="s">
        <v>1328</v>
      </c>
      <c r="BE24" s="962" t="s">
        <v>1333</v>
      </c>
      <c r="BF24" s="962" t="s">
        <v>422</v>
      </c>
      <c r="BG24" s="970">
        <v>44958</v>
      </c>
      <c r="BH24" s="970">
        <v>45260</v>
      </c>
      <c r="BI24" s="1102" t="s">
        <v>1334</v>
      </c>
    </row>
    <row r="25" spans="2:62" ht="138" thickBot="1" x14ac:dyDescent="0.35">
      <c r="B25" s="846"/>
      <c r="C25" s="1093"/>
      <c r="D25" s="1093"/>
      <c r="E25" s="797"/>
      <c r="F25" s="1076"/>
      <c r="G25" s="819"/>
      <c r="H25" s="821"/>
      <c r="I25" s="821"/>
      <c r="J25" s="821"/>
      <c r="K25" s="834"/>
      <c r="L25" s="821"/>
      <c r="M25" s="829"/>
      <c r="N25" s="832"/>
      <c r="O25" s="821"/>
      <c r="P25" s="821"/>
      <c r="Q25" s="821"/>
      <c r="R25" s="821"/>
      <c r="S25" s="821"/>
      <c r="T25" s="821"/>
      <c r="U25" s="821"/>
      <c r="V25" s="821"/>
      <c r="W25" s="821"/>
      <c r="X25" s="821"/>
      <c r="Y25" s="821"/>
      <c r="Z25" s="821"/>
      <c r="AA25" s="821"/>
      <c r="AB25" s="821"/>
      <c r="AC25" s="821"/>
      <c r="AD25" s="821"/>
      <c r="AE25" s="821"/>
      <c r="AF25" s="821"/>
      <c r="AG25" s="821"/>
      <c r="AH25" s="1073"/>
      <c r="AI25" s="836"/>
      <c r="AJ25" s="840"/>
      <c r="AK25" s="947"/>
      <c r="AL25" s="130" t="s">
        <v>339</v>
      </c>
      <c r="AM25" s="614" t="s">
        <v>1329</v>
      </c>
      <c r="AN25" s="138" t="s">
        <v>1327</v>
      </c>
      <c r="AO25" s="38" t="str">
        <f t="shared" si="28"/>
        <v>Probabilidad</v>
      </c>
      <c r="AP25" s="90" t="s">
        <v>61</v>
      </c>
      <c r="AQ25" s="203">
        <f t="shared" si="29"/>
        <v>0.25</v>
      </c>
      <c r="AR25" s="90" t="s">
        <v>56</v>
      </c>
      <c r="AS25" s="37">
        <f>IF(AR25="Automático", 25%, IF(AR25="Manual",15%,IF(AR25="No Aplica", "No Aplica","")))</f>
        <v>0.15</v>
      </c>
      <c r="AT25" s="40">
        <f>AQ25+AS25</f>
        <v>0.4</v>
      </c>
      <c r="AU25" s="90" t="s">
        <v>57</v>
      </c>
      <c r="AV25" s="90" t="s">
        <v>58</v>
      </c>
      <c r="AW25" s="90" t="s">
        <v>59</v>
      </c>
      <c r="AX25" s="40">
        <f>IFERROR(IF(AND(AO24="Probabilidad",AO25="Probabilidad"),(AX24-(+AX24*AT25)),IF(AO25="Probabilidad",(L24-(+L24*AT25)),IF(AO25="Impacto",AX24,""))),"")</f>
        <v>0.252</v>
      </c>
      <c r="AY25" s="41" t="str">
        <f>IF(AX25&lt;=20%, "Muy Baja", IF(AX25&lt;=40%,"Baja", IF(AX25&lt;=60%,"Media",IF(AX25&lt;=80%,"Alta","Muy Alta"))))</f>
        <v>Baja</v>
      </c>
      <c r="AZ25" s="40">
        <f>IFERROR(IF(AND(AO24="Impacto",AO25="Impacto"),(AZ24-(+AZ24*AT25)),IF(AND(AO24="Impacto",AO25="Probabilidad"),(AZ24),IF(AND(AO24="Probabilidad",AO25="Impacto"),(AZ24-(+AZ24*AT25)),IF(AND(AO24="Probabilidad",AO25="Probabilidad"),(AZ24))))),"")</f>
        <v>0.8</v>
      </c>
      <c r="BA25" s="41" t="str">
        <f>IF(AZ25&lt;=20%, "Leve", IF(AZ25&lt;=40%,"Menor", IF(AZ25&lt;=60%,"Moderado",IF(AZ25&lt;=80%,"Mayor","Catastrófico"))))</f>
        <v>Mayor</v>
      </c>
      <c r="BB25" s="42" t="str">
        <f>IF(AND(AY25&lt;&gt;"",BA25&lt;&gt;""),VLOOKUP(AY25&amp;BA25,'No Eliminar'!$P$3:$Q$27,2,FALSE),"")</f>
        <v>Alta</v>
      </c>
      <c r="BC25" s="824"/>
      <c r="BD25" s="999"/>
      <c r="BE25" s="999"/>
      <c r="BF25" s="999"/>
      <c r="BG25" s="994"/>
      <c r="BH25" s="994"/>
      <c r="BI25" s="1103"/>
    </row>
    <row r="26" spans="2:62" ht="182.25" customHeight="1" thickBot="1" x14ac:dyDescent="0.35">
      <c r="B26" s="787" t="s">
        <v>187</v>
      </c>
      <c r="C26" s="1120" t="str">
        <f>VLOOKUP(B26,'No Eliminar'!B$3:D$18,2,FALSE)</f>
        <v>Definir políticas, programas y lineamientos institucionales para la aplicación del tratamiento penitenciario a nivel operativo con fines de resocialización de los internos condenados.</v>
      </c>
      <c r="D26" s="1121" t="str">
        <f>VLOOKUP(B26,'No Eliminar'!B$3:E$18,4,FALSE)</f>
        <v>Establecer de acuerdo con las políticas institucionales y la normatividad vigente los planes para el desarrollo de los proyectos y programas de atención básica de la población sindicada privada de la libertad y el tratamiento penitenciario de la población condenada privada de la libertad</v>
      </c>
      <c r="E26" s="420" t="s">
        <v>74</v>
      </c>
      <c r="F26" s="424" t="s">
        <v>293</v>
      </c>
      <c r="G26" s="588" t="s">
        <v>1224</v>
      </c>
      <c r="H26" s="588" t="s">
        <v>63</v>
      </c>
      <c r="I26" s="588" t="s">
        <v>1077</v>
      </c>
      <c r="J26" s="588" t="s">
        <v>1078</v>
      </c>
      <c r="K26" s="590" t="s">
        <v>347</v>
      </c>
      <c r="L26" s="519" t="s">
        <v>364</v>
      </c>
      <c r="M26" s="516" t="str">
        <f t="shared" si="0"/>
        <v>Casi seguro</v>
      </c>
      <c r="N26" s="517">
        <f t="shared" si="1"/>
        <v>1</v>
      </c>
      <c r="O26" s="115" t="s">
        <v>53</v>
      </c>
      <c r="P26" s="115" t="s">
        <v>53</v>
      </c>
      <c r="Q26" s="115" t="s">
        <v>54</v>
      </c>
      <c r="R26" s="115" t="s">
        <v>54</v>
      </c>
      <c r="S26" s="115" t="s">
        <v>53</v>
      </c>
      <c r="T26" s="115" t="s">
        <v>53</v>
      </c>
      <c r="U26" s="115" t="s">
        <v>53</v>
      </c>
      <c r="V26" s="115" t="s">
        <v>53</v>
      </c>
      <c r="W26" s="115" t="s">
        <v>54</v>
      </c>
      <c r="X26" s="115" t="s">
        <v>53</v>
      </c>
      <c r="Y26" s="115" t="s">
        <v>53</v>
      </c>
      <c r="Z26" s="115" t="s">
        <v>53</v>
      </c>
      <c r="AA26" s="115" t="s">
        <v>53</v>
      </c>
      <c r="AB26" s="115" t="s">
        <v>53</v>
      </c>
      <c r="AC26" s="115" t="s">
        <v>53</v>
      </c>
      <c r="AD26" s="115" t="s">
        <v>53</v>
      </c>
      <c r="AE26" s="115" t="s">
        <v>53</v>
      </c>
      <c r="AF26" s="115" t="s">
        <v>53</v>
      </c>
      <c r="AG26" s="115" t="s">
        <v>54</v>
      </c>
      <c r="AH26" s="476">
        <f t="shared" ref="AH26" si="44">COUNTIF(O26:AG26, "SI")</f>
        <v>15</v>
      </c>
      <c r="AI26" s="464" t="str">
        <f t="shared" ref="AI26" si="45">IF(AH26&lt;=5, "Moderado", IF(AH26&lt;=11,"Mayor","Catastrófico"))</f>
        <v>Catastrófico</v>
      </c>
      <c r="AJ26" s="83">
        <f t="shared" ref="AJ26" si="46">IF(AI26="Leve", 20%, IF(AI26="Menor",40%, IF(AI26="Moderado",60%, IF(AI26="Mayor",80%,IF(AI26="Catastrófico",100%,"")))))</f>
        <v>1</v>
      </c>
      <c r="AK26" s="224" t="str">
        <f>IF(AND(M26&lt;&gt;"",AI26&lt;&gt;""),VLOOKUP(M26&amp;AI26,'No Eliminar'!$P$32:$Q$56,2,FALSE),"")</f>
        <v>Extrema</v>
      </c>
      <c r="AL26" s="107" t="s">
        <v>84</v>
      </c>
      <c r="AM26" s="615" t="s">
        <v>1412</v>
      </c>
      <c r="AN26" s="576" t="s">
        <v>1413</v>
      </c>
      <c r="AO26" s="242" t="str">
        <f t="shared" ref="AO26" si="47">IF(AP26="Preventivo","Probabilidad",IF(AP26="Detectivo","Probabilidad","Impacto"))</f>
        <v>Probabilidad</v>
      </c>
      <c r="AP26" s="228" t="s">
        <v>61</v>
      </c>
      <c r="AQ26" s="308">
        <f t="shared" ref="AQ26" si="48">IF(AP26="Preventivo", 25%, IF(AP26="Detectivo",15%, IF(AP26="Correctivo",10%,IF(AP26="No se tienen controles para aplicar al impacto","No Aplica",""))))</f>
        <v>0.25</v>
      </c>
      <c r="AR26" s="228" t="s">
        <v>56</v>
      </c>
      <c r="AS26" s="223">
        <f t="shared" ref="AS26" si="49">IF(AR26="Automático", 25%, IF(AR26="Manual",15%,IF(AR26="No Aplica", "No Aplica","")))</f>
        <v>0.15</v>
      </c>
      <c r="AT26" s="225">
        <f t="shared" ref="AT26" si="50">AQ26+AS26</f>
        <v>0.4</v>
      </c>
      <c r="AU26" s="228" t="s">
        <v>57</v>
      </c>
      <c r="AV26" s="228" t="s">
        <v>58</v>
      </c>
      <c r="AW26" s="228" t="s">
        <v>59</v>
      </c>
      <c r="AX26" s="225">
        <f t="shared" ref="AX26" si="51">IFERROR(IF(AO26="Probabilidad",(N26-(+N26*AT26)),IF(AO26="Impacto",N26,"")),"")</f>
        <v>0.6</v>
      </c>
      <c r="AY26" s="226" t="str">
        <f t="shared" ref="AY26" si="52">IF(AX26&lt;=20%, "Muy Baja", IF(AX26&lt;=40%,"Baja", IF(AX26&lt;=60%,"Media",IF(AX26&lt;=80%,"Alta","Muy Alta"))))</f>
        <v>Media</v>
      </c>
      <c r="AZ26" s="225">
        <f t="shared" ref="AZ26" si="53">IF(AO26="Impacto",(AJ26-(+AJ26*AT26)),AJ26)</f>
        <v>1</v>
      </c>
      <c r="BA26" s="226" t="str">
        <f t="shared" ref="BA26" si="54">IF(AZ26&lt;=20%, "Leve", IF(AZ26&lt;=40%,"Menor", IF(AZ26&lt;=60%,"Moderado",IF(AZ26&lt;=80%,"Mayor","Catastrófico"))))</f>
        <v>Catastrófico</v>
      </c>
      <c r="BB26" s="227" t="str">
        <f>IF(AND(AY26&lt;&gt;"",BA26&lt;&gt;""),VLOOKUP(AY26&amp;BA26,'No Eliminar'!$P$3:$Q$27,2,FALSE),"")</f>
        <v>Extrema</v>
      </c>
      <c r="BC26" s="228" t="s">
        <v>60</v>
      </c>
      <c r="BD26" s="626" t="s">
        <v>1414</v>
      </c>
      <c r="BE26" s="626" t="s">
        <v>1330</v>
      </c>
      <c r="BF26" s="587" t="s">
        <v>1415</v>
      </c>
      <c r="BG26" s="630">
        <v>44928</v>
      </c>
      <c r="BH26" s="630">
        <v>45016</v>
      </c>
      <c r="BI26" s="631" t="s">
        <v>1331</v>
      </c>
    </row>
    <row r="27" spans="2:62" ht="208.5" customHeight="1" thickBot="1" x14ac:dyDescent="0.35">
      <c r="B27" s="787"/>
      <c r="C27" s="1120"/>
      <c r="D27" s="1121"/>
      <c r="E27" s="851" t="s">
        <v>50</v>
      </c>
      <c r="F27" s="1074" t="s">
        <v>296</v>
      </c>
      <c r="G27" s="818" t="s">
        <v>838</v>
      </c>
      <c r="H27" s="820" t="s">
        <v>63</v>
      </c>
      <c r="I27" s="833" t="s">
        <v>1207</v>
      </c>
      <c r="J27" s="833" t="s">
        <v>839</v>
      </c>
      <c r="K27" s="833" t="s">
        <v>93</v>
      </c>
      <c r="L27" s="820" t="s">
        <v>364</v>
      </c>
      <c r="M27" s="827" t="str">
        <f t="shared" si="0"/>
        <v>Casi seguro</v>
      </c>
      <c r="N27" s="830">
        <f t="shared" si="1"/>
        <v>1</v>
      </c>
      <c r="O27" s="820" t="s">
        <v>53</v>
      </c>
      <c r="P27" s="820" t="s">
        <v>53</v>
      </c>
      <c r="Q27" s="820" t="s">
        <v>53</v>
      </c>
      <c r="R27" s="820" t="s">
        <v>53</v>
      </c>
      <c r="S27" s="820" t="s">
        <v>53</v>
      </c>
      <c r="T27" s="820" t="s">
        <v>53</v>
      </c>
      <c r="U27" s="820" t="s">
        <v>53</v>
      </c>
      <c r="V27" s="820" t="s">
        <v>53</v>
      </c>
      <c r="W27" s="820" t="s">
        <v>53</v>
      </c>
      <c r="X27" s="820" t="s">
        <v>53</v>
      </c>
      <c r="Y27" s="820" t="s">
        <v>53</v>
      </c>
      <c r="Z27" s="820" t="s">
        <v>53</v>
      </c>
      <c r="AA27" s="820" t="s">
        <v>53</v>
      </c>
      <c r="AB27" s="820" t="s">
        <v>53</v>
      </c>
      <c r="AC27" s="820" t="s">
        <v>53</v>
      </c>
      <c r="AD27" s="820" t="s">
        <v>54</v>
      </c>
      <c r="AE27" s="820" t="s">
        <v>53</v>
      </c>
      <c r="AF27" s="820" t="s">
        <v>53</v>
      </c>
      <c r="AG27" s="820" t="s">
        <v>54</v>
      </c>
      <c r="AH27" s="1071">
        <f t="shared" ref="AH27" si="55">COUNTIF(O27:AG27, "SI")</f>
        <v>17</v>
      </c>
      <c r="AI27" s="835" t="str">
        <f t="shared" ref="AI27" si="56">IF(AH27&lt;=5, "Moderado", IF(AH27&lt;=11,"Mayor","Catastrófico"))</f>
        <v>Catastrófico</v>
      </c>
      <c r="AJ27" s="838">
        <f t="shared" ref="AJ27" si="57">IF(AI27="Leve", 20%, IF(AI27="Menor",40%, IF(AI27="Moderado",60%, IF(AI27="Mayor",80%,IF(AI27="Catastrófico",100%,"")))))</f>
        <v>1</v>
      </c>
      <c r="AK27" s="1021" t="str">
        <f>IF(AND(M27&lt;&gt;"",AI27&lt;&gt;""),VLOOKUP(M27&amp;AI27,'No Eliminar'!$P$32:$Q$56,2,FALSE),"")</f>
        <v>Extrema</v>
      </c>
      <c r="AL27" s="575" t="s">
        <v>84</v>
      </c>
      <c r="AM27" s="611" t="s">
        <v>1502</v>
      </c>
      <c r="AN27" s="577" t="s">
        <v>1503</v>
      </c>
      <c r="AO27" s="38" t="str">
        <f>IF(AP27="Preventivo","Probabilidad",IF(AP27="Detectivo","Probabilidad","Impacto"))</f>
        <v>Probabilidad</v>
      </c>
      <c r="AP27" s="90" t="s">
        <v>62</v>
      </c>
      <c r="AQ27" s="203">
        <f t="shared" ref="AQ27" si="58">IF(AP27="Preventivo", 25%, IF(AP27="Detectivo",15%, IF(AP27="Correctivo",10%,IF(AP27="No se tienen controles para aplicar al impacto","No Aplica",""))))</f>
        <v>0.15</v>
      </c>
      <c r="AR27" s="90" t="s">
        <v>56</v>
      </c>
      <c r="AS27" s="37">
        <f t="shared" ref="AS27" si="59">IF(AR27="Automático", 25%, IF(AR27="Manual",15%,IF(AR27="No Aplica", "No Aplica","")))</f>
        <v>0.15</v>
      </c>
      <c r="AT27" s="40">
        <f t="shared" ref="AT27" si="60">AQ27+AS27</f>
        <v>0.3</v>
      </c>
      <c r="AU27" s="90" t="s">
        <v>57</v>
      </c>
      <c r="AV27" s="90" t="s">
        <v>58</v>
      </c>
      <c r="AW27" s="90" t="s">
        <v>59</v>
      </c>
      <c r="AX27" s="40">
        <f>IFERROR(IF(AO27="Probabilidad",(N27-(+N27*AT27)),IF(AO27="Impacto",N27,"")),"")</f>
        <v>0.7</v>
      </c>
      <c r="AY27" s="41" t="str">
        <f t="shared" ref="AY27" si="61">IF(AX27&lt;=20%, "Muy Baja", IF(AX27&lt;=40%,"Baja", IF(AX27&lt;=60%,"Media",IF(AX27&lt;=80%,"Alta","Muy Alta"))))</f>
        <v>Alta</v>
      </c>
      <c r="AZ27" s="40">
        <f>IF(AO27="Impacto",(AJ27-(+AJ27*AT27)),AJ27)</f>
        <v>1</v>
      </c>
      <c r="BA27" s="41" t="str">
        <f t="shared" ref="BA27" si="62">IF(AZ27&lt;=20%, "Leve", IF(AZ27&lt;=40%,"Menor", IF(AZ27&lt;=60%,"Moderado",IF(AZ27&lt;=80%,"Mayor","Catastrófico"))))</f>
        <v>Catastrófico</v>
      </c>
      <c r="BB27" s="227" t="str">
        <f>IF(AND(AY27&lt;&gt;"",BA27&lt;&gt;""),VLOOKUP(AY27&amp;BA27,'No Eliminar'!$P$3:$Q$27,2,FALSE),"")</f>
        <v>Extrema</v>
      </c>
      <c r="BC27" s="822" t="s">
        <v>60</v>
      </c>
      <c r="BD27" s="997" t="s">
        <v>1504</v>
      </c>
      <c r="BE27" s="997" t="s">
        <v>841</v>
      </c>
      <c r="BF27" s="997" t="s">
        <v>1458</v>
      </c>
      <c r="BG27" s="993">
        <v>44928</v>
      </c>
      <c r="BH27" s="993">
        <v>45289</v>
      </c>
      <c r="BI27" s="968" t="s">
        <v>842</v>
      </c>
      <c r="BJ27" s="1129"/>
    </row>
    <row r="28" spans="2:62" ht="126.75" customHeight="1" thickBot="1" x14ac:dyDescent="0.35">
      <c r="B28" s="787"/>
      <c r="C28" s="1120"/>
      <c r="D28" s="1121"/>
      <c r="E28" s="796"/>
      <c r="F28" s="1075"/>
      <c r="G28" s="862"/>
      <c r="H28" s="825"/>
      <c r="I28" s="850"/>
      <c r="J28" s="850"/>
      <c r="K28" s="850"/>
      <c r="L28" s="825"/>
      <c r="M28" s="828"/>
      <c r="N28" s="831"/>
      <c r="O28" s="825"/>
      <c r="P28" s="825"/>
      <c r="Q28" s="825"/>
      <c r="R28" s="825"/>
      <c r="S28" s="825"/>
      <c r="T28" s="825"/>
      <c r="U28" s="825"/>
      <c r="V28" s="825"/>
      <c r="W28" s="825"/>
      <c r="X28" s="825"/>
      <c r="Y28" s="825"/>
      <c r="Z28" s="825"/>
      <c r="AA28" s="825"/>
      <c r="AB28" s="825"/>
      <c r="AC28" s="825"/>
      <c r="AD28" s="825"/>
      <c r="AE28" s="825"/>
      <c r="AF28" s="825"/>
      <c r="AG28" s="825"/>
      <c r="AH28" s="1072"/>
      <c r="AI28" s="837"/>
      <c r="AJ28" s="839"/>
      <c r="AK28" s="1022"/>
      <c r="AL28" s="575" t="s">
        <v>339</v>
      </c>
      <c r="AM28" s="611" t="s">
        <v>1501</v>
      </c>
      <c r="AN28" s="577" t="s">
        <v>1437</v>
      </c>
      <c r="AO28" s="38" t="str">
        <f t="shared" ref="AO28" si="63">IF(AP28="Preventivo","Probabilidad",IF(AP28="Detectivo","Probabilidad","Impacto"))</f>
        <v>Impacto</v>
      </c>
      <c r="AP28" s="90" t="s">
        <v>55</v>
      </c>
      <c r="AQ28" s="203">
        <f>IF(AP28="Preventivo", 25%, IF(AP28="Detectivo",15%, IF(AP28="Correctivo",10%,IF(AP28="No se tienen controles para aplicar al impacto","No Aplica",""))))</f>
        <v>0.1</v>
      </c>
      <c r="AR28" s="90" t="s">
        <v>56</v>
      </c>
      <c r="AS28" s="37">
        <f>IF(AR28="Automático", 25%, IF(AR28="Manual",15%,IF(AR28="No Aplica", "No Aplica","")))</f>
        <v>0.15</v>
      </c>
      <c r="AT28" s="40">
        <f>AQ28+AS28</f>
        <v>0.25</v>
      </c>
      <c r="AU28" s="90" t="s">
        <v>57</v>
      </c>
      <c r="AV28" s="90" t="s">
        <v>58</v>
      </c>
      <c r="AW28" s="90" t="s">
        <v>59</v>
      </c>
      <c r="AX28" s="40">
        <f>IFERROR(IF(AND(AO27="Probabilidad",AO28="Probabilidad"),(AX27-(+AX27*AT28)),IF(AO28="Probabilidad",(L27-(+L27*AT28)),IF(AO28="Impacto",AX27,""))),"")</f>
        <v>0.7</v>
      </c>
      <c r="AY28" s="41" t="str">
        <f>IF(AX28&lt;=20%, "Muy Baja", IF(AX28&lt;=40%,"Baja", IF(AX28&lt;=60%,"Media",IF(AX28&lt;=80%,"Alta","Muy Alta"))))</f>
        <v>Alta</v>
      </c>
      <c r="AZ28" s="40">
        <f>IFERROR(IF(AND(AO27="Impacto",AO28="Impacto"),(AZ27-(+AZ27*AT28)),IF(AND(AO27="Impacto",AO28="Probabilidad"),(AZ27),IF(AND(AO27="Probabilidad",AO28="Impacto"),(AZ27-(+AZ27*AT28)),IF(AND(AO27="Probabilidad",AO28="Probabilidad"),(AZ27))))),"")</f>
        <v>0.75</v>
      </c>
      <c r="BA28" s="41" t="str">
        <f>IF(AZ28&lt;=20%, "Leve", IF(AZ28&lt;=40%,"Menor", IF(AZ28&lt;=60%,"Moderado",IF(AZ28&lt;=80%,"Mayor","Catastrófico"))))</f>
        <v>Mayor</v>
      </c>
      <c r="BB28" s="227" t="str">
        <f>IF(AND(AY28&lt;&gt;"",BA28&lt;&gt;""),VLOOKUP(AY28&amp;BA28,'No Eliminar'!$P$3:$Q$27,2,FALSE),"")</f>
        <v>Alta</v>
      </c>
      <c r="BC28" s="823"/>
      <c r="BD28" s="963"/>
      <c r="BE28" s="963"/>
      <c r="BF28" s="963"/>
      <c r="BG28" s="976"/>
      <c r="BH28" s="976"/>
      <c r="BI28" s="991"/>
      <c r="BJ28" s="1130"/>
    </row>
    <row r="29" spans="2:62" ht="135" customHeight="1" thickBot="1" x14ac:dyDescent="0.35">
      <c r="B29" s="787"/>
      <c r="C29" s="1120"/>
      <c r="D29" s="1121"/>
      <c r="E29" s="796"/>
      <c r="F29" s="1075"/>
      <c r="G29" s="862"/>
      <c r="H29" s="825"/>
      <c r="I29" s="850"/>
      <c r="J29" s="850"/>
      <c r="K29" s="850"/>
      <c r="L29" s="825"/>
      <c r="M29" s="828"/>
      <c r="N29" s="831"/>
      <c r="O29" s="825"/>
      <c r="P29" s="825"/>
      <c r="Q29" s="825"/>
      <c r="R29" s="825"/>
      <c r="S29" s="825"/>
      <c r="T29" s="825"/>
      <c r="U29" s="825"/>
      <c r="V29" s="825"/>
      <c r="W29" s="825"/>
      <c r="X29" s="825"/>
      <c r="Y29" s="825"/>
      <c r="Z29" s="825"/>
      <c r="AA29" s="825"/>
      <c r="AB29" s="825"/>
      <c r="AC29" s="825"/>
      <c r="AD29" s="825"/>
      <c r="AE29" s="825"/>
      <c r="AF29" s="825"/>
      <c r="AG29" s="825"/>
      <c r="AH29" s="1072"/>
      <c r="AI29" s="837"/>
      <c r="AJ29" s="839"/>
      <c r="AK29" s="1022"/>
      <c r="AL29" s="575" t="s">
        <v>340</v>
      </c>
      <c r="AM29" s="615" t="s">
        <v>1500</v>
      </c>
      <c r="AN29" s="582" t="s">
        <v>1437</v>
      </c>
      <c r="AO29" s="95" t="str">
        <f t="shared" ref="AO29" si="64">IF(AP29="Preventivo","Probabilidad",IF(AP29="Detectivo","Probabilidad","Impacto"))</f>
        <v>Probabilidad</v>
      </c>
      <c r="AP29" s="96" t="s">
        <v>62</v>
      </c>
      <c r="AQ29" s="346">
        <f t="shared" ref="AQ29" si="65">IF(AP29="Preventivo", 25%, IF(AP29="Detectivo",15%, IF(AP29="Correctivo",10%,IF(AP29="No se tienen controles para aplicar al impacto","No Aplica",""))))</f>
        <v>0.15</v>
      </c>
      <c r="AR29" s="96" t="s">
        <v>56</v>
      </c>
      <c r="AS29" s="43">
        <f>IF(AR29="Automático", 25%, IF(AR29="Manual",15%,IF(AR29="No Aplica", "No Aplica","")))</f>
        <v>0.15</v>
      </c>
      <c r="AT29" s="97">
        <f>AQ29+AS29</f>
        <v>0.3</v>
      </c>
      <c r="AU29" s="96" t="s">
        <v>57</v>
      </c>
      <c r="AV29" s="96" t="s">
        <v>58</v>
      </c>
      <c r="AW29" s="96" t="s">
        <v>59</v>
      </c>
      <c r="AX29" s="97">
        <f>IFERROR(IF(AND(AO28="Probabilidad",AO29="Probabilidad"),(AX28-(+AX28*AT29)),IF(AO29="Probabilidad",(L28-(+L28*AT29)),IF(AO29="Impacto",AX28,""))),"")</f>
        <v>0</v>
      </c>
      <c r="AY29" s="98" t="str">
        <f>IF(AX29&lt;=20%, "Muy Baja", IF(AX29&lt;=40%,"Baja", IF(AX29&lt;=60%,"Media",IF(AX29&lt;=80%,"Alta","Muy Alta"))))</f>
        <v>Muy Baja</v>
      </c>
      <c r="AZ29" s="97">
        <f>IFERROR(IF(AND(AO28="Impacto",AO29="Impacto"),(AZ28-(+AZ28*AT29)),IF(AND(AO28="Impacto",AO29="Probabilidad"),(AZ28),IF(AND(AO28="Probabilidad",AO29="Impacto"),(AZ28-(+AZ28*AT29)),IF(AND(AO28="Probabilidad",AO29="Probabilidad"),(AZ28))))),"")</f>
        <v>0.75</v>
      </c>
      <c r="BA29" s="98" t="str">
        <f>IF(AZ29&lt;=20%, "Leve", IF(AZ29&lt;=40%,"Menor", IF(AZ29&lt;=60%,"Moderado",IF(AZ29&lt;=80%,"Mayor","Catastrófico"))))</f>
        <v>Mayor</v>
      </c>
      <c r="BB29" s="227" t="str">
        <f>IF(AND(AY29&lt;&gt;"",BA29&lt;&gt;""),VLOOKUP(AY29&amp;BA29,'No Eliminar'!$P$3:$Q$27,2,FALSE),"")</f>
        <v>Alta</v>
      </c>
      <c r="BC29" s="823"/>
      <c r="BD29" s="963"/>
      <c r="BE29" s="963"/>
      <c r="BF29" s="963"/>
      <c r="BG29" s="976"/>
      <c r="BH29" s="976"/>
      <c r="BI29" s="991"/>
      <c r="BJ29" s="1130"/>
    </row>
    <row r="30" spans="2:62" ht="176.25" customHeight="1" thickBot="1" x14ac:dyDescent="0.35">
      <c r="B30" s="787"/>
      <c r="C30" s="1120"/>
      <c r="D30" s="1121"/>
      <c r="E30" s="851" t="s">
        <v>50</v>
      </c>
      <c r="F30" s="1074" t="s">
        <v>322</v>
      </c>
      <c r="G30" s="818" t="s">
        <v>1535</v>
      </c>
      <c r="H30" s="820" t="s">
        <v>63</v>
      </c>
      <c r="I30" s="833" t="s">
        <v>1208</v>
      </c>
      <c r="J30" s="833" t="s">
        <v>852</v>
      </c>
      <c r="K30" s="833" t="s">
        <v>347</v>
      </c>
      <c r="L30" s="820" t="s">
        <v>364</v>
      </c>
      <c r="M30" s="827" t="str">
        <f t="shared" si="0"/>
        <v>Casi seguro</v>
      </c>
      <c r="N30" s="830">
        <f t="shared" si="1"/>
        <v>1</v>
      </c>
      <c r="O30" s="820" t="s">
        <v>53</v>
      </c>
      <c r="P30" s="820" t="s">
        <v>53</v>
      </c>
      <c r="Q30" s="820" t="s">
        <v>53</v>
      </c>
      <c r="R30" s="820" t="s">
        <v>53</v>
      </c>
      <c r="S30" s="820" t="s">
        <v>53</v>
      </c>
      <c r="T30" s="820" t="s">
        <v>53</v>
      </c>
      <c r="U30" s="820" t="s">
        <v>53</v>
      </c>
      <c r="V30" s="820" t="s">
        <v>53</v>
      </c>
      <c r="W30" s="820" t="s">
        <v>53</v>
      </c>
      <c r="X30" s="820" t="s">
        <v>53</v>
      </c>
      <c r="Y30" s="820" t="s">
        <v>53</v>
      </c>
      <c r="Z30" s="820" t="s">
        <v>53</v>
      </c>
      <c r="AA30" s="820" t="s">
        <v>53</v>
      </c>
      <c r="AB30" s="820" t="s">
        <v>53</v>
      </c>
      <c r="AC30" s="820" t="s">
        <v>53</v>
      </c>
      <c r="AD30" s="820" t="s">
        <v>53</v>
      </c>
      <c r="AE30" s="820" t="s">
        <v>53</v>
      </c>
      <c r="AF30" s="820" t="s">
        <v>53</v>
      </c>
      <c r="AG30" s="820" t="s">
        <v>53</v>
      </c>
      <c r="AH30" s="1071">
        <f t="shared" ref="AH30" si="66">COUNTIF(O30:AG30, "SI")</f>
        <v>19</v>
      </c>
      <c r="AI30" s="835" t="str">
        <f t="shared" ref="AI30" si="67">IF(AH30&lt;=5, "Moderado", IF(AH30&lt;=11,"Mayor","Catastrófico"))</f>
        <v>Catastrófico</v>
      </c>
      <c r="AJ30" s="838">
        <f t="shared" ref="AJ30" si="68">IF(AI30="Leve", 20%, IF(AI30="Menor",40%, IF(AI30="Moderado",60%, IF(AI30="Mayor",80%,IF(AI30="Catastrófico",100%,"")))))</f>
        <v>1</v>
      </c>
      <c r="AK30" s="945" t="str">
        <f>IF(AND(M30&lt;&gt;"",AI30&lt;&gt;""),VLOOKUP(M30&amp;AI30,'No Eliminar'!$P$32:$Q$56,2,FALSE),"")</f>
        <v>Extrema</v>
      </c>
      <c r="AL30" s="130" t="s">
        <v>84</v>
      </c>
      <c r="AM30" s="616" t="s">
        <v>1536</v>
      </c>
      <c r="AN30" s="583" t="s">
        <v>1508</v>
      </c>
      <c r="AO30" s="75" t="str">
        <f t="shared" ref="AO30:AO33" si="69">IF(AP30="Preventivo","Probabilidad",IF(AP30="Detectivo","Probabilidad","Impacto"))</f>
        <v>Probabilidad</v>
      </c>
      <c r="AP30" s="89" t="s">
        <v>62</v>
      </c>
      <c r="AQ30" s="156">
        <f t="shared" ref="AQ30:AQ32" si="70">IF(AP30="Preventivo", 25%, IF(AP30="Detectivo",15%, IF(AP30="Correctivo",10%,IF(AP30="No se tienen controles para aplicar al impacto","No Aplica",""))))</f>
        <v>0.15</v>
      </c>
      <c r="AR30" s="89" t="s">
        <v>56</v>
      </c>
      <c r="AS30" s="76">
        <f t="shared" ref="AS30:AS33" si="71">IF(AR30="Automático", 25%, IF(AR30="Manual",15%,IF(AR30="No Aplica", "No Aplica","")))</f>
        <v>0.15</v>
      </c>
      <c r="AT30" s="77">
        <f t="shared" ref="AT30:AT33" si="72">AQ30+AS30</f>
        <v>0.3</v>
      </c>
      <c r="AU30" s="89" t="s">
        <v>57</v>
      </c>
      <c r="AV30" s="89" t="s">
        <v>58</v>
      </c>
      <c r="AW30" s="89" t="s">
        <v>59</v>
      </c>
      <c r="AX30" s="77">
        <f>IFERROR(IF(AO30="Probabilidad",(N30-(+N30*AT30)),IF(AO30="Impacto",N30,"")),"")</f>
        <v>0.7</v>
      </c>
      <c r="AY30" s="78" t="str">
        <f t="shared" ref="AY30:AY33" si="73">IF(AX30&lt;=20%, "Muy Baja", IF(AX30&lt;=40%,"Baja", IF(AX30&lt;=60%,"Media",IF(AX30&lt;=80%,"Alta","Muy Alta"))))</f>
        <v>Alta</v>
      </c>
      <c r="AZ30" s="77">
        <f>IF(AO30="Impacto",(AJ30-(+AJ30*AT30)),AJ30)</f>
        <v>1</v>
      </c>
      <c r="BA30" s="78" t="str">
        <f t="shared" ref="BA30:BA33" si="74">IF(AZ30&lt;=20%, "Leve", IF(AZ30&lt;=40%,"Menor", IF(AZ30&lt;=60%,"Moderado",IF(AZ30&lt;=80%,"Mayor","Catastrófico"))))</f>
        <v>Catastrófico</v>
      </c>
      <c r="BB30" s="79" t="str">
        <f>IF(AND(AY30&lt;&gt;"",BA30&lt;&gt;""),VLOOKUP(AY30&amp;BA30,'No Eliminar'!$P$3:$Q$27,2,FALSE),"")</f>
        <v>Extrema</v>
      </c>
      <c r="BC30" s="822" t="s">
        <v>60</v>
      </c>
      <c r="BD30" s="632" t="s">
        <v>1540</v>
      </c>
      <c r="BE30" s="633" t="s">
        <v>859</v>
      </c>
      <c r="BF30" s="633" t="s">
        <v>1541</v>
      </c>
      <c r="BG30" s="634">
        <v>44928</v>
      </c>
      <c r="BH30" s="634">
        <v>45044</v>
      </c>
      <c r="BI30" s="968" t="s">
        <v>1547</v>
      </c>
    </row>
    <row r="31" spans="2:62" ht="186" customHeight="1" thickBot="1" x14ac:dyDescent="0.35">
      <c r="B31" s="787"/>
      <c r="C31" s="1120"/>
      <c r="D31" s="1121"/>
      <c r="E31" s="796"/>
      <c r="F31" s="1075"/>
      <c r="G31" s="862"/>
      <c r="H31" s="825"/>
      <c r="I31" s="850"/>
      <c r="J31" s="850"/>
      <c r="K31" s="850"/>
      <c r="L31" s="825"/>
      <c r="M31" s="828"/>
      <c r="N31" s="831"/>
      <c r="O31" s="825"/>
      <c r="P31" s="825"/>
      <c r="Q31" s="825"/>
      <c r="R31" s="825"/>
      <c r="S31" s="825"/>
      <c r="T31" s="825"/>
      <c r="U31" s="825"/>
      <c r="V31" s="825"/>
      <c r="W31" s="825"/>
      <c r="X31" s="825"/>
      <c r="Y31" s="825"/>
      <c r="Z31" s="825"/>
      <c r="AA31" s="825"/>
      <c r="AB31" s="825"/>
      <c r="AC31" s="825"/>
      <c r="AD31" s="825"/>
      <c r="AE31" s="825"/>
      <c r="AF31" s="825"/>
      <c r="AG31" s="825"/>
      <c r="AH31" s="1072"/>
      <c r="AI31" s="837"/>
      <c r="AJ31" s="839"/>
      <c r="AK31" s="946"/>
      <c r="AL31" s="130" t="s">
        <v>339</v>
      </c>
      <c r="AM31" s="615" t="s">
        <v>1537</v>
      </c>
      <c r="AN31" s="578" t="s">
        <v>857</v>
      </c>
      <c r="AO31" s="38" t="str">
        <f t="shared" si="69"/>
        <v>Impacto</v>
      </c>
      <c r="AP31" s="90" t="s">
        <v>55</v>
      </c>
      <c r="AQ31" s="203">
        <f t="shared" si="70"/>
        <v>0.1</v>
      </c>
      <c r="AR31" s="90" t="s">
        <v>56</v>
      </c>
      <c r="AS31" s="37">
        <f t="shared" si="71"/>
        <v>0.15</v>
      </c>
      <c r="AT31" s="40">
        <f t="shared" si="72"/>
        <v>0.25</v>
      </c>
      <c r="AU31" s="90" t="s">
        <v>57</v>
      </c>
      <c r="AV31" s="90" t="s">
        <v>58</v>
      </c>
      <c r="AW31" s="90" t="s">
        <v>59</v>
      </c>
      <c r="AX31" s="40">
        <f>IFERROR(IF(AND(AO30="Probabilidad",AO31="Probabilidad"),(AX30-(+AX30*AT31)),IF(AND(AO30="Impacto",AO31="Probabilidad"),(AX29-(+AX29*AT31)),IF(AO31="Impacto",AX30,""))),"")</f>
        <v>0.7</v>
      </c>
      <c r="AY31" s="41" t="str">
        <f t="shared" si="73"/>
        <v>Alta</v>
      </c>
      <c r="AZ31" s="40">
        <f>IFERROR(IF(AND(AO30="Impacto",AO31="Impacto"),(AZ30-(+AZ30*AT31)),IF(AND(AO30="Impacto",AO31="Probabilidad"),(AZ30),IF(AND(AO30="Probabilidad",AO31="Impacto"),(AZ30-(+AZ30*AT31)),IF(AND(AO30="Probabilidad",AO31="Probabilidad"),(AZ30))))),"")</f>
        <v>0.75</v>
      </c>
      <c r="BA31" s="41" t="str">
        <f t="shared" si="74"/>
        <v>Mayor</v>
      </c>
      <c r="BB31" s="42" t="str">
        <f>IF(AND(AY31&lt;&gt;"",BA31&lt;&gt;""),VLOOKUP(AY31&amp;BA31,'No Eliminar'!$P$3:$Q$27,2,FALSE),"")</f>
        <v>Alta</v>
      </c>
      <c r="BC31" s="823"/>
      <c r="BD31" s="635" t="s">
        <v>1543</v>
      </c>
      <c r="BE31" s="636" t="s">
        <v>1542</v>
      </c>
      <c r="BF31" s="636" t="s">
        <v>1458</v>
      </c>
      <c r="BG31" s="637">
        <v>44928</v>
      </c>
      <c r="BH31" s="637">
        <v>45289</v>
      </c>
      <c r="BI31" s="991"/>
    </row>
    <row r="32" spans="2:62" ht="193.5" customHeight="1" thickBot="1" x14ac:dyDescent="0.35">
      <c r="B32" s="787"/>
      <c r="C32" s="1120"/>
      <c r="D32" s="1121"/>
      <c r="E32" s="796"/>
      <c r="F32" s="1075"/>
      <c r="G32" s="862"/>
      <c r="H32" s="825"/>
      <c r="I32" s="850"/>
      <c r="J32" s="850"/>
      <c r="K32" s="850"/>
      <c r="L32" s="825"/>
      <c r="M32" s="828"/>
      <c r="N32" s="831"/>
      <c r="O32" s="825"/>
      <c r="P32" s="825"/>
      <c r="Q32" s="825"/>
      <c r="R32" s="825"/>
      <c r="S32" s="825"/>
      <c r="T32" s="825"/>
      <c r="U32" s="825"/>
      <c r="V32" s="825"/>
      <c r="W32" s="825"/>
      <c r="X32" s="825"/>
      <c r="Y32" s="825"/>
      <c r="Z32" s="825"/>
      <c r="AA32" s="825"/>
      <c r="AB32" s="825"/>
      <c r="AC32" s="825"/>
      <c r="AD32" s="825"/>
      <c r="AE32" s="825"/>
      <c r="AF32" s="825"/>
      <c r="AG32" s="825"/>
      <c r="AH32" s="1072"/>
      <c r="AI32" s="837"/>
      <c r="AJ32" s="839"/>
      <c r="AK32" s="946"/>
      <c r="AL32" s="130" t="s">
        <v>340</v>
      </c>
      <c r="AM32" s="615" t="s">
        <v>1538</v>
      </c>
      <c r="AN32" s="578" t="s">
        <v>1508</v>
      </c>
      <c r="AO32" s="38" t="str">
        <f t="shared" si="69"/>
        <v>Probabilidad</v>
      </c>
      <c r="AP32" s="90" t="s">
        <v>62</v>
      </c>
      <c r="AQ32" s="203">
        <f t="shared" si="70"/>
        <v>0.15</v>
      </c>
      <c r="AR32" s="90" t="s">
        <v>56</v>
      </c>
      <c r="AS32" s="37">
        <f t="shared" si="71"/>
        <v>0.15</v>
      </c>
      <c r="AT32" s="40">
        <f t="shared" si="72"/>
        <v>0.3</v>
      </c>
      <c r="AU32" s="90" t="s">
        <v>57</v>
      </c>
      <c r="AV32" s="90" t="s">
        <v>58</v>
      </c>
      <c r="AW32" s="90" t="s">
        <v>59</v>
      </c>
      <c r="AX32" s="40">
        <f>IFERROR(IF(AND(AO31="Probabilidad",AO32="Probabilidad"),(AX31-(+AX31*AT32)),IF(AND(AO31="Impacto",AO32="Probabilidad"),(AX30-(+AX30*AT32)),IF(AO32="Impacto",AX31,""))),"")</f>
        <v>0.49</v>
      </c>
      <c r="AY32" s="41" t="str">
        <f t="shared" si="73"/>
        <v>Media</v>
      </c>
      <c r="AZ32" s="40">
        <f>IFERROR(IF(AND(AO31="Impacto",AO32="Impacto"),(AZ31-(+AZ31*AT32)),IF(AND(AO31="Impacto",AO32="Probabilidad"),(AZ31),IF(AND(AO31="Probabilidad",AO32="Impacto"),(AZ31-(+AZ31*AT32)),IF(AND(AO31="Probabilidad",AO32="Probabilidad"),(AZ31))))),"")</f>
        <v>0.75</v>
      </c>
      <c r="BA32" s="41" t="str">
        <f t="shared" si="74"/>
        <v>Mayor</v>
      </c>
      <c r="BB32" s="42" t="str">
        <f>IF(AND(AY32&lt;&gt;"",BA32&lt;&gt;""),VLOOKUP(AY32&amp;BA32,'No Eliminar'!$P$3:$Q$27,2,FALSE),"")</f>
        <v>Alta</v>
      </c>
      <c r="BC32" s="823"/>
      <c r="BD32" s="632" t="s">
        <v>1544</v>
      </c>
      <c r="BE32" s="633" t="s">
        <v>832</v>
      </c>
      <c r="BF32" s="638" t="s">
        <v>582</v>
      </c>
      <c r="BG32" s="639">
        <v>44928</v>
      </c>
      <c r="BH32" s="639">
        <v>45289</v>
      </c>
      <c r="BI32" s="991"/>
    </row>
    <row r="33" spans="2:65" ht="183" customHeight="1" thickBot="1" x14ac:dyDescent="0.35">
      <c r="B33" s="787"/>
      <c r="C33" s="1120"/>
      <c r="D33" s="1121"/>
      <c r="E33" s="796"/>
      <c r="F33" s="1076"/>
      <c r="G33" s="819"/>
      <c r="H33" s="821"/>
      <c r="I33" s="834"/>
      <c r="J33" s="834"/>
      <c r="K33" s="834"/>
      <c r="L33" s="821"/>
      <c r="M33" s="829"/>
      <c r="N33" s="832"/>
      <c r="O33" s="821"/>
      <c r="P33" s="821"/>
      <c r="Q33" s="821"/>
      <c r="R33" s="821"/>
      <c r="S33" s="821"/>
      <c r="T33" s="821"/>
      <c r="U33" s="821"/>
      <c r="V33" s="821"/>
      <c r="W33" s="821"/>
      <c r="X33" s="821"/>
      <c r="Y33" s="821"/>
      <c r="Z33" s="821"/>
      <c r="AA33" s="821"/>
      <c r="AB33" s="821"/>
      <c r="AC33" s="821"/>
      <c r="AD33" s="821"/>
      <c r="AE33" s="821"/>
      <c r="AF33" s="821"/>
      <c r="AG33" s="821"/>
      <c r="AH33" s="1073"/>
      <c r="AI33" s="836"/>
      <c r="AJ33" s="840"/>
      <c r="AK33" s="947"/>
      <c r="AL33" s="130" t="s">
        <v>341</v>
      </c>
      <c r="AM33" s="611" t="s">
        <v>1539</v>
      </c>
      <c r="AN33" s="579" t="s">
        <v>1092</v>
      </c>
      <c r="AO33" s="84" t="str">
        <f t="shared" si="69"/>
        <v>Probabilidad</v>
      </c>
      <c r="AP33" s="91" t="s">
        <v>62</v>
      </c>
      <c r="AQ33" s="204">
        <f>IF(AP33="Preventivo", 25%, IF(AP33="Detectivo",15%, IF(AP33="Correctivo",10%,IF(AP33="No se tienen controles para aplicar al impacto","No Aplica",""))))</f>
        <v>0.15</v>
      </c>
      <c r="AR33" s="91" t="s">
        <v>56</v>
      </c>
      <c r="AS33" s="85">
        <f t="shared" si="71"/>
        <v>0.15</v>
      </c>
      <c r="AT33" s="86">
        <f t="shared" si="72"/>
        <v>0.3</v>
      </c>
      <c r="AU33" s="91" t="s">
        <v>57</v>
      </c>
      <c r="AV33" s="91" t="s">
        <v>58</v>
      </c>
      <c r="AW33" s="91" t="s">
        <v>59</v>
      </c>
      <c r="AX33" s="86">
        <f>IFERROR(IF(AND(AO32="Probabilidad",AO33="Probabilidad"),(AX32-(+AX32*AT33)),IF(AND(AO32="Impacto",AO33="Probabilidad"),(AX31-(+AX31*AT33)),IF(AO33="Impacto",AX32,""))),"")</f>
        <v>0.34299999999999997</v>
      </c>
      <c r="AY33" s="87" t="str">
        <f t="shared" si="73"/>
        <v>Baja</v>
      </c>
      <c r="AZ33" s="86">
        <f>IFERROR(IF(AND(AO32="Impacto",AO33="Impacto"),(AZ32-(+AZ32*AT33)),IF(AND(AO32="Impacto",AO33="Probabilidad"),(AZ32),IF(AND(AO32="Probabilidad",AO33="Impacto"),(AZ32-(+AZ32*AT33)),IF(AND(AO32="Probabilidad",AO33="Probabilidad"),(AZ32))))),"")</f>
        <v>0.75</v>
      </c>
      <c r="BA33" s="87" t="str">
        <f t="shared" si="74"/>
        <v>Mayor</v>
      </c>
      <c r="BB33" s="88" t="str">
        <f>IF(AND(AY33&lt;&gt;"",BA33&lt;&gt;""),VLOOKUP(AY33&amp;BA33,'No Eliminar'!$P$3:$Q$27,2,FALSE),"")</f>
        <v>Alta</v>
      </c>
      <c r="BC33" s="824"/>
      <c r="BD33" s="640" t="s">
        <v>1545</v>
      </c>
      <c r="BE33" s="641" t="s">
        <v>832</v>
      </c>
      <c r="BF33" s="588" t="s">
        <v>373</v>
      </c>
      <c r="BG33" s="639">
        <v>44928</v>
      </c>
      <c r="BH33" s="639">
        <v>45289</v>
      </c>
      <c r="BI33" s="969"/>
    </row>
    <row r="34" spans="2:65" ht="163.5" customHeight="1" thickBot="1" x14ac:dyDescent="0.35">
      <c r="B34" s="786" t="s">
        <v>194</v>
      </c>
      <c r="C34" s="1085" t="str">
        <f>VLOOKUP(B34,'No Eliminar'!B$3:D$18,2,FALSE)</f>
        <v>Asegurar la eficiente y oportuna adquisición, administración y suministro de bienes y servicios de acuerdo a las necesidades de los procesos del INPEC en atención a la normativa vigente.</v>
      </c>
      <c r="D34" s="1087" t="str">
        <f>VLOOKUP(B34,'No Eliminar'!B$3:E$18,4,FALSE)</f>
        <v>Ejecutar la planeación institucional en el marco de los valores del servicio público.</v>
      </c>
      <c r="E34" s="1089" t="s">
        <v>50</v>
      </c>
      <c r="F34" s="1075" t="s">
        <v>298</v>
      </c>
      <c r="G34" s="1092" t="s">
        <v>489</v>
      </c>
      <c r="H34" s="825" t="s">
        <v>51</v>
      </c>
      <c r="I34" s="850" t="s">
        <v>490</v>
      </c>
      <c r="J34" s="850" t="s">
        <v>491</v>
      </c>
      <c r="K34" s="850" t="s">
        <v>347</v>
      </c>
      <c r="L34" s="825" t="s">
        <v>364</v>
      </c>
      <c r="M34" s="828" t="str">
        <f t="shared" si="0"/>
        <v>Casi seguro</v>
      </c>
      <c r="N34" s="831">
        <f t="shared" si="1"/>
        <v>1</v>
      </c>
      <c r="O34" s="825" t="s">
        <v>53</v>
      </c>
      <c r="P34" s="825" t="s">
        <v>53</v>
      </c>
      <c r="Q34" s="825" t="s">
        <v>53</v>
      </c>
      <c r="R34" s="825" t="s">
        <v>53</v>
      </c>
      <c r="S34" s="825" t="s">
        <v>53</v>
      </c>
      <c r="T34" s="825" t="s">
        <v>53</v>
      </c>
      <c r="U34" s="825" t="s">
        <v>53</v>
      </c>
      <c r="V34" s="825" t="s">
        <v>54</v>
      </c>
      <c r="W34" s="825" t="s">
        <v>54</v>
      </c>
      <c r="X34" s="825" t="s">
        <v>53</v>
      </c>
      <c r="Y34" s="825" t="s">
        <v>53</v>
      </c>
      <c r="Z34" s="825" t="s">
        <v>53</v>
      </c>
      <c r="AA34" s="825" t="s">
        <v>53</v>
      </c>
      <c r="AB34" s="825" t="s">
        <v>53</v>
      </c>
      <c r="AC34" s="825" t="s">
        <v>53</v>
      </c>
      <c r="AD34" s="825" t="s">
        <v>54</v>
      </c>
      <c r="AE34" s="825" t="s">
        <v>54</v>
      </c>
      <c r="AF34" s="825" t="s">
        <v>53</v>
      </c>
      <c r="AG34" s="825" t="s">
        <v>54</v>
      </c>
      <c r="AH34" s="1072">
        <f t="shared" si="20"/>
        <v>14</v>
      </c>
      <c r="AI34" s="837" t="str">
        <f t="shared" si="21"/>
        <v>Catastrófico</v>
      </c>
      <c r="AJ34" s="839">
        <f t="shared" si="22"/>
        <v>1</v>
      </c>
      <c r="AK34" s="946" t="str">
        <f>IF(AND(M34&lt;&gt;"",AI34&lt;&gt;""),VLOOKUP(M34&amp;AI34,'No Eliminar'!$P$32:$Q$56,2,FALSE),"")</f>
        <v>Extrema</v>
      </c>
      <c r="AL34" s="173" t="s">
        <v>84</v>
      </c>
      <c r="AM34" s="617" t="s">
        <v>1462</v>
      </c>
      <c r="AN34" s="550" t="s">
        <v>493</v>
      </c>
      <c r="AO34" s="323" t="str">
        <f t="shared" si="14"/>
        <v>Probabilidad</v>
      </c>
      <c r="AP34" s="249" t="s">
        <v>62</v>
      </c>
      <c r="AQ34" s="196">
        <f t="shared" si="15"/>
        <v>0.15</v>
      </c>
      <c r="AR34" s="249" t="s">
        <v>56</v>
      </c>
      <c r="AS34" s="67">
        <f t="shared" si="16"/>
        <v>0.15</v>
      </c>
      <c r="AT34" s="70">
        <f t="shared" si="17"/>
        <v>0.3</v>
      </c>
      <c r="AU34" s="249" t="s">
        <v>73</v>
      </c>
      <c r="AV34" s="249" t="s">
        <v>58</v>
      </c>
      <c r="AW34" s="249" t="s">
        <v>59</v>
      </c>
      <c r="AX34" s="70">
        <f t="shared" ref="AX34:AX87" si="75">IFERROR(IF(AO34="Probabilidad",(N34-(+N34*AT34)),IF(AO34="Impacto",N34,"")),"")</f>
        <v>0.7</v>
      </c>
      <c r="AY34" s="71" t="str">
        <f t="shared" si="18"/>
        <v>Alta</v>
      </c>
      <c r="AZ34" s="70">
        <f t="shared" si="23"/>
        <v>1</v>
      </c>
      <c r="BA34" s="71" t="str">
        <f t="shared" si="19"/>
        <v>Catastrófico</v>
      </c>
      <c r="BB34" s="55" t="str">
        <f>IF(AND(AY34&lt;&gt;"",BA34&lt;&gt;""),VLOOKUP(AY34&amp;BA34,'No Eliminar'!$P$3:$Q$27,2,FALSE),"")</f>
        <v>Extrema</v>
      </c>
      <c r="BC34" s="823" t="s">
        <v>60</v>
      </c>
      <c r="BD34" s="626" t="s">
        <v>1465</v>
      </c>
      <c r="BE34" s="626" t="s">
        <v>1466</v>
      </c>
      <c r="BF34" s="626" t="s">
        <v>1463</v>
      </c>
      <c r="BG34" s="628">
        <v>44928</v>
      </c>
      <c r="BH34" s="628">
        <v>45289</v>
      </c>
      <c r="BI34" s="1077" t="s">
        <v>1210</v>
      </c>
      <c r="BJ34" s="1127"/>
      <c r="BK34" s="1128"/>
      <c r="BL34" s="1128"/>
      <c r="BM34" s="1128"/>
    </row>
    <row r="35" spans="2:65" ht="153" customHeight="1" thickBot="1" x14ac:dyDescent="0.35">
      <c r="B35" s="787"/>
      <c r="C35" s="1120"/>
      <c r="D35" s="1121"/>
      <c r="E35" s="1090"/>
      <c r="F35" s="1075"/>
      <c r="G35" s="1092"/>
      <c r="H35" s="825"/>
      <c r="I35" s="850"/>
      <c r="J35" s="850"/>
      <c r="K35" s="850"/>
      <c r="L35" s="825"/>
      <c r="M35" s="829"/>
      <c r="N35" s="832"/>
      <c r="O35" s="825"/>
      <c r="P35" s="825"/>
      <c r="Q35" s="825"/>
      <c r="R35" s="825"/>
      <c r="S35" s="825"/>
      <c r="T35" s="825"/>
      <c r="U35" s="825"/>
      <c r="V35" s="825"/>
      <c r="W35" s="825"/>
      <c r="X35" s="825"/>
      <c r="Y35" s="825"/>
      <c r="Z35" s="825"/>
      <c r="AA35" s="825"/>
      <c r="AB35" s="825"/>
      <c r="AC35" s="825"/>
      <c r="AD35" s="825"/>
      <c r="AE35" s="825"/>
      <c r="AF35" s="825"/>
      <c r="AG35" s="825"/>
      <c r="AH35" s="1072"/>
      <c r="AI35" s="837"/>
      <c r="AJ35" s="839"/>
      <c r="AK35" s="947"/>
      <c r="AL35" s="107" t="s">
        <v>339</v>
      </c>
      <c r="AM35" s="611" t="s">
        <v>1424</v>
      </c>
      <c r="AN35" s="551" t="s">
        <v>493</v>
      </c>
      <c r="AO35" s="332" t="str">
        <f t="shared" si="14"/>
        <v>Probabilidad</v>
      </c>
      <c r="AP35" s="306" t="s">
        <v>61</v>
      </c>
      <c r="AQ35" s="333">
        <f t="shared" si="15"/>
        <v>0.25</v>
      </c>
      <c r="AR35" s="306" t="s">
        <v>56</v>
      </c>
      <c r="AS35" s="56">
        <f t="shared" si="16"/>
        <v>0.15</v>
      </c>
      <c r="AT35" s="317">
        <f t="shared" si="17"/>
        <v>0.4</v>
      </c>
      <c r="AU35" s="306" t="s">
        <v>57</v>
      </c>
      <c r="AV35" s="306" t="s">
        <v>58</v>
      </c>
      <c r="AW35" s="306" t="s">
        <v>59</v>
      </c>
      <c r="AX35" s="97">
        <f>IFERROR(IF(AND(AO34="Probabilidad",AO35="Probabilidad"),(AX34-(+AX34*AT35)),IF(AO35="Probabilidad",(L34-(+L34*AT35)),IF(AO35="Impacto",AX34,""))),"")</f>
        <v>0.42</v>
      </c>
      <c r="AY35" s="316" t="str">
        <f t="shared" si="18"/>
        <v>Media</v>
      </c>
      <c r="AZ35" s="97">
        <f>IFERROR(IF(AND(AO34="Impacto",AO35="Impacto"),(AZ34-(+AZ34*AT35)),IF(AND(AO34="Impacto",AO35="Probabilidad"),(AZ34),IF(AND(AO34="Probabilidad",AO35="Impacto"),(AZ34-(+AZ34*AT35)),IF(AND(AO34="Probabilidad",AO35="Probabilidad"),(AZ34))))),"")</f>
        <v>1</v>
      </c>
      <c r="BA35" s="316" t="str">
        <f t="shared" si="19"/>
        <v>Catastrófico</v>
      </c>
      <c r="BB35" s="307" t="str">
        <f>IF(AND(AY35&lt;&gt;"",BA35&lt;&gt;""),VLOOKUP(AY35&amp;BA35,'No Eliminar'!$P$3:$Q$27,2,FALSE),"")</f>
        <v>Extrema</v>
      </c>
      <c r="BC35" s="823"/>
      <c r="BD35" s="642" t="s">
        <v>1467</v>
      </c>
      <c r="BE35" s="642" t="s">
        <v>1464</v>
      </c>
      <c r="BF35" s="642" t="s">
        <v>422</v>
      </c>
      <c r="BG35" s="628">
        <v>44928</v>
      </c>
      <c r="BH35" s="628">
        <v>45289</v>
      </c>
      <c r="BI35" s="1078"/>
      <c r="BJ35" s="1127"/>
      <c r="BK35" s="1128"/>
      <c r="BL35" s="1128"/>
      <c r="BM35" s="1128"/>
    </row>
    <row r="36" spans="2:65" ht="146.25" customHeight="1" thickBot="1" x14ac:dyDescent="0.35">
      <c r="B36" s="787"/>
      <c r="C36" s="1120"/>
      <c r="D36" s="1121"/>
      <c r="E36" s="1089" t="s">
        <v>50</v>
      </c>
      <c r="F36" s="1074" t="s">
        <v>304</v>
      </c>
      <c r="G36" s="833" t="s">
        <v>886</v>
      </c>
      <c r="H36" s="820" t="s">
        <v>63</v>
      </c>
      <c r="I36" s="820" t="s">
        <v>887</v>
      </c>
      <c r="J36" s="1068" t="s">
        <v>888</v>
      </c>
      <c r="K36" s="833" t="s">
        <v>347</v>
      </c>
      <c r="L36" s="820" t="s">
        <v>364</v>
      </c>
      <c r="M36" s="827" t="str">
        <f t="shared" si="0"/>
        <v>Casi seguro</v>
      </c>
      <c r="N36" s="830">
        <f t="shared" si="1"/>
        <v>1</v>
      </c>
      <c r="O36" s="820" t="s">
        <v>53</v>
      </c>
      <c r="P36" s="820" t="s">
        <v>53</v>
      </c>
      <c r="Q36" s="820" t="s">
        <v>53</v>
      </c>
      <c r="R36" s="820" t="s">
        <v>54</v>
      </c>
      <c r="S36" s="820" t="s">
        <v>53</v>
      </c>
      <c r="T36" s="820" t="s">
        <v>53</v>
      </c>
      <c r="U36" s="820" t="s">
        <v>53</v>
      </c>
      <c r="V36" s="820" t="s">
        <v>54</v>
      </c>
      <c r="W36" s="820" t="s">
        <v>54</v>
      </c>
      <c r="X36" s="820" t="s">
        <v>53</v>
      </c>
      <c r="Y36" s="820" t="s">
        <v>53</v>
      </c>
      <c r="Z36" s="820" t="s">
        <v>53</v>
      </c>
      <c r="AA36" s="820" t="s">
        <v>53</v>
      </c>
      <c r="AB36" s="820" t="s">
        <v>53</v>
      </c>
      <c r="AC36" s="820" t="s">
        <v>53</v>
      </c>
      <c r="AD36" s="820" t="s">
        <v>54</v>
      </c>
      <c r="AE36" s="820" t="s">
        <v>54</v>
      </c>
      <c r="AF36" s="820" t="s">
        <v>54</v>
      </c>
      <c r="AG36" s="820" t="s">
        <v>54</v>
      </c>
      <c r="AH36" s="1071">
        <f>COUNTIF(O36:AG36, "SI")</f>
        <v>12</v>
      </c>
      <c r="AI36" s="835" t="str">
        <f>IF(AH36&lt;=5, "Moderado", IF(AH36&lt;=11,"Mayor","Catastrófico"))</f>
        <v>Catastrófico</v>
      </c>
      <c r="AJ36" s="838">
        <f>IF(AI36="Leve", 20%, IF(AI36="Menor",40%, IF(AI36="Moderado",60%, IF(AI36="Mayor",80%,IF(AI36="Catastrófico",100%,"")))))</f>
        <v>1</v>
      </c>
      <c r="AK36" s="1021" t="str">
        <f>IF(AND(M36&lt;&gt;"",AI36&lt;&gt;""),VLOOKUP(M36&amp;AI36,'No Eliminar'!$P$32:$Q$56,2,FALSE),"")</f>
        <v>Extrema</v>
      </c>
      <c r="AL36" s="331" t="s">
        <v>84</v>
      </c>
      <c r="AM36" s="611" t="s">
        <v>1425</v>
      </c>
      <c r="AN36" s="552" t="s">
        <v>1212</v>
      </c>
      <c r="AO36" s="233" t="str">
        <f t="shared" ref="AO36:AO38" si="76">IF(AP36="Preventivo","Probabilidad",IF(AP36="Detectivo","Probabilidad","Impacto"))</f>
        <v>Probabilidad</v>
      </c>
      <c r="AP36" s="164" t="s">
        <v>61</v>
      </c>
      <c r="AQ36" s="187">
        <f t="shared" ref="AQ36:AQ38" si="77">IF(AP36="Preventivo", 25%, IF(AP36="Detectivo",15%, IF(AP36="Correctivo",10%,IF(AP36="No se tienen controles para aplicar al impacto","No Aplica",""))))</f>
        <v>0.25</v>
      </c>
      <c r="AR36" s="164" t="s">
        <v>56</v>
      </c>
      <c r="AS36" s="162">
        <f t="shared" ref="AS36:AS38" si="78">IF(AR36="Automático", 25%, IF(AR36="Manual",15%,IF(AR36="No Aplica", "No Aplica","")))</f>
        <v>0.15</v>
      </c>
      <c r="AT36" s="165">
        <f t="shared" ref="AT36:AT38" si="79">AQ36+AS36</f>
        <v>0.4</v>
      </c>
      <c r="AU36" s="164" t="s">
        <v>73</v>
      </c>
      <c r="AV36" s="164" t="s">
        <v>58</v>
      </c>
      <c r="AW36" s="164" t="s">
        <v>59</v>
      </c>
      <c r="AX36" s="165">
        <f t="shared" ref="AX36" si="80">IFERROR(IF(AND(AO35="Probabilidad",AO36="Probabilidad"),(AX35-(+AX35*AT36)),IF(AO36="Probabilidad",(L35-(+L35*AT36)),IF(AO36="Impacto",AX35,""))),"")</f>
        <v>0.252</v>
      </c>
      <c r="AY36" s="166" t="str">
        <f t="shared" ref="AY36:AY38" si="81">IF(AX36&lt;=20%, "Muy Baja", IF(AX36&lt;=40%,"Baja", IF(AX36&lt;=60%,"Media",IF(AX36&lt;=80%,"Alta","Muy Alta"))))</f>
        <v>Baja</v>
      </c>
      <c r="AZ36" s="165">
        <f t="shared" ref="AZ36" si="82">IFERROR(IF(AND(AO35="Impacto",AO36="Impacto"),(AZ35-(+AZ35*AT36)),IF(AND(AO35="Impacto",AO36="Probabilidad"),(AZ35),IF(AND(AO35="Probabilidad",AO36="Impacto"),(AZ35-(+AZ35*AT36)),IF(AND(AO35="Probabilidad",AO36="Probabilidad"),(AZ35))))),"")</f>
        <v>1</v>
      </c>
      <c r="BA36" s="166" t="str">
        <f t="shared" ref="BA36:BA38" si="83">IF(AZ36&lt;=20%, "Leve", IF(AZ36&lt;=40%,"Menor", IF(AZ36&lt;=60%,"Moderado",IF(AZ36&lt;=80%,"Mayor","Catastrófico"))))</f>
        <v>Catastrófico</v>
      </c>
      <c r="BB36" s="167" t="str">
        <f>IF(AND(AY36&lt;&gt;"",BA36&lt;&gt;""),VLOOKUP(AY36&amp;BA36,'No Eliminar'!$P$3:$Q$27,2,FALSE),"")</f>
        <v>Extrema</v>
      </c>
      <c r="BC36" s="822" t="s">
        <v>60</v>
      </c>
      <c r="BD36" s="962" t="s">
        <v>1213</v>
      </c>
      <c r="BE36" s="962" t="s">
        <v>1214</v>
      </c>
      <c r="BF36" s="962" t="s">
        <v>422</v>
      </c>
      <c r="BG36" s="970">
        <v>44928</v>
      </c>
      <c r="BH36" s="970">
        <v>45289</v>
      </c>
      <c r="BI36" s="968" t="s">
        <v>1215</v>
      </c>
    </row>
    <row r="37" spans="2:65" ht="230.25" customHeight="1" thickBot="1" x14ac:dyDescent="0.35">
      <c r="B37" s="787"/>
      <c r="C37" s="1120"/>
      <c r="D37" s="1121"/>
      <c r="E37" s="1124"/>
      <c r="F37" s="1075"/>
      <c r="G37" s="850"/>
      <c r="H37" s="825"/>
      <c r="I37" s="825"/>
      <c r="J37" s="1069"/>
      <c r="K37" s="850"/>
      <c r="L37" s="825"/>
      <c r="M37" s="828"/>
      <c r="N37" s="831"/>
      <c r="O37" s="825"/>
      <c r="P37" s="825"/>
      <c r="Q37" s="825"/>
      <c r="R37" s="825"/>
      <c r="S37" s="825"/>
      <c r="T37" s="825"/>
      <c r="U37" s="825"/>
      <c r="V37" s="825"/>
      <c r="W37" s="825"/>
      <c r="X37" s="825"/>
      <c r="Y37" s="825"/>
      <c r="Z37" s="825"/>
      <c r="AA37" s="825"/>
      <c r="AB37" s="825"/>
      <c r="AC37" s="825"/>
      <c r="AD37" s="825"/>
      <c r="AE37" s="825"/>
      <c r="AF37" s="825"/>
      <c r="AG37" s="825"/>
      <c r="AH37" s="1072"/>
      <c r="AI37" s="837"/>
      <c r="AJ37" s="839"/>
      <c r="AK37" s="1022"/>
      <c r="AL37" s="331" t="s">
        <v>339</v>
      </c>
      <c r="AM37" s="611" t="s">
        <v>1426</v>
      </c>
      <c r="AN37" s="552" t="s">
        <v>1370</v>
      </c>
      <c r="AO37" s="137" t="str">
        <f t="shared" si="76"/>
        <v>Probabilidad</v>
      </c>
      <c r="AP37" s="102" t="s">
        <v>61</v>
      </c>
      <c r="AQ37" s="155">
        <f t="shared" si="77"/>
        <v>0.25</v>
      </c>
      <c r="AR37" s="102" t="s">
        <v>56</v>
      </c>
      <c r="AS37" s="83">
        <f t="shared" si="78"/>
        <v>0.15</v>
      </c>
      <c r="AT37" s="118">
        <f t="shared" si="79"/>
        <v>0.4</v>
      </c>
      <c r="AU37" s="102" t="s">
        <v>73</v>
      </c>
      <c r="AV37" s="102" t="s">
        <v>58</v>
      </c>
      <c r="AW37" s="102" t="s">
        <v>59</v>
      </c>
      <c r="AX37" s="86">
        <f>IFERROR(IF(AND(AO36="Probabilidad",AO37="Probabilidad"),(AX36-(+AX36*AT37)),IF(AO37="Probabilidad",(L36-(+L36*AT37)),IF(AO37="Impacto",AX36,""))),"")</f>
        <v>0.1512</v>
      </c>
      <c r="AY37" s="119" t="str">
        <f t="shared" si="81"/>
        <v>Muy Baja</v>
      </c>
      <c r="AZ37" s="86">
        <f>IFERROR(IF(AND(AO36="Impacto",AO37="Impacto"),(AZ36-(+AZ36*AT37)),IF(AND(AO36="Impacto",AO37="Probabilidad"),(AZ36),IF(AND(AO36="Probabilidad",AO37="Impacto"),(AZ36-(+AZ36*AT37)),IF(AND(AO36="Probabilidad",AO37="Probabilidad"),(AZ36))))),"")</f>
        <v>1</v>
      </c>
      <c r="BA37" s="119" t="str">
        <f t="shared" si="83"/>
        <v>Catastrófico</v>
      </c>
      <c r="BB37" s="112" t="str">
        <f>IF(AND(AY37&lt;&gt;"",BA37&lt;&gt;""),VLOOKUP(AY37&amp;BA37,'No Eliminar'!$P$3:$Q$27,2,FALSE),"")</f>
        <v>Extrema</v>
      </c>
      <c r="BC37" s="823"/>
      <c r="BD37" s="963"/>
      <c r="BE37" s="963"/>
      <c r="BF37" s="963"/>
      <c r="BG37" s="976"/>
      <c r="BH37" s="976"/>
      <c r="BI37" s="991"/>
    </row>
    <row r="38" spans="2:65" ht="135.75" customHeight="1" thickBot="1" x14ac:dyDescent="0.35">
      <c r="B38" s="788"/>
      <c r="C38" s="1086"/>
      <c r="D38" s="1088"/>
      <c r="E38" s="1090"/>
      <c r="F38" s="1076"/>
      <c r="G38" s="834"/>
      <c r="H38" s="821"/>
      <c r="I38" s="821"/>
      <c r="J38" s="1070"/>
      <c r="K38" s="834"/>
      <c r="L38" s="821"/>
      <c r="M38" s="829"/>
      <c r="N38" s="832"/>
      <c r="O38" s="821"/>
      <c r="P38" s="821"/>
      <c r="Q38" s="821"/>
      <c r="R38" s="821"/>
      <c r="S38" s="821"/>
      <c r="T38" s="821"/>
      <c r="U38" s="821"/>
      <c r="V38" s="821"/>
      <c r="W38" s="821"/>
      <c r="X38" s="821"/>
      <c r="Y38" s="821"/>
      <c r="Z38" s="821"/>
      <c r="AA38" s="821"/>
      <c r="AB38" s="821"/>
      <c r="AC38" s="821"/>
      <c r="AD38" s="821"/>
      <c r="AE38" s="821"/>
      <c r="AF38" s="821"/>
      <c r="AG38" s="821"/>
      <c r="AH38" s="1073"/>
      <c r="AI38" s="836"/>
      <c r="AJ38" s="840"/>
      <c r="AK38" s="1023"/>
      <c r="AL38" s="343" t="s">
        <v>340</v>
      </c>
      <c r="AM38" s="611" t="s">
        <v>1427</v>
      </c>
      <c r="AN38" s="552" t="s">
        <v>1219</v>
      </c>
      <c r="AO38" s="137" t="str">
        <f t="shared" si="76"/>
        <v>Probabilidad</v>
      </c>
      <c r="AP38" s="102" t="s">
        <v>62</v>
      </c>
      <c r="AQ38" s="155">
        <f t="shared" si="77"/>
        <v>0.15</v>
      </c>
      <c r="AR38" s="102" t="s">
        <v>56</v>
      </c>
      <c r="AS38" s="83">
        <f t="shared" si="78"/>
        <v>0.15</v>
      </c>
      <c r="AT38" s="118">
        <f t="shared" si="79"/>
        <v>0.3</v>
      </c>
      <c r="AU38" s="102" t="s">
        <v>57</v>
      </c>
      <c r="AV38" s="102" t="s">
        <v>65</v>
      </c>
      <c r="AW38" s="102" t="s">
        <v>59</v>
      </c>
      <c r="AX38" s="86">
        <f>IFERROR(IF(AND(AO37="Probabilidad",AO38="Probabilidad"),(AX37-(+AX37*AT38)),IF(AO38="Probabilidad",(L37-(+L37*AT38)),IF(AO38="Impacto",AX37,""))),"")</f>
        <v>0.10584</v>
      </c>
      <c r="AY38" s="119" t="str">
        <f t="shared" si="81"/>
        <v>Muy Baja</v>
      </c>
      <c r="AZ38" s="86">
        <f>IFERROR(IF(AND(AO37="Impacto",AO38="Impacto"),(AZ37-(+AZ37*AT38)),IF(AND(AO37="Impacto",AO38="Probabilidad"),(AZ37),IF(AND(AO37="Probabilidad",AO38="Impacto"),(AZ37-(+AZ37*AT38)),IF(AND(AO37="Probabilidad",AO38="Probabilidad"),(AZ37))))),"")</f>
        <v>1</v>
      </c>
      <c r="BA38" s="119" t="str">
        <f t="shared" si="83"/>
        <v>Catastrófico</v>
      </c>
      <c r="BB38" s="112" t="str">
        <f>IF(AND(AY38&lt;&gt;"",BA38&lt;&gt;""),VLOOKUP(AY38&amp;BA38,'No Eliminar'!$P$3:$Q$27,2,FALSE),"")</f>
        <v>Extrema</v>
      </c>
      <c r="BC38" s="824"/>
      <c r="BD38" s="964"/>
      <c r="BE38" s="964"/>
      <c r="BF38" s="964"/>
      <c r="BG38" s="971"/>
      <c r="BH38" s="971"/>
      <c r="BI38" s="969"/>
    </row>
    <row r="39" spans="2:65" ht="261.75" customHeight="1" thickBot="1" x14ac:dyDescent="0.35">
      <c r="B39" s="786" t="s">
        <v>154</v>
      </c>
      <c r="C39" s="1085" t="str">
        <f>VLOOKUP(B39,'No Eliminar'!B$3:D$18,2,FALSE)</f>
        <v>Ejercer el adecuado control de los recursos financieros asignados al Instituto en cumplimiento a los principios contables y de hacienda pública.</v>
      </c>
      <c r="D39" s="1087" t="str">
        <f>VLOOKUP(B39,'No Eliminar'!B$3:E$18,4,FALSE)</f>
        <v>Ejecutar la planeación institucional en el marco de los valores del servicio público.</v>
      </c>
      <c r="E39" s="795" t="s">
        <v>338</v>
      </c>
      <c r="F39" s="1074" t="s">
        <v>310</v>
      </c>
      <c r="G39" s="844" t="s">
        <v>518</v>
      </c>
      <c r="H39" s="820" t="s">
        <v>63</v>
      </c>
      <c r="I39" s="833" t="s">
        <v>519</v>
      </c>
      <c r="J39" s="833" t="s">
        <v>520</v>
      </c>
      <c r="K39" s="833" t="s">
        <v>347</v>
      </c>
      <c r="L39" s="820" t="s">
        <v>365</v>
      </c>
      <c r="M39" s="827" t="str">
        <f t="shared" si="0"/>
        <v>Rara vez</v>
      </c>
      <c r="N39" s="830">
        <f t="shared" si="1"/>
        <v>0.2</v>
      </c>
      <c r="O39" s="820" t="s">
        <v>54</v>
      </c>
      <c r="P39" s="820" t="s">
        <v>54</v>
      </c>
      <c r="Q39" s="820" t="s">
        <v>54</v>
      </c>
      <c r="R39" s="820" t="s">
        <v>54</v>
      </c>
      <c r="S39" s="820" t="s">
        <v>53</v>
      </c>
      <c r="T39" s="820" t="s">
        <v>53</v>
      </c>
      <c r="U39" s="820" t="s">
        <v>53</v>
      </c>
      <c r="V39" s="820" t="s">
        <v>54</v>
      </c>
      <c r="W39" s="820" t="s">
        <v>53</v>
      </c>
      <c r="X39" s="820" t="s">
        <v>53</v>
      </c>
      <c r="Y39" s="820" t="s">
        <v>53</v>
      </c>
      <c r="Z39" s="820" t="s">
        <v>53</v>
      </c>
      <c r="AA39" s="820" t="s">
        <v>53</v>
      </c>
      <c r="AB39" s="820" t="s">
        <v>53</v>
      </c>
      <c r="AC39" s="820" t="s">
        <v>53</v>
      </c>
      <c r="AD39" s="820" t="s">
        <v>54</v>
      </c>
      <c r="AE39" s="820" t="s">
        <v>54</v>
      </c>
      <c r="AF39" s="820" t="s">
        <v>54</v>
      </c>
      <c r="AG39" s="820" t="s">
        <v>54</v>
      </c>
      <c r="AH39" s="1071">
        <f t="shared" si="20"/>
        <v>10</v>
      </c>
      <c r="AI39" s="835" t="str">
        <f t="shared" si="21"/>
        <v>Mayor</v>
      </c>
      <c r="AJ39" s="838">
        <f t="shared" si="22"/>
        <v>0.8</v>
      </c>
      <c r="AK39" s="841" t="str">
        <f>IF(AND(M39&lt;&gt;"",AI39&lt;&gt;""),VLOOKUP(M39&amp;AI39,'No Eliminar'!$P$32:$Q$56,2,FALSE),"")</f>
        <v>Alta</v>
      </c>
      <c r="AL39" s="145" t="s">
        <v>84</v>
      </c>
      <c r="AM39" s="612" t="s">
        <v>1428</v>
      </c>
      <c r="AN39" s="553" t="s">
        <v>521</v>
      </c>
      <c r="AO39" s="75" t="str">
        <f t="shared" si="14"/>
        <v>Probabilidad</v>
      </c>
      <c r="AP39" s="89" t="s">
        <v>61</v>
      </c>
      <c r="AQ39" s="156">
        <f t="shared" si="15"/>
        <v>0.25</v>
      </c>
      <c r="AR39" s="89" t="s">
        <v>56</v>
      </c>
      <c r="AS39" s="76">
        <f t="shared" si="16"/>
        <v>0.15</v>
      </c>
      <c r="AT39" s="77">
        <f t="shared" si="17"/>
        <v>0.4</v>
      </c>
      <c r="AU39" s="89" t="s">
        <v>57</v>
      </c>
      <c r="AV39" s="89" t="s">
        <v>65</v>
      </c>
      <c r="AW39" s="89" t="s">
        <v>59</v>
      </c>
      <c r="AX39" s="77">
        <f>IFERROR(IF(AO39="Probabilidad",(N39-(+N39*AT39)),IF(AO39="Impacto",N39,"")),"")</f>
        <v>0.12</v>
      </c>
      <c r="AY39" s="78" t="str">
        <f t="shared" si="18"/>
        <v>Muy Baja</v>
      </c>
      <c r="AZ39" s="77">
        <f>IF(AO39="Impacto",(AJ39-(+AJ39*AT39)),AJ39)</f>
        <v>0.8</v>
      </c>
      <c r="BA39" s="78" t="str">
        <f t="shared" si="19"/>
        <v>Mayor</v>
      </c>
      <c r="BB39" s="79" t="str">
        <f>IF(AND(AY39&lt;&gt;"",BA39&lt;&gt;""),VLOOKUP(AY39&amp;BA39,'No Eliminar'!$P$3:$Q$27,2,FALSE),"")</f>
        <v>Alta</v>
      </c>
      <c r="BC39" s="822" t="s">
        <v>60</v>
      </c>
      <c r="BD39" s="962" t="s">
        <v>1371</v>
      </c>
      <c r="BE39" s="962" t="s">
        <v>526</v>
      </c>
      <c r="BF39" s="962" t="s">
        <v>422</v>
      </c>
      <c r="BG39" s="970">
        <v>44928</v>
      </c>
      <c r="BH39" s="970">
        <v>45289</v>
      </c>
      <c r="BI39" s="968" t="s">
        <v>1220</v>
      </c>
    </row>
    <row r="40" spans="2:65" ht="153" customHeight="1" thickBot="1" x14ac:dyDescent="0.35">
      <c r="B40" s="787"/>
      <c r="C40" s="1120"/>
      <c r="D40" s="1121"/>
      <c r="E40" s="796"/>
      <c r="F40" s="1075"/>
      <c r="G40" s="845"/>
      <c r="H40" s="825"/>
      <c r="I40" s="850"/>
      <c r="J40" s="850"/>
      <c r="K40" s="850"/>
      <c r="L40" s="825"/>
      <c r="M40" s="828"/>
      <c r="N40" s="831"/>
      <c r="O40" s="825"/>
      <c r="P40" s="825"/>
      <c r="Q40" s="825"/>
      <c r="R40" s="825"/>
      <c r="S40" s="825"/>
      <c r="T40" s="825"/>
      <c r="U40" s="825"/>
      <c r="V40" s="825"/>
      <c r="W40" s="825"/>
      <c r="X40" s="825"/>
      <c r="Y40" s="825"/>
      <c r="Z40" s="825"/>
      <c r="AA40" s="825"/>
      <c r="AB40" s="825"/>
      <c r="AC40" s="825"/>
      <c r="AD40" s="825"/>
      <c r="AE40" s="825"/>
      <c r="AF40" s="825"/>
      <c r="AG40" s="825"/>
      <c r="AH40" s="1072"/>
      <c r="AI40" s="837"/>
      <c r="AJ40" s="839"/>
      <c r="AK40" s="842"/>
      <c r="AL40" s="145" t="s">
        <v>339</v>
      </c>
      <c r="AM40" s="611" t="s">
        <v>1429</v>
      </c>
      <c r="AN40" s="553" t="s">
        <v>522</v>
      </c>
      <c r="AO40" s="202" t="str">
        <f t="shared" si="14"/>
        <v>Probabilidad</v>
      </c>
      <c r="AP40" s="90" t="s">
        <v>61</v>
      </c>
      <c r="AQ40" s="203">
        <f t="shared" ref="AQ40:AQ41" si="84">IF(AP40="Preventivo", 25%, IF(AP40="Detectivo",15%, IF(AP40="Correctivo",10%,IF(AP40="No se tienen controles para aplicar al impacto","No Aplica",""))))</f>
        <v>0.25</v>
      </c>
      <c r="AR40" s="90" t="s">
        <v>56</v>
      </c>
      <c r="AS40" s="37">
        <f>IF(AR40="Automático", 25%, IF(AR40="Manual",15%,IF(AR40="No Aplica", "No Aplica","")))</f>
        <v>0.15</v>
      </c>
      <c r="AT40" s="40">
        <f t="shared" ref="AT40:AT41" si="85">AQ40+AS40</f>
        <v>0.4</v>
      </c>
      <c r="AU40" s="90" t="s">
        <v>57</v>
      </c>
      <c r="AV40" s="90" t="s">
        <v>65</v>
      </c>
      <c r="AW40" s="90" t="s">
        <v>59</v>
      </c>
      <c r="AX40" s="40">
        <f>IFERROR(IF(AND(AO39="Probabilidad",AO40="Probabilidad"),(AX39-(+AX39*AT40)),IF(AO40="Probabilidad",(L39-(+L39*AT40)),IF(AO40="Impacto",AX39,""))),"")</f>
        <v>7.1999999999999995E-2</v>
      </c>
      <c r="AY40" s="41" t="str">
        <f t="shared" si="18"/>
        <v>Muy Baja</v>
      </c>
      <c r="AZ40" s="40">
        <f>IFERROR(IF(AND(AO39="Impacto",AO40="Impacto"),(AZ39-(+AZ39*AT40)),IF(AND(AO39="Impacto",AO40="Probabilidad"),(AZ39),IF(AND(AO39="Probabilidad",AO40="Impacto"),(AZ39-(+AZ39*AT40)),IF(AND(AO39="Probabilidad",AO40="Probabilidad"),(AZ39))))),"")</f>
        <v>0.8</v>
      </c>
      <c r="BA40" s="41" t="str">
        <f t="shared" si="19"/>
        <v>Mayor</v>
      </c>
      <c r="BB40" s="42" t="str">
        <f>IF(AND(AY40&lt;&gt;"",BA40&lt;&gt;""),VLOOKUP(AY40&amp;BA40,'No Eliminar'!$P$3:$Q$27,2,FALSE),"")</f>
        <v>Alta</v>
      </c>
      <c r="BC40" s="823"/>
      <c r="BD40" s="963"/>
      <c r="BE40" s="963"/>
      <c r="BF40" s="963"/>
      <c r="BG40" s="976"/>
      <c r="BH40" s="976"/>
      <c r="BI40" s="991"/>
    </row>
    <row r="41" spans="2:65" ht="153" customHeight="1" thickBot="1" x14ac:dyDescent="0.35">
      <c r="B41" s="788"/>
      <c r="C41" s="1086"/>
      <c r="D41" s="1088"/>
      <c r="E41" s="797"/>
      <c r="F41" s="1076"/>
      <c r="G41" s="846"/>
      <c r="H41" s="821"/>
      <c r="I41" s="834"/>
      <c r="J41" s="834"/>
      <c r="K41" s="834"/>
      <c r="L41" s="821"/>
      <c r="M41" s="829"/>
      <c r="N41" s="832"/>
      <c r="O41" s="821"/>
      <c r="P41" s="821"/>
      <c r="Q41" s="821"/>
      <c r="R41" s="821"/>
      <c r="S41" s="821"/>
      <c r="T41" s="821"/>
      <c r="U41" s="821"/>
      <c r="V41" s="821"/>
      <c r="W41" s="821"/>
      <c r="X41" s="821"/>
      <c r="Y41" s="821"/>
      <c r="Z41" s="821"/>
      <c r="AA41" s="821"/>
      <c r="AB41" s="821"/>
      <c r="AC41" s="821"/>
      <c r="AD41" s="821"/>
      <c r="AE41" s="821"/>
      <c r="AF41" s="821"/>
      <c r="AG41" s="821"/>
      <c r="AH41" s="1073"/>
      <c r="AI41" s="836"/>
      <c r="AJ41" s="840"/>
      <c r="AK41" s="843"/>
      <c r="AL41" s="147" t="s">
        <v>340</v>
      </c>
      <c r="AM41" s="611" t="s">
        <v>1450</v>
      </c>
      <c r="AN41" s="553" t="s">
        <v>523</v>
      </c>
      <c r="AO41" s="134" t="str">
        <f t="shared" si="14"/>
        <v>Probabilidad</v>
      </c>
      <c r="AP41" s="91" t="s">
        <v>61</v>
      </c>
      <c r="AQ41" s="204">
        <f t="shared" si="84"/>
        <v>0.25</v>
      </c>
      <c r="AR41" s="91" t="s">
        <v>56</v>
      </c>
      <c r="AS41" s="85">
        <f>IF(AR41="Automático", 25%, IF(AR41="Manual",15%,IF(AR41="No Aplica", "No Aplica","")))</f>
        <v>0.15</v>
      </c>
      <c r="AT41" s="86">
        <f t="shared" si="85"/>
        <v>0.4</v>
      </c>
      <c r="AU41" s="91" t="s">
        <v>57</v>
      </c>
      <c r="AV41" s="91" t="s">
        <v>65</v>
      </c>
      <c r="AW41" s="91" t="s">
        <v>59</v>
      </c>
      <c r="AX41" s="86">
        <f>IFERROR(IF(AND(AO40="Probabilidad",AO41="Probabilidad"),(AX40-(+AX40*AT41)),IF(AND(AO40="Impacto",AO41="Probabilidad"),(AX39-(+AX39*AT41)),IF(AO41="Impacto",AX40,""))),"")</f>
        <v>4.3199999999999995E-2</v>
      </c>
      <c r="AY41" s="87" t="str">
        <f t="shared" si="18"/>
        <v>Muy Baja</v>
      </c>
      <c r="AZ41" s="86">
        <f>IFERROR(IF(AND(AO40="Impacto",AO41="Impacto"),(AZ40-(+AZ40*AT41)),IF(AND(AO40="Impacto",AO41="Probabilidad"),(AZ40),IF(AND(AO40="Probabilidad",AO41="Impacto"),(AZ40-(+AZ40*AT41)),IF(AND(AO40="Probabilidad",AO41="Probabilidad"),(AZ40))))),"")</f>
        <v>0.8</v>
      </c>
      <c r="BA41" s="87" t="str">
        <f t="shared" si="19"/>
        <v>Mayor</v>
      </c>
      <c r="BB41" s="88" t="str">
        <f>IF(AND(AY41&lt;&gt;"",BA41&lt;&gt;""),VLOOKUP(AY41&amp;BA41,'No Eliminar'!$P$3:$Q$27,2,FALSE),"")</f>
        <v>Alta</v>
      </c>
      <c r="BC41" s="824"/>
      <c r="BD41" s="964"/>
      <c r="BE41" s="964"/>
      <c r="BF41" s="964"/>
      <c r="BG41" s="971"/>
      <c r="BH41" s="971"/>
      <c r="BI41" s="969"/>
    </row>
    <row r="42" spans="2:65" ht="152.25" customHeight="1" thickBot="1" x14ac:dyDescent="0.35">
      <c r="B42" s="786" t="s">
        <v>71</v>
      </c>
      <c r="C42" s="1085" t="str">
        <f>VLOOKUP(B42,'No Eliminar'!B$3:D$18,2,FALSE)</f>
        <v>Administrar la documentación del Instituto durante todo su ciclo vital de acuerdo a la legislación vigente con el fin de conservar la memoria institucional y proporcionar de manera oportuna la información a usuarios.</v>
      </c>
      <c r="D42" s="1087" t="str">
        <f>VLOOKUP(B42,'No Eliminar'!B$3:E$18,4,FALSE)</f>
        <v>Garantizar un adecuado flujo de información tanto interna  como externa</v>
      </c>
      <c r="E42" s="795" t="s">
        <v>50</v>
      </c>
      <c r="F42" s="1074" t="s">
        <v>315</v>
      </c>
      <c r="G42" s="844" t="s">
        <v>584</v>
      </c>
      <c r="H42" s="820" t="s">
        <v>63</v>
      </c>
      <c r="I42" s="1081" t="s">
        <v>585</v>
      </c>
      <c r="J42" s="215" t="s">
        <v>586</v>
      </c>
      <c r="K42" s="833" t="s">
        <v>347</v>
      </c>
      <c r="L42" s="820" t="s">
        <v>363</v>
      </c>
      <c r="M42" s="827" t="str">
        <f t="shared" si="0"/>
        <v>Posible</v>
      </c>
      <c r="N42" s="830">
        <f t="shared" si="1"/>
        <v>0.6</v>
      </c>
      <c r="O42" s="1081" t="s">
        <v>53</v>
      </c>
      <c r="P42" s="1081" t="s">
        <v>53</v>
      </c>
      <c r="Q42" s="1081" t="s">
        <v>53</v>
      </c>
      <c r="R42" s="1081" t="s">
        <v>53</v>
      </c>
      <c r="S42" s="1081" t="s">
        <v>53</v>
      </c>
      <c r="T42" s="1081" t="s">
        <v>53</v>
      </c>
      <c r="U42" s="1081" t="s">
        <v>53</v>
      </c>
      <c r="V42" s="1081" t="s">
        <v>53</v>
      </c>
      <c r="W42" s="1081" t="s">
        <v>53</v>
      </c>
      <c r="X42" s="1081" t="s">
        <v>53</v>
      </c>
      <c r="Y42" s="1081" t="s">
        <v>53</v>
      </c>
      <c r="Z42" s="1081" t="s">
        <v>53</v>
      </c>
      <c r="AA42" s="1081" t="s">
        <v>53</v>
      </c>
      <c r="AB42" s="1081" t="s">
        <v>53</v>
      </c>
      <c r="AC42" s="1081" t="s">
        <v>54</v>
      </c>
      <c r="AD42" s="1081" t="s">
        <v>54</v>
      </c>
      <c r="AE42" s="1081" t="s">
        <v>54</v>
      </c>
      <c r="AF42" s="1081" t="s">
        <v>53</v>
      </c>
      <c r="AG42" s="1081" t="s">
        <v>54</v>
      </c>
      <c r="AH42" s="1071">
        <f t="shared" si="20"/>
        <v>15</v>
      </c>
      <c r="AI42" s="835" t="str">
        <f t="shared" si="21"/>
        <v>Catastrófico</v>
      </c>
      <c r="AJ42" s="838">
        <f t="shared" si="22"/>
        <v>1</v>
      </c>
      <c r="AK42" s="945" t="str">
        <f>IF(AND(M42&lt;&gt;"",AI42&lt;&gt;""),VLOOKUP(M42&amp;AI42,'No Eliminar'!$P$32:$Q$56,2,FALSE),"")</f>
        <v>Extrema</v>
      </c>
      <c r="AL42" s="216" t="s">
        <v>84</v>
      </c>
      <c r="AM42" s="611" t="s">
        <v>1430</v>
      </c>
      <c r="AN42" s="200" t="s">
        <v>562</v>
      </c>
      <c r="AO42" s="75" t="str">
        <f t="shared" si="14"/>
        <v>Probabilidad</v>
      </c>
      <c r="AP42" s="89" t="s">
        <v>61</v>
      </c>
      <c r="AQ42" s="156">
        <f t="shared" si="15"/>
        <v>0.25</v>
      </c>
      <c r="AR42" s="89" t="s">
        <v>56</v>
      </c>
      <c r="AS42" s="76">
        <f t="shared" si="16"/>
        <v>0.15</v>
      </c>
      <c r="AT42" s="77">
        <f t="shared" si="17"/>
        <v>0.4</v>
      </c>
      <c r="AU42" s="89" t="s">
        <v>57</v>
      </c>
      <c r="AV42" s="89" t="s">
        <v>65</v>
      </c>
      <c r="AW42" s="89" t="s">
        <v>59</v>
      </c>
      <c r="AX42" s="77">
        <f t="shared" si="75"/>
        <v>0.36</v>
      </c>
      <c r="AY42" s="78" t="str">
        <f t="shared" si="18"/>
        <v>Baja</v>
      </c>
      <c r="AZ42" s="77">
        <f>IF(AO42="Impacto",(AJ42-(+AJ42*AT42)),AJ42)</f>
        <v>1</v>
      </c>
      <c r="BA42" s="78" t="str">
        <f t="shared" si="19"/>
        <v>Catastrófico</v>
      </c>
      <c r="BB42" s="79" t="str">
        <f>IF(AND(AY42&lt;&gt;"",BA42&lt;&gt;""),VLOOKUP(AY42&amp;BA42,'No Eliminar'!$P$3:$Q$27,2,FALSE),"")</f>
        <v>Extrema</v>
      </c>
      <c r="BC42" s="822" t="s">
        <v>60</v>
      </c>
      <c r="BD42" s="587" t="s">
        <v>590</v>
      </c>
      <c r="BE42" s="619" t="s">
        <v>591</v>
      </c>
      <c r="BF42" s="619" t="s">
        <v>373</v>
      </c>
      <c r="BG42" s="623">
        <v>44928</v>
      </c>
      <c r="BH42" s="623">
        <v>45289</v>
      </c>
      <c r="BI42" s="968" t="s">
        <v>594</v>
      </c>
    </row>
    <row r="43" spans="2:65" ht="129" customHeight="1" thickBot="1" x14ac:dyDescent="0.35">
      <c r="B43" s="788"/>
      <c r="C43" s="1086"/>
      <c r="D43" s="1088"/>
      <c r="E43" s="797"/>
      <c r="F43" s="1076"/>
      <c r="G43" s="846"/>
      <c r="H43" s="821"/>
      <c r="I43" s="1082"/>
      <c r="J43" s="217" t="s">
        <v>587</v>
      </c>
      <c r="K43" s="834"/>
      <c r="L43" s="821"/>
      <c r="M43" s="829"/>
      <c r="N43" s="832"/>
      <c r="O43" s="1082"/>
      <c r="P43" s="1082"/>
      <c r="Q43" s="1082"/>
      <c r="R43" s="1082"/>
      <c r="S43" s="1082"/>
      <c r="T43" s="1082"/>
      <c r="U43" s="1082"/>
      <c r="V43" s="1082"/>
      <c r="W43" s="1082"/>
      <c r="X43" s="1082"/>
      <c r="Y43" s="1082"/>
      <c r="Z43" s="1082"/>
      <c r="AA43" s="1082"/>
      <c r="AB43" s="1082"/>
      <c r="AC43" s="1082"/>
      <c r="AD43" s="1082"/>
      <c r="AE43" s="1082"/>
      <c r="AF43" s="1082"/>
      <c r="AG43" s="1082"/>
      <c r="AH43" s="1073"/>
      <c r="AI43" s="836"/>
      <c r="AJ43" s="840"/>
      <c r="AK43" s="947"/>
      <c r="AL43" s="218" t="s">
        <v>339</v>
      </c>
      <c r="AM43" s="618" t="s">
        <v>1431</v>
      </c>
      <c r="AN43" s="200" t="s">
        <v>562</v>
      </c>
      <c r="AO43" s="117" t="str">
        <f t="shared" si="14"/>
        <v>Probabilidad</v>
      </c>
      <c r="AP43" s="102" t="s">
        <v>61</v>
      </c>
      <c r="AQ43" s="155">
        <f t="shared" si="15"/>
        <v>0.25</v>
      </c>
      <c r="AR43" s="102" t="s">
        <v>56</v>
      </c>
      <c r="AS43" s="83">
        <f t="shared" si="16"/>
        <v>0.15</v>
      </c>
      <c r="AT43" s="118">
        <f t="shared" si="17"/>
        <v>0.4</v>
      </c>
      <c r="AU43" s="102" t="s">
        <v>57</v>
      </c>
      <c r="AV43" s="102" t="s">
        <v>65</v>
      </c>
      <c r="AW43" s="102" t="s">
        <v>59</v>
      </c>
      <c r="AX43" s="86">
        <f>IFERROR(IF(AND(AO42="Probabilidad",AO43="Probabilidad"),(AX42-(+AX42*AT43)),IF(AO43="Probabilidad",(L42-(+L42*AT43)),IF(AO43="Impacto",AX42,""))),"")</f>
        <v>0.216</v>
      </c>
      <c r="AY43" s="119" t="str">
        <f t="shared" si="18"/>
        <v>Baja</v>
      </c>
      <c r="AZ43" s="86">
        <f>IFERROR(IF(AND(AO42="Impacto",AO43="Impacto"),(AZ42-(+AZ42*AT43)),IF(AND(AO42="Impacto",AO43="Probabilidad"),(AZ42),IF(AND(AO42="Probabilidad",AO43="Impacto"),(AZ42-(+AZ42*AT43)),IF(AND(AO42="Probabilidad",AO43="Probabilidad"),(AZ42))))),"")</f>
        <v>1</v>
      </c>
      <c r="BA43" s="119" t="str">
        <f t="shared" si="19"/>
        <v>Catastrófico</v>
      </c>
      <c r="BB43" s="112" t="str">
        <f>IF(AND(AY43&lt;&gt;"",BA43&lt;&gt;""),VLOOKUP(AY43&amp;BA43,'No Eliminar'!$P$3:$Q$27,2,FALSE),"")</f>
        <v>Extrema</v>
      </c>
      <c r="BC43" s="824"/>
      <c r="BD43" s="127" t="s">
        <v>592</v>
      </c>
      <c r="BE43" s="127" t="s">
        <v>593</v>
      </c>
      <c r="BF43" s="127" t="s">
        <v>387</v>
      </c>
      <c r="BG43" s="643">
        <v>44928</v>
      </c>
      <c r="BH43" s="643" t="s">
        <v>1335</v>
      </c>
      <c r="BI43" s="969"/>
    </row>
    <row r="44" spans="2:65" ht="401.25" thickBot="1" x14ac:dyDescent="0.35">
      <c r="B44" s="288" t="s">
        <v>192</v>
      </c>
      <c r="C44" s="431" t="str">
        <f>VLOOKUP(B44,'No Eliminar'!B$3:D$18,2,FALSE)</f>
        <v>Mantener la disponibilidad del sistema de información del Sistema Penitenciario y Carcelario de manera oportuna, confiable, integral e Innovadora; dando soporte tecnológico a los usuarios y el acceso oportuno a los servicios tecnológicos.</v>
      </c>
      <c r="D44" s="174" t="str">
        <f>VLOOKUP(B44,'No Eliminar'!B$3:E$18,4,FALSE)</f>
        <v>Garantizar un adecuado flujo de información tanto interna  como externa</v>
      </c>
      <c r="E44" s="171" t="s">
        <v>74</v>
      </c>
      <c r="F44" s="230" t="s">
        <v>319</v>
      </c>
      <c r="G44" s="169" t="s">
        <v>600</v>
      </c>
      <c r="H44" s="157" t="s">
        <v>63</v>
      </c>
      <c r="I44" s="408" t="s">
        <v>601</v>
      </c>
      <c r="J44" s="408" t="s">
        <v>602</v>
      </c>
      <c r="K44" s="408" t="s">
        <v>347</v>
      </c>
      <c r="L44" s="232" t="s">
        <v>365</v>
      </c>
      <c r="M44" s="516" t="str">
        <f t="shared" si="0"/>
        <v>Rara vez</v>
      </c>
      <c r="N44" s="517">
        <f t="shared" si="1"/>
        <v>0.2</v>
      </c>
      <c r="O44" s="157" t="s">
        <v>53</v>
      </c>
      <c r="P44" s="157" t="s">
        <v>53</v>
      </c>
      <c r="Q44" s="157" t="s">
        <v>53</v>
      </c>
      <c r="R44" s="157" t="s">
        <v>54</v>
      </c>
      <c r="S44" s="157" t="s">
        <v>53</v>
      </c>
      <c r="T44" s="157" t="s">
        <v>54</v>
      </c>
      <c r="U44" s="157" t="s">
        <v>53</v>
      </c>
      <c r="V44" s="157" t="s">
        <v>54</v>
      </c>
      <c r="W44" s="157" t="s">
        <v>53</v>
      </c>
      <c r="X44" s="157" t="s">
        <v>53</v>
      </c>
      <c r="Y44" s="157" t="s">
        <v>53</v>
      </c>
      <c r="Z44" s="157" t="s">
        <v>53</v>
      </c>
      <c r="AA44" s="157" t="s">
        <v>54</v>
      </c>
      <c r="AB44" s="157" t="s">
        <v>53</v>
      </c>
      <c r="AC44" s="157" t="s">
        <v>54</v>
      </c>
      <c r="AD44" s="157" t="s">
        <v>54</v>
      </c>
      <c r="AE44" s="157" t="s">
        <v>53</v>
      </c>
      <c r="AF44" s="157" t="s">
        <v>53</v>
      </c>
      <c r="AG44" s="157" t="s">
        <v>54</v>
      </c>
      <c r="AH44" s="176">
        <f t="shared" si="20"/>
        <v>12</v>
      </c>
      <c r="AI44" s="161" t="str">
        <f t="shared" si="21"/>
        <v>Catastrófico</v>
      </c>
      <c r="AJ44" s="162">
        <f t="shared" si="22"/>
        <v>1</v>
      </c>
      <c r="AK44" s="224" t="str">
        <f>IF(AND(M44&lt;&gt;"",AI44&lt;&gt;""),VLOOKUP(M44&amp;AI44,'No Eliminar'!$P$32:$Q$56,2,FALSE),"")</f>
        <v>Extrema</v>
      </c>
      <c r="AL44" s="147" t="s">
        <v>84</v>
      </c>
      <c r="AM44" s="610" t="s">
        <v>1432</v>
      </c>
      <c r="AN44" s="200" t="s">
        <v>603</v>
      </c>
      <c r="AO44" s="163" t="str">
        <f t="shared" si="14"/>
        <v>Probabilidad</v>
      </c>
      <c r="AP44" s="164" t="s">
        <v>61</v>
      </c>
      <c r="AQ44" s="187">
        <f t="shared" si="15"/>
        <v>0.25</v>
      </c>
      <c r="AR44" s="164" t="s">
        <v>56</v>
      </c>
      <c r="AS44" s="162">
        <f t="shared" si="16"/>
        <v>0.15</v>
      </c>
      <c r="AT44" s="165">
        <f t="shared" si="17"/>
        <v>0.4</v>
      </c>
      <c r="AU44" s="164" t="s">
        <v>73</v>
      </c>
      <c r="AV44" s="164" t="s">
        <v>65</v>
      </c>
      <c r="AW44" s="164" t="s">
        <v>59</v>
      </c>
      <c r="AX44" s="165">
        <f t="shared" si="75"/>
        <v>0.12</v>
      </c>
      <c r="AY44" s="166" t="str">
        <f t="shared" si="18"/>
        <v>Muy Baja</v>
      </c>
      <c r="AZ44" s="165">
        <f t="shared" si="23"/>
        <v>1</v>
      </c>
      <c r="BA44" s="166" t="str">
        <f t="shared" si="19"/>
        <v>Catastrófico</v>
      </c>
      <c r="BB44" s="167" t="str">
        <f>IF(AND(AY44&lt;&gt;"",BA44&lt;&gt;""),VLOOKUP(AY44&amp;BA44,'No Eliminar'!$P$3:$Q$27,2,FALSE),"")</f>
        <v>Extrema</v>
      </c>
      <c r="BC44" s="164" t="s">
        <v>60</v>
      </c>
      <c r="BD44" s="644" t="s">
        <v>1223</v>
      </c>
      <c r="BE44" s="644" t="s">
        <v>1085</v>
      </c>
      <c r="BF44" s="177" t="s">
        <v>1086</v>
      </c>
      <c r="BG44" s="645">
        <v>45170</v>
      </c>
      <c r="BH44" s="645">
        <v>45289</v>
      </c>
      <c r="BI44" s="559" t="s">
        <v>1087</v>
      </c>
    </row>
    <row r="45" spans="2:65" ht="49.5" thickBot="1" x14ac:dyDescent="0.35">
      <c r="B45" s="49"/>
      <c r="C45" s="124" t="e">
        <f>VLOOKUP(B45,'No Eliminar'!B$3:D$18,2,FALSE)</f>
        <v>#N/A</v>
      </c>
      <c r="D45" s="124" t="e">
        <f>VLOOKUP(B45,'No Eliminar'!B$3:E$18,4,FALSE)</f>
        <v>#N/A</v>
      </c>
      <c r="E45" s="49"/>
      <c r="F45" s="292"/>
      <c r="G45" s="604"/>
      <c r="H45" s="64"/>
      <c r="I45" s="605"/>
      <c r="J45" s="605"/>
      <c r="K45" s="302"/>
      <c r="L45" s="114"/>
      <c r="M45" s="516" t="str">
        <f t="shared" si="0"/>
        <v>;</v>
      </c>
      <c r="N45" s="517" t="str">
        <f t="shared" si="1"/>
        <v/>
      </c>
      <c r="O45" s="64"/>
      <c r="P45" s="64"/>
      <c r="Q45" s="64"/>
      <c r="R45" s="64"/>
      <c r="S45" s="64"/>
      <c r="T45" s="64"/>
      <c r="U45" s="64"/>
      <c r="V45" s="64"/>
      <c r="W45" s="64"/>
      <c r="X45" s="64"/>
      <c r="Y45" s="64"/>
      <c r="Z45" s="64"/>
      <c r="AA45" s="64"/>
      <c r="AB45" s="64"/>
      <c r="AC45" s="64"/>
      <c r="AD45" s="64"/>
      <c r="AE45" s="64"/>
      <c r="AF45" s="64"/>
      <c r="AG45" s="64"/>
      <c r="AH45" s="44">
        <f t="shared" si="20"/>
        <v>0</v>
      </c>
      <c r="AI45" s="57" t="str">
        <f t="shared" si="21"/>
        <v>Moderado</v>
      </c>
      <c r="AJ45" s="56">
        <f t="shared" si="22"/>
        <v>0.6</v>
      </c>
      <c r="AK45" s="224" t="e">
        <f>IF(AND(M45&lt;&gt;"",AI45&lt;&gt;""),VLOOKUP(M45&amp;AI45,'No Eliminar'!$P$32:$Q$56,2,FALSE),"")</f>
        <v>#N/A</v>
      </c>
      <c r="AL45" s="173"/>
      <c r="AM45" s="555"/>
      <c r="AN45" s="555"/>
      <c r="AO45" s="68" t="str">
        <f t="shared" si="14"/>
        <v>Impacto</v>
      </c>
      <c r="AP45" s="69"/>
      <c r="AQ45" s="110" t="str">
        <f t="shared" si="15"/>
        <v/>
      </c>
      <c r="AR45" s="69"/>
      <c r="AS45" s="67" t="str">
        <f t="shared" si="16"/>
        <v/>
      </c>
      <c r="AT45" s="70" t="e">
        <f t="shared" si="17"/>
        <v>#VALUE!</v>
      </c>
      <c r="AU45" s="69"/>
      <c r="AV45" s="69"/>
      <c r="AW45" s="69"/>
      <c r="AX45" s="70" t="str">
        <f t="shared" si="75"/>
        <v/>
      </c>
      <c r="AY45" s="71" t="str">
        <f t="shared" si="18"/>
        <v>Muy Alta</v>
      </c>
      <c r="AZ45" s="70" t="e">
        <f t="shared" si="23"/>
        <v>#VALUE!</v>
      </c>
      <c r="BA45" s="71" t="e">
        <f t="shared" si="19"/>
        <v>#VALUE!</v>
      </c>
      <c r="BB45" s="55" t="e">
        <f>IF(AND(AY45&lt;&gt;"",BA45&lt;&gt;""),VLOOKUP(AY45&amp;BA45,'No Eliminar'!$P$3:$Q$27,2,FALSE),"")</f>
        <v>#VALUE!</v>
      </c>
      <c r="BC45" s="69"/>
      <c r="BD45" s="555"/>
      <c r="BE45" s="555"/>
      <c r="BF45" s="555"/>
      <c r="BG45" s="555"/>
      <c r="BH45" s="555"/>
      <c r="BI45" s="596"/>
    </row>
    <row r="46" spans="2:65" ht="49.5" thickBot="1" x14ac:dyDescent="0.35">
      <c r="B46" s="49"/>
      <c r="C46" s="124" t="e">
        <f>VLOOKUP(B46,'No Eliminar'!B$3:D$18,2,FALSE)</f>
        <v>#N/A</v>
      </c>
      <c r="D46" s="124" t="e">
        <f>VLOOKUP(B46,'No Eliminar'!B$3:E$18,4,FALSE)</f>
        <v>#N/A</v>
      </c>
      <c r="E46" s="49"/>
      <c r="F46" s="111"/>
      <c r="G46" s="604"/>
      <c r="H46" s="64"/>
      <c r="I46" s="605"/>
      <c r="J46" s="605"/>
      <c r="K46" s="302"/>
      <c r="L46" s="114"/>
      <c r="M46" s="516" t="str">
        <f t="shared" si="0"/>
        <v>;</v>
      </c>
      <c r="N46" s="517" t="str">
        <f t="shared" si="1"/>
        <v/>
      </c>
      <c r="O46" s="64"/>
      <c r="P46" s="64"/>
      <c r="Q46" s="64"/>
      <c r="R46" s="64"/>
      <c r="S46" s="64"/>
      <c r="T46" s="64"/>
      <c r="U46" s="64"/>
      <c r="V46" s="64"/>
      <c r="W46" s="64"/>
      <c r="X46" s="64"/>
      <c r="Y46" s="64"/>
      <c r="Z46" s="64"/>
      <c r="AA46" s="64"/>
      <c r="AB46" s="64"/>
      <c r="AC46" s="64"/>
      <c r="AD46" s="64"/>
      <c r="AE46" s="64"/>
      <c r="AF46" s="64"/>
      <c r="AG46" s="64"/>
      <c r="AH46" s="44">
        <f t="shared" si="20"/>
        <v>0</v>
      </c>
      <c r="AI46" s="57" t="str">
        <f t="shared" si="21"/>
        <v>Moderado</v>
      </c>
      <c r="AJ46" s="56">
        <f t="shared" si="22"/>
        <v>0.6</v>
      </c>
      <c r="AK46" s="224" t="e">
        <f>IF(AND(M46&lt;&gt;"",AI46&lt;&gt;""),VLOOKUP(M46&amp;AI46,'No Eliminar'!$P$32:$Q$56,2,FALSE),"")</f>
        <v>#N/A</v>
      </c>
      <c r="AL46" s="105"/>
      <c r="AM46" s="555"/>
      <c r="AN46" s="555"/>
      <c r="AO46" s="68" t="str">
        <f t="shared" si="14"/>
        <v>Impacto</v>
      </c>
      <c r="AP46" s="69"/>
      <c r="AQ46" s="110" t="str">
        <f t="shared" si="15"/>
        <v/>
      </c>
      <c r="AR46" s="69"/>
      <c r="AS46" s="67" t="str">
        <f t="shared" si="16"/>
        <v/>
      </c>
      <c r="AT46" s="70" t="e">
        <f t="shared" si="17"/>
        <v>#VALUE!</v>
      </c>
      <c r="AU46" s="69"/>
      <c r="AV46" s="69"/>
      <c r="AW46" s="69"/>
      <c r="AX46" s="70" t="str">
        <f t="shared" si="75"/>
        <v/>
      </c>
      <c r="AY46" s="71" t="str">
        <f t="shared" si="18"/>
        <v>Muy Alta</v>
      </c>
      <c r="AZ46" s="70" t="e">
        <f t="shared" si="23"/>
        <v>#VALUE!</v>
      </c>
      <c r="BA46" s="71" t="e">
        <f t="shared" si="19"/>
        <v>#VALUE!</v>
      </c>
      <c r="BB46" s="55" t="e">
        <f>IF(AND(AY46&lt;&gt;"",BA46&lt;&gt;""),VLOOKUP(AY46&amp;BA46,'No Eliminar'!$P$3:$Q$27,2,FALSE),"")</f>
        <v>#VALUE!</v>
      </c>
      <c r="BC46" s="69"/>
      <c r="BD46" s="555"/>
      <c r="BE46" s="555"/>
      <c r="BF46" s="555"/>
      <c r="BG46" s="555"/>
      <c r="BH46" s="555"/>
      <c r="BI46" s="596"/>
    </row>
    <row r="47" spans="2:65" ht="49.5" thickBot="1" x14ac:dyDescent="0.35">
      <c r="B47" s="49"/>
      <c r="C47" s="124" t="e">
        <f>VLOOKUP(B47,'No Eliminar'!B$3:D$18,2,FALSE)</f>
        <v>#N/A</v>
      </c>
      <c r="D47" s="124" t="e">
        <f>VLOOKUP(B47,'No Eliminar'!B$3:E$18,4,FALSE)</f>
        <v>#N/A</v>
      </c>
      <c r="E47" s="49"/>
      <c r="F47" s="111"/>
      <c r="G47" s="604"/>
      <c r="H47" s="64"/>
      <c r="I47" s="605"/>
      <c r="J47" s="605"/>
      <c r="K47" s="302"/>
      <c r="L47" s="114"/>
      <c r="M47" s="516" t="str">
        <f t="shared" si="0"/>
        <v>;</v>
      </c>
      <c r="N47" s="517" t="str">
        <f t="shared" si="1"/>
        <v/>
      </c>
      <c r="O47" s="64"/>
      <c r="P47" s="64"/>
      <c r="Q47" s="64"/>
      <c r="R47" s="64"/>
      <c r="S47" s="64"/>
      <c r="T47" s="64"/>
      <c r="U47" s="64"/>
      <c r="V47" s="64"/>
      <c r="W47" s="64"/>
      <c r="X47" s="64"/>
      <c r="Y47" s="64"/>
      <c r="Z47" s="64"/>
      <c r="AA47" s="64"/>
      <c r="AB47" s="64"/>
      <c r="AC47" s="64"/>
      <c r="AD47" s="64"/>
      <c r="AE47" s="64"/>
      <c r="AF47" s="64"/>
      <c r="AG47" s="64"/>
      <c r="AH47" s="44">
        <f t="shared" si="20"/>
        <v>0</v>
      </c>
      <c r="AI47" s="57" t="str">
        <f t="shared" si="21"/>
        <v>Moderado</v>
      </c>
      <c r="AJ47" s="56">
        <f t="shared" si="22"/>
        <v>0.6</v>
      </c>
      <c r="AK47" s="224" t="e">
        <f>IF(AND(M47&lt;&gt;"",AI47&lt;&gt;""),VLOOKUP(M47&amp;AI47,'No Eliminar'!$P$32:$Q$56,2,FALSE),"")</f>
        <v>#N/A</v>
      </c>
      <c r="AL47" s="105"/>
      <c r="AM47" s="555"/>
      <c r="AN47" s="555"/>
      <c r="AO47" s="68" t="str">
        <f t="shared" si="14"/>
        <v>Impacto</v>
      </c>
      <c r="AP47" s="69"/>
      <c r="AQ47" s="110" t="str">
        <f t="shared" si="15"/>
        <v/>
      </c>
      <c r="AR47" s="69"/>
      <c r="AS47" s="67" t="str">
        <f t="shared" si="16"/>
        <v/>
      </c>
      <c r="AT47" s="70" t="e">
        <f t="shared" si="17"/>
        <v>#VALUE!</v>
      </c>
      <c r="AU47" s="69"/>
      <c r="AV47" s="69"/>
      <c r="AW47" s="69"/>
      <c r="AX47" s="70" t="str">
        <f t="shared" si="75"/>
        <v/>
      </c>
      <c r="AY47" s="71" t="str">
        <f t="shared" si="18"/>
        <v>Muy Alta</v>
      </c>
      <c r="AZ47" s="70" t="e">
        <f t="shared" si="23"/>
        <v>#VALUE!</v>
      </c>
      <c r="BA47" s="71" t="e">
        <f t="shared" si="19"/>
        <v>#VALUE!</v>
      </c>
      <c r="BB47" s="55" t="e">
        <f>IF(AND(AY47&lt;&gt;"",BA47&lt;&gt;""),VLOOKUP(AY47&amp;BA47,'No Eliminar'!$P$3:$Q$27,2,FALSE),"")</f>
        <v>#VALUE!</v>
      </c>
      <c r="BC47" s="69"/>
      <c r="BD47" s="555"/>
      <c r="BE47" s="555"/>
      <c r="BF47" s="555"/>
      <c r="BG47" s="555"/>
      <c r="BH47" s="555"/>
      <c r="BI47" s="596"/>
    </row>
    <row r="48" spans="2:65" ht="49.5" thickBot="1" x14ac:dyDescent="0.35">
      <c r="B48" s="49"/>
      <c r="C48" s="124" t="e">
        <f>VLOOKUP(B48,'No Eliminar'!B$3:D$18,2,FALSE)</f>
        <v>#N/A</v>
      </c>
      <c r="D48" s="124" t="e">
        <f>VLOOKUP(B48,'No Eliminar'!B$3:E$18,4,FALSE)</f>
        <v>#N/A</v>
      </c>
      <c r="E48" s="49"/>
      <c r="F48" s="111"/>
      <c r="G48" s="604"/>
      <c r="H48" s="64"/>
      <c r="I48" s="605"/>
      <c r="J48" s="605"/>
      <c r="K48" s="302"/>
      <c r="L48" s="114"/>
      <c r="M48" s="516" t="str">
        <f t="shared" si="0"/>
        <v>;</v>
      </c>
      <c r="N48" s="517" t="str">
        <f t="shared" si="1"/>
        <v/>
      </c>
      <c r="O48" s="64"/>
      <c r="P48" s="64"/>
      <c r="Q48" s="64"/>
      <c r="R48" s="64"/>
      <c r="S48" s="64"/>
      <c r="T48" s="64"/>
      <c r="U48" s="64"/>
      <c r="V48" s="64"/>
      <c r="W48" s="64"/>
      <c r="X48" s="64"/>
      <c r="Y48" s="64"/>
      <c r="Z48" s="64"/>
      <c r="AA48" s="64"/>
      <c r="AB48" s="64"/>
      <c r="AC48" s="64"/>
      <c r="AD48" s="64"/>
      <c r="AE48" s="64"/>
      <c r="AF48" s="64"/>
      <c r="AG48" s="64"/>
      <c r="AH48" s="44">
        <f t="shared" si="20"/>
        <v>0</v>
      </c>
      <c r="AI48" s="57" t="str">
        <f t="shared" si="21"/>
        <v>Moderado</v>
      </c>
      <c r="AJ48" s="56">
        <f t="shared" si="22"/>
        <v>0.6</v>
      </c>
      <c r="AK48" s="224" t="e">
        <f>IF(AND(M48&lt;&gt;"",AI48&lt;&gt;""),VLOOKUP(M48&amp;AI48,'No Eliminar'!$P$32:$Q$56,2,FALSE),"")</f>
        <v>#N/A</v>
      </c>
      <c r="AL48" s="105"/>
      <c r="AM48" s="555"/>
      <c r="AN48" s="555"/>
      <c r="AO48" s="68" t="str">
        <f t="shared" si="14"/>
        <v>Impacto</v>
      </c>
      <c r="AP48" s="69"/>
      <c r="AQ48" s="110" t="str">
        <f t="shared" si="15"/>
        <v/>
      </c>
      <c r="AR48" s="69"/>
      <c r="AS48" s="67" t="str">
        <f t="shared" si="16"/>
        <v/>
      </c>
      <c r="AT48" s="70" t="e">
        <f t="shared" si="17"/>
        <v>#VALUE!</v>
      </c>
      <c r="AU48" s="69"/>
      <c r="AV48" s="69"/>
      <c r="AW48" s="69"/>
      <c r="AX48" s="70" t="str">
        <f t="shared" si="75"/>
        <v/>
      </c>
      <c r="AY48" s="71" t="str">
        <f t="shared" si="18"/>
        <v>Muy Alta</v>
      </c>
      <c r="AZ48" s="70" t="e">
        <f t="shared" si="23"/>
        <v>#VALUE!</v>
      </c>
      <c r="BA48" s="71" t="e">
        <f t="shared" si="19"/>
        <v>#VALUE!</v>
      </c>
      <c r="BB48" s="55" t="e">
        <f>IF(AND(AY48&lt;&gt;"",BA48&lt;&gt;""),VLOOKUP(AY48&amp;BA48,'No Eliminar'!$P$3:$Q$27,2,FALSE),"")</f>
        <v>#VALUE!</v>
      </c>
      <c r="BC48" s="69"/>
      <c r="BD48" s="555"/>
      <c r="BE48" s="555"/>
      <c r="BF48" s="555"/>
      <c r="BG48" s="555"/>
      <c r="BH48" s="555"/>
      <c r="BI48" s="596"/>
    </row>
    <row r="49" spans="2:61" ht="49.5" thickBot="1" x14ac:dyDescent="0.35">
      <c r="B49" s="49"/>
      <c r="C49" s="124" t="e">
        <f>VLOOKUP(B49,'No Eliminar'!B$3:D$18,2,FALSE)</f>
        <v>#N/A</v>
      </c>
      <c r="D49" s="124" t="e">
        <f>VLOOKUP(B49,'No Eliminar'!B$3:E$18,4,FALSE)</f>
        <v>#N/A</v>
      </c>
      <c r="E49" s="49"/>
      <c r="F49" s="111"/>
      <c r="G49" s="604"/>
      <c r="H49" s="64"/>
      <c r="I49" s="605"/>
      <c r="J49" s="605"/>
      <c r="K49" s="302"/>
      <c r="L49" s="114"/>
      <c r="M49" s="516" t="str">
        <f t="shared" si="0"/>
        <v>;</v>
      </c>
      <c r="N49" s="517" t="str">
        <f t="shared" si="1"/>
        <v/>
      </c>
      <c r="O49" s="64"/>
      <c r="P49" s="64"/>
      <c r="Q49" s="64"/>
      <c r="R49" s="64"/>
      <c r="S49" s="64"/>
      <c r="T49" s="64"/>
      <c r="U49" s="64"/>
      <c r="V49" s="64"/>
      <c r="W49" s="64"/>
      <c r="X49" s="64"/>
      <c r="Y49" s="64"/>
      <c r="Z49" s="64"/>
      <c r="AA49" s="64"/>
      <c r="AB49" s="64"/>
      <c r="AC49" s="64"/>
      <c r="AD49" s="64"/>
      <c r="AE49" s="64"/>
      <c r="AF49" s="64"/>
      <c r="AG49" s="64"/>
      <c r="AH49" s="44">
        <f t="shared" si="20"/>
        <v>0</v>
      </c>
      <c r="AI49" s="57" t="str">
        <f t="shared" si="21"/>
        <v>Moderado</v>
      </c>
      <c r="AJ49" s="56">
        <f t="shared" si="22"/>
        <v>0.6</v>
      </c>
      <c r="AK49" s="224" t="e">
        <f>IF(AND(M49&lt;&gt;"",AI49&lt;&gt;""),VLOOKUP(M49&amp;AI49,'No Eliminar'!$P$32:$Q$56,2,FALSE),"")</f>
        <v>#N/A</v>
      </c>
      <c r="AL49" s="105"/>
      <c r="AM49" s="555"/>
      <c r="AN49" s="555"/>
      <c r="AO49" s="68" t="str">
        <f t="shared" si="14"/>
        <v>Impacto</v>
      </c>
      <c r="AP49" s="69"/>
      <c r="AQ49" s="110" t="str">
        <f t="shared" si="15"/>
        <v/>
      </c>
      <c r="AR49" s="69"/>
      <c r="AS49" s="67" t="str">
        <f t="shared" si="16"/>
        <v/>
      </c>
      <c r="AT49" s="70" t="e">
        <f t="shared" si="17"/>
        <v>#VALUE!</v>
      </c>
      <c r="AU49" s="69"/>
      <c r="AV49" s="69"/>
      <c r="AW49" s="69"/>
      <c r="AX49" s="70" t="str">
        <f t="shared" si="75"/>
        <v/>
      </c>
      <c r="AY49" s="71" t="str">
        <f t="shared" si="18"/>
        <v>Muy Alta</v>
      </c>
      <c r="AZ49" s="70" t="e">
        <f t="shared" si="23"/>
        <v>#VALUE!</v>
      </c>
      <c r="BA49" s="71" t="e">
        <f t="shared" si="19"/>
        <v>#VALUE!</v>
      </c>
      <c r="BB49" s="55" t="e">
        <f>IF(AND(AY49&lt;&gt;"",BA49&lt;&gt;""),VLOOKUP(AY49&amp;BA49,'No Eliminar'!$P$3:$Q$27,2,FALSE),"")</f>
        <v>#VALUE!</v>
      </c>
      <c r="BC49" s="69"/>
      <c r="BD49" s="555"/>
      <c r="BE49" s="555"/>
      <c r="BF49" s="555"/>
      <c r="BG49" s="555"/>
      <c r="BH49" s="555"/>
      <c r="BI49" s="596"/>
    </row>
    <row r="50" spans="2:61" ht="49.5" thickBot="1" x14ac:dyDescent="0.35">
      <c r="B50" s="49"/>
      <c r="C50" s="124" t="e">
        <f>VLOOKUP(B50,'No Eliminar'!B$3:D$18,2,FALSE)</f>
        <v>#N/A</v>
      </c>
      <c r="D50" s="124" t="e">
        <f>VLOOKUP(B50,'No Eliminar'!B$3:E$18,4,FALSE)</f>
        <v>#N/A</v>
      </c>
      <c r="E50" s="49"/>
      <c r="F50" s="111"/>
      <c r="G50" s="604"/>
      <c r="H50" s="64"/>
      <c r="I50" s="605"/>
      <c r="J50" s="605"/>
      <c r="K50" s="302"/>
      <c r="L50" s="114"/>
      <c r="M50" s="516" t="str">
        <f t="shared" si="0"/>
        <v>;</v>
      </c>
      <c r="N50" s="517" t="str">
        <f t="shared" si="1"/>
        <v/>
      </c>
      <c r="O50" s="64"/>
      <c r="P50" s="64"/>
      <c r="Q50" s="64"/>
      <c r="R50" s="64"/>
      <c r="S50" s="64"/>
      <c r="T50" s="64"/>
      <c r="U50" s="64"/>
      <c r="V50" s="64"/>
      <c r="W50" s="64"/>
      <c r="X50" s="64"/>
      <c r="Y50" s="64"/>
      <c r="Z50" s="64"/>
      <c r="AA50" s="64"/>
      <c r="AB50" s="64"/>
      <c r="AC50" s="64"/>
      <c r="AD50" s="64"/>
      <c r="AE50" s="64"/>
      <c r="AF50" s="64"/>
      <c r="AG50" s="64"/>
      <c r="AH50" s="44">
        <f t="shared" si="20"/>
        <v>0</v>
      </c>
      <c r="AI50" s="57" t="str">
        <f t="shared" si="21"/>
        <v>Moderado</v>
      </c>
      <c r="AJ50" s="56">
        <f t="shared" si="22"/>
        <v>0.6</v>
      </c>
      <c r="AK50" s="224" t="e">
        <f>IF(AND(M50&lt;&gt;"",AI50&lt;&gt;""),VLOOKUP(M50&amp;AI50,'No Eliminar'!$P$32:$Q$56,2,FALSE),"")</f>
        <v>#N/A</v>
      </c>
      <c r="AL50" s="105"/>
      <c r="AM50" s="555"/>
      <c r="AN50" s="555"/>
      <c r="AO50" s="68" t="str">
        <f t="shared" si="14"/>
        <v>Impacto</v>
      </c>
      <c r="AP50" s="69"/>
      <c r="AQ50" s="110" t="str">
        <f t="shared" si="15"/>
        <v/>
      </c>
      <c r="AR50" s="69"/>
      <c r="AS50" s="67" t="str">
        <f t="shared" si="16"/>
        <v/>
      </c>
      <c r="AT50" s="70" t="e">
        <f t="shared" si="17"/>
        <v>#VALUE!</v>
      </c>
      <c r="AU50" s="69"/>
      <c r="AV50" s="69"/>
      <c r="AW50" s="69"/>
      <c r="AX50" s="70" t="str">
        <f t="shared" si="75"/>
        <v/>
      </c>
      <c r="AY50" s="71" t="str">
        <f t="shared" si="18"/>
        <v>Muy Alta</v>
      </c>
      <c r="AZ50" s="70" t="e">
        <f t="shared" si="23"/>
        <v>#VALUE!</v>
      </c>
      <c r="BA50" s="71" t="e">
        <f t="shared" si="19"/>
        <v>#VALUE!</v>
      </c>
      <c r="BB50" s="55" t="e">
        <f>IF(AND(AY50&lt;&gt;"",BA50&lt;&gt;""),VLOOKUP(AY50&amp;BA50,'No Eliminar'!$P$3:$Q$27,2,FALSE),"")</f>
        <v>#VALUE!</v>
      </c>
      <c r="BC50" s="69"/>
      <c r="BD50" s="555"/>
      <c r="BE50" s="555"/>
      <c r="BF50" s="555"/>
      <c r="BG50" s="555"/>
      <c r="BH50" s="555"/>
      <c r="BI50" s="596"/>
    </row>
    <row r="51" spans="2:61" ht="49.5" thickBot="1" x14ac:dyDescent="0.35">
      <c r="B51" s="49"/>
      <c r="C51" s="124" t="e">
        <f>VLOOKUP(B51,'No Eliminar'!B$3:D$18,2,FALSE)</f>
        <v>#N/A</v>
      </c>
      <c r="D51" s="124" t="e">
        <f>VLOOKUP(B51,'No Eliminar'!B$3:E$18,4,FALSE)</f>
        <v>#N/A</v>
      </c>
      <c r="E51" s="49"/>
      <c r="F51" s="111"/>
      <c r="G51" s="604"/>
      <c r="H51" s="64"/>
      <c r="I51" s="605"/>
      <c r="J51" s="605"/>
      <c r="K51" s="302"/>
      <c r="L51" s="114"/>
      <c r="M51" s="516" t="str">
        <f t="shared" si="0"/>
        <v>;</v>
      </c>
      <c r="N51" s="517" t="str">
        <f t="shared" si="1"/>
        <v/>
      </c>
      <c r="O51" s="64"/>
      <c r="P51" s="64"/>
      <c r="Q51" s="64"/>
      <c r="R51" s="64"/>
      <c r="S51" s="64"/>
      <c r="T51" s="64"/>
      <c r="U51" s="64"/>
      <c r="V51" s="64"/>
      <c r="W51" s="64"/>
      <c r="X51" s="64"/>
      <c r="Y51" s="64"/>
      <c r="Z51" s="64"/>
      <c r="AA51" s="64"/>
      <c r="AB51" s="64"/>
      <c r="AC51" s="64"/>
      <c r="AD51" s="64"/>
      <c r="AE51" s="64"/>
      <c r="AF51" s="64"/>
      <c r="AG51" s="64"/>
      <c r="AH51" s="44">
        <f t="shared" si="20"/>
        <v>0</v>
      </c>
      <c r="AI51" s="57" t="str">
        <f t="shared" si="21"/>
        <v>Moderado</v>
      </c>
      <c r="AJ51" s="56">
        <f t="shared" si="22"/>
        <v>0.6</v>
      </c>
      <c r="AK51" s="224" t="e">
        <f>IF(AND(M51&lt;&gt;"",AI51&lt;&gt;""),VLOOKUP(M51&amp;AI51,'No Eliminar'!$P$32:$Q$56,2,FALSE),"")</f>
        <v>#N/A</v>
      </c>
      <c r="AL51" s="105"/>
      <c r="AM51" s="555"/>
      <c r="AN51" s="555"/>
      <c r="AO51" s="68" t="str">
        <f t="shared" si="14"/>
        <v>Impacto</v>
      </c>
      <c r="AP51" s="69"/>
      <c r="AQ51" s="110" t="str">
        <f t="shared" si="15"/>
        <v/>
      </c>
      <c r="AR51" s="69"/>
      <c r="AS51" s="67" t="str">
        <f t="shared" si="16"/>
        <v/>
      </c>
      <c r="AT51" s="70" t="e">
        <f t="shared" si="17"/>
        <v>#VALUE!</v>
      </c>
      <c r="AU51" s="69"/>
      <c r="AV51" s="69"/>
      <c r="AW51" s="69"/>
      <c r="AX51" s="70" t="str">
        <f t="shared" si="75"/>
        <v/>
      </c>
      <c r="AY51" s="71" t="str">
        <f t="shared" si="18"/>
        <v>Muy Alta</v>
      </c>
      <c r="AZ51" s="70" t="e">
        <f t="shared" si="23"/>
        <v>#VALUE!</v>
      </c>
      <c r="BA51" s="71" t="e">
        <f t="shared" si="19"/>
        <v>#VALUE!</v>
      </c>
      <c r="BB51" s="55" t="e">
        <f>IF(AND(AY51&lt;&gt;"",BA51&lt;&gt;""),VLOOKUP(AY51&amp;BA51,'No Eliminar'!$P$3:$Q$27,2,FALSE),"")</f>
        <v>#VALUE!</v>
      </c>
      <c r="BC51" s="69"/>
      <c r="BD51" s="555"/>
      <c r="BE51" s="555"/>
      <c r="BF51" s="555"/>
      <c r="BG51" s="555"/>
      <c r="BH51" s="555"/>
      <c r="BI51" s="596"/>
    </row>
    <row r="52" spans="2:61" ht="49.5" thickBot="1" x14ac:dyDescent="0.35">
      <c r="B52" s="49"/>
      <c r="C52" s="124" t="e">
        <f>VLOOKUP(B52,'No Eliminar'!B$3:D$18,2,FALSE)</f>
        <v>#N/A</v>
      </c>
      <c r="D52" s="124" t="e">
        <f>VLOOKUP(B52,'No Eliminar'!B$3:E$18,4,FALSE)</f>
        <v>#N/A</v>
      </c>
      <c r="E52" s="49"/>
      <c r="F52" s="111"/>
      <c r="G52" s="604"/>
      <c r="H52" s="64"/>
      <c r="I52" s="605"/>
      <c r="J52" s="605"/>
      <c r="K52" s="302"/>
      <c r="L52" s="114"/>
      <c r="M52" s="516" t="str">
        <f t="shared" si="0"/>
        <v>;</v>
      </c>
      <c r="N52" s="517" t="str">
        <f t="shared" si="1"/>
        <v/>
      </c>
      <c r="O52" s="64"/>
      <c r="P52" s="64"/>
      <c r="Q52" s="64"/>
      <c r="R52" s="64"/>
      <c r="S52" s="64"/>
      <c r="T52" s="64"/>
      <c r="U52" s="64"/>
      <c r="V52" s="64"/>
      <c r="W52" s="64"/>
      <c r="X52" s="64"/>
      <c r="Y52" s="64"/>
      <c r="Z52" s="64"/>
      <c r="AA52" s="64"/>
      <c r="AB52" s="64"/>
      <c r="AC52" s="64"/>
      <c r="AD52" s="64"/>
      <c r="AE52" s="64"/>
      <c r="AF52" s="64"/>
      <c r="AG52" s="64"/>
      <c r="AH52" s="44">
        <f t="shared" si="20"/>
        <v>0</v>
      </c>
      <c r="AI52" s="57" t="str">
        <f t="shared" si="21"/>
        <v>Moderado</v>
      </c>
      <c r="AJ52" s="56">
        <f t="shared" si="22"/>
        <v>0.6</v>
      </c>
      <c r="AK52" s="224" t="e">
        <f>IF(AND(M52&lt;&gt;"",AI52&lt;&gt;""),VLOOKUP(M52&amp;AI52,'No Eliminar'!$P$32:$Q$56,2,FALSE),"")</f>
        <v>#N/A</v>
      </c>
      <c r="AL52" s="105"/>
      <c r="AM52" s="555"/>
      <c r="AN52" s="555"/>
      <c r="AO52" s="68" t="str">
        <f t="shared" si="14"/>
        <v>Impacto</v>
      </c>
      <c r="AP52" s="69"/>
      <c r="AQ52" s="110" t="str">
        <f t="shared" si="15"/>
        <v/>
      </c>
      <c r="AR52" s="69"/>
      <c r="AS52" s="67" t="str">
        <f t="shared" si="16"/>
        <v/>
      </c>
      <c r="AT52" s="70" t="e">
        <f t="shared" si="17"/>
        <v>#VALUE!</v>
      </c>
      <c r="AU52" s="69"/>
      <c r="AV52" s="69"/>
      <c r="AW52" s="69"/>
      <c r="AX52" s="70" t="str">
        <f t="shared" si="75"/>
        <v/>
      </c>
      <c r="AY52" s="71" t="str">
        <f t="shared" si="18"/>
        <v>Muy Alta</v>
      </c>
      <c r="AZ52" s="70" t="e">
        <f t="shared" si="23"/>
        <v>#VALUE!</v>
      </c>
      <c r="BA52" s="71" t="e">
        <f t="shared" si="19"/>
        <v>#VALUE!</v>
      </c>
      <c r="BB52" s="55" t="e">
        <f>IF(AND(AY52&lt;&gt;"",BA52&lt;&gt;""),VLOOKUP(AY52&amp;BA52,'No Eliminar'!$P$3:$Q$27,2,FALSE),"")</f>
        <v>#VALUE!</v>
      </c>
      <c r="BC52" s="69"/>
      <c r="BD52" s="555"/>
      <c r="BE52" s="555"/>
      <c r="BF52" s="555"/>
      <c r="BG52" s="555"/>
      <c r="BH52" s="555"/>
      <c r="BI52" s="596"/>
    </row>
    <row r="53" spans="2:61" ht="49.5" thickBot="1" x14ac:dyDescent="0.35">
      <c r="B53" s="49"/>
      <c r="C53" s="124" t="e">
        <f>VLOOKUP(B53,'No Eliminar'!B$3:D$18,2,FALSE)</f>
        <v>#N/A</v>
      </c>
      <c r="D53" s="124" t="e">
        <f>VLOOKUP(B53,'No Eliminar'!B$3:E$18,4,FALSE)</f>
        <v>#N/A</v>
      </c>
      <c r="E53" s="49"/>
      <c r="F53" s="111"/>
      <c r="G53" s="604"/>
      <c r="H53" s="64"/>
      <c r="I53" s="605"/>
      <c r="J53" s="605"/>
      <c r="K53" s="302"/>
      <c r="L53" s="114"/>
      <c r="M53" s="516" t="str">
        <f t="shared" si="0"/>
        <v>;</v>
      </c>
      <c r="N53" s="517" t="str">
        <f t="shared" si="1"/>
        <v/>
      </c>
      <c r="O53" s="64"/>
      <c r="P53" s="64"/>
      <c r="Q53" s="64"/>
      <c r="R53" s="64"/>
      <c r="S53" s="64"/>
      <c r="T53" s="64"/>
      <c r="U53" s="64"/>
      <c r="V53" s="64"/>
      <c r="W53" s="64"/>
      <c r="X53" s="64"/>
      <c r="Y53" s="64"/>
      <c r="Z53" s="64"/>
      <c r="AA53" s="64"/>
      <c r="AB53" s="64"/>
      <c r="AC53" s="64"/>
      <c r="AD53" s="64"/>
      <c r="AE53" s="64"/>
      <c r="AF53" s="64"/>
      <c r="AG53" s="64"/>
      <c r="AH53" s="44">
        <f t="shared" si="20"/>
        <v>0</v>
      </c>
      <c r="AI53" s="57" t="str">
        <f t="shared" si="21"/>
        <v>Moderado</v>
      </c>
      <c r="AJ53" s="56">
        <f t="shared" si="22"/>
        <v>0.6</v>
      </c>
      <c r="AK53" s="224" t="e">
        <f>IF(AND(M53&lt;&gt;"",AI53&lt;&gt;""),VLOOKUP(M53&amp;AI53,'No Eliminar'!$P$32:$Q$56,2,FALSE),"")</f>
        <v>#N/A</v>
      </c>
      <c r="AL53" s="105"/>
      <c r="AM53" s="555"/>
      <c r="AN53" s="555"/>
      <c r="AO53" s="68" t="str">
        <f t="shared" si="14"/>
        <v>Impacto</v>
      </c>
      <c r="AP53" s="69"/>
      <c r="AQ53" s="110" t="str">
        <f t="shared" si="15"/>
        <v/>
      </c>
      <c r="AR53" s="69"/>
      <c r="AS53" s="67" t="str">
        <f t="shared" si="16"/>
        <v/>
      </c>
      <c r="AT53" s="70" t="e">
        <f t="shared" si="17"/>
        <v>#VALUE!</v>
      </c>
      <c r="AU53" s="69"/>
      <c r="AV53" s="69"/>
      <c r="AW53" s="69"/>
      <c r="AX53" s="70" t="str">
        <f t="shared" si="75"/>
        <v/>
      </c>
      <c r="AY53" s="71" t="str">
        <f t="shared" si="18"/>
        <v>Muy Alta</v>
      </c>
      <c r="AZ53" s="70" t="e">
        <f t="shared" si="23"/>
        <v>#VALUE!</v>
      </c>
      <c r="BA53" s="71" t="e">
        <f t="shared" si="19"/>
        <v>#VALUE!</v>
      </c>
      <c r="BB53" s="55" t="e">
        <f>IF(AND(AY53&lt;&gt;"",BA53&lt;&gt;""),VLOOKUP(AY53&amp;BA53,'No Eliminar'!$P$3:$Q$27,2,FALSE),"")</f>
        <v>#VALUE!</v>
      </c>
      <c r="BC53" s="69"/>
      <c r="BD53" s="555"/>
      <c r="BE53" s="555"/>
      <c r="BF53" s="555"/>
      <c r="BG53" s="555"/>
      <c r="BH53" s="555"/>
      <c r="BI53" s="596"/>
    </row>
    <row r="54" spans="2:61" ht="49.5" thickBot="1" x14ac:dyDescent="0.35">
      <c r="B54" s="49"/>
      <c r="C54" s="124" t="e">
        <f>VLOOKUP(B54,'No Eliminar'!B$3:D$18,2,FALSE)</f>
        <v>#N/A</v>
      </c>
      <c r="D54" s="124" t="e">
        <f>VLOOKUP(B54,'No Eliminar'!B$3:E$18,4,FALSE)</f>
        <v>#N/A</v>
      </c>
      <c r="E54" s="49"/>
      <c r="F54" s="111"/>
      <c r="G54" s="604"/>
      <c r="H54" s="64"/>
      <c r="I54" s="605"/>
      <c r="J54" s="605"/>
      <c r="K54" s="302"/>
      <c r="L54" s="114"/>
      <c r="M54" s="516" t="str">
        <f t="shared" si="0"/>
        <v>;</v>
      </c>
      <c r="N54" s="517" t="str">
        <f t="shared" si="1"/>
        <v/>
      </c>
      <c r="O54" s="64"/>
      <c r="P54" s="64"/>
      <c r="Q54" s="64"/>
      <c r="R54" s="64"/>
      <c r="S54" s="64"/>
      <c r="T54" s="64"/>
      <c r="U54" s="64"/>
      <c r="V54" s="64"/>
      <c r="W54" s="64"/>
      <c r="X54" s="64"/>
      <c r="Y54" s="64"/>
      <c r="Z54" s="64"/>
      <c r="AA54" s="64"/>
      <c r="AB54" s="64"/>
      <c r="AC54" s="64"/>
      <c r="AD54" s="64"/>
      <c r="AE54" s="64"/>
      <c r="AF54" s="64"/>
      <c r="AG54" s="64"/>
      <c r="AH54" s="44">
        <f t="shared" si="20"/>
        <v>0</v>
      </c>
      <c r="AI54" s="57" t="str">
        <f t="shared" si="21"/>
        <v>Moderado</v>
      </c>
      <c r="AJ54" s="56">
        <f t="shared" si="22"/>
        <v>0.6</v>
      </c>
      <c r="AK54" s="224" t="e">
        <f>IF(AND(M54&lt;&gt;"",AI54&lt;&gt;""),VLOOKUP(M54&amp;AI54,'No Eliminar'!$P$32:$Q$56,2,FALSE),"")</f>
        <v>#N/A</v>
      </c>
      <c r="AL54" s="105"/>
      <c r="AM54" s="555"/>
      <c r="AN54" s="555"/>
      <c r="AO54" s="68" t="str">
        <f t="shared" si="14"/>
        <v>Impacto</v>
      </c>
      <c r="AP54" s="69"/>
      <c r="AQ54" s="110" t="str">
        <f t="shared" si="15"/>
        <v/>
      </c>
      <c r="AR54" s="69"/>
      <c r="AS54" s="67" t="str">
        <f t="shared" si="16"/>
        <v/>
      </c>
      <c r="AT54" s="70" t="e">
        <f t="shared" si="17"/>
        <v>#VALUE!</v>
      </c>
      <c r="AU54" s="69"/>
      <c r="AV54" s="69"/>
      <c r="AW54" s="69"/>
      <c r="AX54" s="70" t="str">
        <f t="shared" si="75"/>
        <v/>
      </c>
      <c r="AY54" s="71" t="str">
        <f t="shared" si="18"/>
        <v>Muy Alta</v>
      </c>
      <c r="AZ54" s="70" t="e">
        <f t="shared" si="23"/>
        <v>#VALUE!</v>
      </c>
      <c r="BA54" s="71" t="e">
        <f t="shared" si="19"/>
        <v>#VALUE!</v>
      </c>
      <c r="BB54" s="55" t="e">
        <f>IF(AND(AY54&lt;&gt;"",BA54&lt;&gt;""),VLOOKUP(AY54&amp;BA54,'No Eliminar'!$P$3:$Q$27,2,FALSE),"")</f>
        <v>#VALUE!</v>
      </c>
      <c r="BC54" s="69"/>
      <c r="BD54" s="555"/>
      <c r="BE54" s="555"/>
      <c r="BF54" s="555"/>
      <c r="BG54" s="555"/>
      <c r="BH54" s="555"/>
      <c r="BI54" s="596"/>
    </row>
    <row r="55" spans="2:61" ht="49.5" thickBot="1" x14ac:dyDescent="0.35">
      <c r="B55" s="49"/>
      <c r="C55" s="124" t="e">
        <f>VLOOKUP(B55,'No Eliminar'!B$3:D$18,2,FALSE)</f>
        <v>#N/A</v>
      </c>
      <c r="D55" s="124" t="e">
        <f>VLOOKUP(B55,'No Eliminar'!B$3:E$18,4,FALSE)</f>
        <v>#N/A</v>
      </c>
      <c r="E55" s="49"/>
      <c r="F55" s="111"/>
      <c r="G55" s="604"/>
      <c r="H55" s="64"/>
      <c r="I55" s="605"/>
      <c r="J55" s="605"/>
      <c r="K55" s="302"/>
      <c r="L55" s="114"/>
      <c r="M55" s="516" t="str">
        <f t="shared" si="0"/>
        <v>;</v>
      </c>
      <c r="N55" s="517" t="str">
        <f t="shared" si="1"/>
        <v/>
      </c>
      <c r="O55" s="64"/>
      <c r="P55" s="64"/>
      <c r="Q55" s="64"/>
      <c r="R55" s="64"/>
      <c r="S55" s="64"/>
      <c r="T55" s="64"/>
      <c r="U55" s="64"/>
      <c r="V55" s="64"/>
      <c r="W55" s="64"/>
      <c r="X55" s="64"/>
      <c r="Y55" s="64"/>
      <c r="Z55" s="64"/>
      <c r="AA55" s="64"/>
      <c r="AB55" s="64"/>
      <c r="AC55" s="64"/>
      <c r="AD55" s="64"/>
      <c r="AE55" s="64"/>
      <c r="AF55" s="64"/>
      <c r="AG55" s="64"/>
      <c r="AH55" s="44">
        <f t="shared" si="20"/>
        <v>0</v>
      </c>
      <c r="AI55" s="57" t="str">
        <f t="shared" si="21"/>
        <v>Moderado</v>
      </c>
      <c r="AJ55" s="56">
        <f t="shared" si="22"/>
        <v>0.6</v>
      </c>
      <c r="AK55" s="224" t="e">
        <f>IF(AND(M55&lt;&gt;"",AI55&lt;&gt;""),VLOOKUP(M55&amp;AI55,'No Eliminar'!$P$32:$Q$56,2,FALSE),"")</f>
        <v>#N/A</v>
      </c>
      <c r="AL55" s="105"/>
      <c r="AM55" s="555"/>
      <c r="AN55" s="555"/>
      <c r="AO55" s="68" t="str">
        <f t="shared" si="14"/>
        <v>Impacto</v>
      </c>
      <c r="AP55" s="69"/>
      <c r="AQ55" s="110" t="str">
        <f t="shared" si="15"/>
        <v/>
      </c>
      <c r="AR55" s="69"/>
      <c r="AS55" s="67" t="str">
        <f t="shared" si="16"/>
        <v/>
      </c>
      <c r="AT55" s="70" t="e">
        <f t="shared" si="17"/>
        <v>#VALUE!</v>
      </c>
      <c r="AU55" s="69"/>
      <c r="AV55" s="69"/>
      <c r="AW55" s="69"/>
      <c r="AX55" s="70" t="str">
        <f t="shared" si="75"/>
        <v/>
      </c>
      <c r="AY55" s="71" t="str">
        <f t="shared" si="18"/>
        <v>Muy Alta</v>
      </c>
      <c r="AZ55" s="70" t="e">
        <f t="shared" si="23"/>
        <v>#VALUE!</v>
      </c>
      <c r="BA55" s="71" t="e">
        <f t="shared" si="19"/>
        <v>#VALUE!</v>
      </c>
      <c r="BB55" s="55" t="e">
        <f>IF(AND(AY55&lt;&gt;"",BA55&lt;&gt;""),VLOOKUP(AY55&amp;BA55,'No Eliminar'!$P$3:$Q$27,2,FALSE),"")</f>
        <v>#VALUE!</v>
      </c>
      <c r="BC55" s="69"/>
      <c r="BD55" s="555"/>
      <c r="BE55" s="555"/>
      <c r="BF55" s="555"/>
      <c r="BG55" s="555"/>
      <c r="BH55" s="555"/>
      <c r="BI55" s="596"/>
    </row>
    <row r="56" spans="2:61" ht="49.5" thickBot="1" x14ac:dyDescent="0.35">
      <c r="B56" s="49"/>
      <c r="C56" s="124" t="e">
        <f>VLOOKUP(B56,'No Eliminar'!B$3:D$18,2,FALSE)</f>
        <v>#N/A</v>
      </c>
      <c r="D56" s="124" t="e">
        <f>VLOOKUP(B56,'No Eliminar'!B$3:E$18,4,FALSE)</f>
        <v>#N/A</v>
      </c>
      <c r="E56" s="49"/>
      <c r="F56" s="111"/>
      <c r="G56" s="604"/>
      <c r="H56" s="64"/>
      <c r="I56" s="605"/>
      <c r="J56" s="605"/>
      <c r="K56" s="302"/>
      <c r="L56" s="114"/>
      <c r="M56" s="516" t="str">
        <f t="shared" si="0"/>
        <v>;</v>
      </c>
      <c r="N56" s="517" t="str">
        <f t="shared" si="1"/>
        <v/>
      </c>
      <c r="O56" s="64"/>
      <c r="P56" s="64"/>
      <c r="Q56" s="64"/>
      <c r="R56" s="64"/>
      <c r="S56" s="64"/>
      <c r="T56" s="64"/>
      <c r="U56" s="64"/>
      <c r="V56" s="64"/>
      <c r="W56" s="64"/>
      <c r="X56" s="64"/>
      <c r="Y56" s="64"/>
      <c r="Z56" s="64"/>
      <c r="AA56" s="64"/>
      <c r="AB56" s="64"/>
      <c r="AC56" s="64"/>
      <c r="AD56" s="64"/>
      <c r="AE56" s="64"/>
      <c r="AF56" s="64"/>
      <c r="AG56" s="64"/>
      <c r="AH56" s="44">
        <f t="shared" si="20"/>
        <v>0</v>
      </c>
      <c r="AI56" s="57" t="str">
        <f t="shared" si="21"/>
        <v>Moderado</v>
      </c>
      <c r="AJ56" s="56">
        <f t="shared" si="22"/>
        <v>0.6</v>
      </c>
      <c r="AK56" s="224" t="e">
        <f>IF(AND(M56&lt;&gt;"",AI56&lt;&gt;""),VLOOKUP(M56&amp;AI56,'No Eliminar'!$P$32:$Q$56,2,FALSE),"")</f>
        <v>#N/A</v>
      </c>
      <c r="AL56" s="105"/>
      <c r="AM56" s="555"/>
      <c r="AN56" s="555"/>
      <c r="AO56" s="68" t="str">
        <f t="shared" si="14"/>
        <v>Impacto</v>
      </c>
      <c r="AP56" s="69"/>
      <c r="AQ56" s="110" t="str">
        <f t="shared" si="15"/>
        <v/>
      </c>
      <c r="AR56" s="69"/>
      <c r="AS56" s="67" t="str">
        <f t="shared" si="16"/>
        <v/>
      </c>
      <c r="AT56" s="70" t="e">
        <f t="shared" si="17"/>
        <v>#VALUE!</v>
      </c>
      <c r="AU56" s="69"/>
      <c r="AV56" s="69"/>
      <c r="AW56" s="69"/>
      <c r="AX56" s="70" t="str">
        <f t="shared" si="75"/>
        <v/>
      </c>
      <c r="AY56" s="71" t="str">
        <f t="shared" si="18"/>
        <v>Muy Alta</v>
      </c>
      <c r="AZ56" s="70" t="e">
        <f t="shared" si="23"/>
        <v>#VALUE!</v>
      </c>
      <c r="BA56" s="71" t="e">
        <f t="shared" si="19"/>
        <v>#VALUE!</v>
      </c>
      <c r="BB56" s="55" t="e">
        <f>IF(AND(AY56&lt;&gt;"",BA56&lt;&gt;""),VLOOKUP(AY56&amp;BA56,'No Eliminar'!$P$3:$Q$27,2,FALSE),"")</f>
        <v>#VALUE!</v>
      </c>
      <c r="BC56" s="69"/>
      <c r="BD56" s="555"/>
      <c r="BE56" s="555"/>
      <c r="BF56" s="555"/>
      <c r="BG56" s="555"/>
      <c r="BH56" s="555"/>
      <c r="BI56" s="596"/>
    </row>
    <row r="57" spans="2:61" ht="49.5" thickBot="1" x14ac:dyDescent="0.35">
      <c r="B57" s="49"/>
      <c r="C57" s="124" t="e">
        <f>VLOOKUP(B57,'No Eliminar'!B$3:D$18,2,FALSE)</f>
        <v>#N/A</v>
      </c>
      <c r="D57" s="124" t="e">
        <f>VLOOKUP(B57,'No Eliminar'!B$3:E$18,4,FALSE)</f>
        <v>#N/A</v>
      </c>
      <c r="E57" s="49"/>
      <c r="F57" s="111"/>
      <c r="G57" s="604"/>
      <c r="H57" s="64"/>
      <c r="I57" s="605"/>
      <c r="J57" s="605"/>
      <c r="K57" s="302"/>
      <c r="L57" s="114"/>
      <c r="M57" s="516" t="str">
        <f t="shared" si="0"/>
        <v>;</v>
      </c>
      <c r="N57" s="517" t="str">
        <f t="shared" si="1"/>
        <v/>
      </c>
      <c r="O57" s="64"/>
      <c r="P57" s="64"/>
      <c r="Q57" s="64"/>
      <c r="R57" s="64"/>
      <c r="S57" s="64"/>
      <c r="T57" s="64"/>
      <c r="U57" s="64"/>
      <c r="V57" s="64"/>
      <c r="W57" s="64"/>
      <c r="X57" s="64"/>
      <c r="Y57" s="64"/>
      <c r="Z57" s="64"/>
      <c r="AA57" s="64"/>
      <c r="AB57" s="64"/>
      <c r="AC57" s="64"/>
      <c r="AD57" s="64"/>
      <c r="AE57" s="64"/>
      <c r="AF57" s="64"/>
      <c r="AG57" s="64"/>
      <c r="AH57" s="44">
        <f t="shared" si="20"/>
        <v>0</v>
      </c>
      <c r="AI57" s="57" t="str">
        <f t="shared" si="21"/>
        <v>Moderado</v>
      </c>
      <c r="AJ57" s="56">
        <f t="shared" si="22"/>
        <v>0.6</v>
      </c>
      <c r="AK57" s="224" t="e">
        <f>IF(AND(M57&lt;&gt;"",AI57&lt;&gt;""),VLOOKUP(M57&amp;AI57,'No Eliminar'!$P$32:$Q$56,2,FALSE),"")</f>
        <v>#N/A</v>
      </c>
      <c r="AL57" s="105"/>
      <c r="AM57" s="555"/>
      <c r="AN57" s="555"/>
      <c r="AO57" s="68" t="str">
        <f t="shared" si="14"/>
        <v>Impacto</v>
      </c>
      <c r="AP57" s="69"/>
      <c r="AQ57" s="110" t="str">
        <f t="shared" si="15"/>
        <v/>
      </c>
      <c r="AR57" s="69"/>
      <c r="AS57" s="67" t="str">
        <f t="shared" si="16"/>
        <v/>
      </c>
      <c r="AT57" s="70" t="e">
        <f t="shared" si="17"/>
        <v>#VALUE!</v>
      </c>
      <c r="AU57" s="69"/>
      <c r="AV57" s="69"/>
      <c r="AW57" s="69"/>
      <c r="AX57" s="70" t="str">
        <f t="shared" si="75"/>
        <v/>
      </c>
      <c r="AY57" s="71" t="str">
        <f t="shared" si="18"/>
        <v>Muy Alta</v>
      </c>
      <c r="AZ57" s="70" t="e">
        <f t="shared" si="23"/>
        <v>#VALUE!</v>
      </c>
      <c r="BA57" s="71" t="e">
        <f t="shared" si="19"/>
        <v>#VALUE!</v>
      </c>
      <c r="BB57" s="55" t="e">
        <f>IF(AND(AY57&lt;&gt;"",BA57&lt;&gt;""),VLOOKUP(AY57&amp;BA57,'No Eliminar'!$P$3:$Q$27,2,FALSE),"")</f>
        <v>#VALUE!</v>
      </c>
      <c r="BC57" s="69"/>
      <c r="BD57" s="555"/>
      <c r="BE57" s="555"/>
      <c r="BF57" s="555"/>
      <c r="BG57" s="555"/>
      <c r="BH57" s="555"/>
      <c r="BI57" s="596"/>
    </row>
    <row r="58" spans="2:61" ht="49.5" thickBot="1" x14ac:dyDescent="0.35">
      <c r="B58" s="49"/>
      <c r="C58" s="124" t="e">
        <f>VLOOKUP(B58,'No Eliminar'!B$3:D$18,2,FALSE)</f>
        <v>#N/A</v>
      </c>
      <c r="D58" s="124" t="e">
        <f>VLOOKUP(B58,'No Eliminar'!B$3:E$18,4,FALSE)</f>
        <v>#N/A</v>
      </c>
      <c r="E58" s="49"/>
      <c r="F58" s="111"/>
      <c r="G58" s="604"/>
      <c r="H58" s="64"/>
      <c r="I58" s="605"/>
      <c r="J58" s="605"/>
      <c r="K58" s="302"/>
      <c r="L58" s="114"/>
      <c r="M58" s="516" t="str">
        <f t="shared" si="0"/>
        <v>;</v>
      </c>
      <c r="N58" s="517" t="str">
        <f t="shared" si="1"/>
        <v/>
      </c>
      <c r="O58" s="64"/>
      <c r="P58" s="64"/>
      <c r="Q58" s="64"/>
      <c r="R58" s="64"/>
      <c r="S58" s="64"/>
      <c r="T58" s="64"/>
      <c r="U58" s="64"/>
      <c r="V58" s="64"/>
      <c r="W58" s="64"/>
      <c r="X58" s="64"/>
      <c r="Y58" s="64"/>
      <c r="Z58" s="64"/>
      <c r="AA58" s="64"/>
      <c r="AB58" s="64"/>
      <c r="AC58" s="64"/>
      <c r="AD58" s="64"/>
      <c r="AE58" s="64"/>
      <c r="AF58" s="64"/>
      <c r="AG58" s="64"/>
      <c r="AH58" s="44">
        <f t="shared" si="20"/>
        <v>0</v>
      </c>
      <c r="AI58" s="57" t="str">
        <f t="shared" si="21"/>
        <v>Moderado</v>
      </c>
      <c r="AJ58" s="56">
        <f t="shared" si="22"/>
        <v>0.6</v>
      </c>
      <c r="AK58" s="224" t="e">
        <f>IF(AND(M58&lt;&gt;"",AI58&lt;&gt;""),VLOOKUP(M58&amp;AI58,'No Eliminar'!$P$32:$Q$56,2,FALSE),"")</f>
        <v>#N/A</v>
      </c>
      <c r="AL58" s="105"/>
      <c r="AM58" s="555"/>
      <c r="AN58" s="555"/>
      <c r="AO58" s="68" t="str">
        <f t="shared" si="14"/>
        <v>Impacto</v>
      </c>
      <c r="AP58" s="69"/>
      <c r="AQ58" s="110" t="str">
        <f t="shared" si="15"/>
        <v/>
      </c>
      <c r="AR58" s="69"/>
      <c r="AS58" s="67" t="str">
        <f t="shared" si="16"/>
        <v/>
      </c>
      <c r="AT58" s="70" t="e">
        <f t="shared" si="17"/>
        <v>#VALUE!</v>
      </c>
      <c r="AU58" s="69"/>
      <c r="AV58" s="69"/>
      <c r="AW58" s="69"/>
      <c r="AX58" s="70" t="str">
        <f t="shared" si="75"/>
        <v/>
      </c>
      <c r="AY58" s="71" t="str">
        <f t="shared" si="18"/>
        <v>Muy Alta</v>
      </c>
      <c r="AZ58" s="70" t="e">
        <f t="shared" si="23"/>
        <v>#VALUE!</v>
      </c>
      <c r="BA58" s="71" t="e">
        <f t="shared" si="19"/>
        <v>#VALUE!</v>
      </c>
      <c r="BB58" s="55" t="e">
        <f>IF(AND(AY58&lt;&gt;"",BA58&lt;&gt;""),VLOOKUP(AY58&amp;BA58,'No Eliminar'!$P$3:$Q$27,2,FALSE),"")</f>
        <v>#VALUE!</v>
      </c>
      <c r="BC58" s="69"/>
      <c r="BD58" s="555"/>
      <c r="BE58" s="555"/>
      <c r="BF58" s="555"/>
      <c r="BG58" s="555"/>
      <c r="BH58" s="555"/>
      <c r="BI58" s="596"/>
    </row>
    <row r="59" spans="2:61" ht="49.5" thickBot="1" x14ac:dyDescent="0.35">
      <c r="B59" s="49"/>
      <c r="C59" s="124" t="e">
        <f>VLOOKUP(B59,'No Eliminar'!B$3:D$18,2,FALSE)</f>
        <v>#N/A</v>
      </c>
      <c r="D59" s="124" t="e">
        <f>VLOOKUP(B59,'No Eliminar'!B$3:E$18,4,FALSE)</f>
        <v>#N/A</v>
      </c>
      <c r="E59" s="49"/>
      <c r="F59" s="111"/>
      <c r="G59" s="604"/>
      <c r="H59" s="64"/>
      <c r="I59" s="605"/>
      <c r="J59" s="605"/>
      <c r="K59" s="302"/>
      <c r="L59" s="114"/>
      <c r="M59" s="516" t="str">
        <f t="shared" si="0"/>
        <v>;</v>
      </c>
      <c r="N59" s="517" t="str">
        <f t="shared" si="1"/>
        <v/>
      </c>
      <c r="O59" s="64"/>
      <c r="P59" s="64"/>
      <c r="Q59" s="64"/>
      <c r="R59" s="64"/>
      <c r="S59" s="64"/>
      <c r="T59" s="64"/>
      <c r="U59" s="64"/>
      <c r="V59" s="64"/>
      <c r="W59" s="64"/>
      <c r="X59" s="64"/>
      <c r="Y59" s="64"/>
      <c r="Z59" s="64"/>
      <c r="AA59" s="64"/>
      <c r="AB59" s="64"/>
      <c r="AC59" s="64"/>
      <c r="AD59" s="64"/>
      <c r="AE59" s="64"/>
      <c r="AF59" s="64"/>
      <c r="AG59" s="64"/>
      <c r="AH59" s="44">
        <f t="shared" si="20"/>
        <v>0</v>
      </c>
      <c r="AI59" s="57" t="str">
        <f t="shared" si="21"/>
        <v>Moderado</v>
      </c>
      <c r="AJ59" s="56">
        <f t="shared" si="22"/>
        <v>0.6</v>
      </c>
      <c r="AK59" s="224" t="e">
        <f>IF(AND(M59&lt;&gt;"",AI59&lt;&gt;""),VLOOKUP(M59&amp;AI59,'No Eliminar'!$P$32:$Q$56,2,FALSE),"")</f>
        <v>#N/A</v>
      </c>
      <c r="AL59" s="105"/>
      <c r="AM59" s="555"/>
      <c r="AN59" s="555"/>
      <c r="AO59" s="68" t="str">
        <f t="shared" si="14"/>
        <v>Impacto</v>
      </c>
      <c r="AP59" s="69"/>
      <c r="AQ59" s="110" t="str">
        <f t="shared" si="15"/>
        <v/>
      </c>
      <c r="AR59" s="69"/>
      <c r="AS59" s="67" t="str">
        <f t="shared" si="16"/>
        <v/>
      </c>
      <c r="AT59" s="70" t="e">
        <f t="shared" si="17"/>
        <v>#VALUE!</v>
      </c>
      <c r="AU59" s="69"/>
      <c r="AV59" s="69"/>
      <c r="AW59" s="69"/>
      <c r="AX59" s="70" t="str">
        <f t="shared" si="75"/>
        <v/>
      </c>
      <c r="AY59" s="71" t="str">
        <f t="shared" si="18"/>
        <v>Muy Alta</v>
      </c>
      <c r="AZ59" s="70" t="e">
        <f t="shared" si="23"/>
        <v>#VALUE!</v>
      </c>
      <c r="BA59" s="71" t="e">
        <f t="shared" si="19"/>
        <v>#VALUE!</v>
      </c>
      <c r="BB59" s="55" t="e">
        <f>IF(AND(AY59&lt;&gt;"",BA59&lt;&gt;""),VLOOKUP(AY59&amp;BA59,'No Eliminar'!$P$3:$Q$27,2,FALSE),"")</f>
        <v>#VALUE!</v>
      </c>
      <c r="BC59" s="69"/>
      <c r="BD59" s="555"/>
      <c r="BE59" s="555"/>
      <c r="BF59" s="555"/>
      <c r="BG59" s="555"/>
      <c r="BH59" s="555"/>
      <c r="BI59" s="596"/>
    </row>
    <row r="60" spans="2:61" ht="49.5" thickBot="1" x14ac:dyDescent="0.35">
      <c r="B60" s="49"/>
      <c r="C60" s="124" t="e">
        <f>VLOOKUP(B60,'No Eliminar'!B$3:D$18,2,FALSE)</f>
        <v>#N/A</v>
      </c>
      <c r="D60" s="124" t="e">
        <f>VLOOKUP(B60,'No Eliminar'!B$3:E$18,4,FALSE)</f>
        <v>#N/A</v>
      </c>
      <c r="E60" s="49"/>
      <c r="F60" s="111"/>
      <c r="G60" s="604"/>
      <c r="H60" s="64"/>
      <c r="I60" s="605"/>
      <c r="J60" s="605"/>
      <c r="K60" s="302"/>
      <c r="L60" s="114"/>
      <c r="M60" s="516" t="str">
        <f t="shared" si="0"/>
        <v>;</v>
      </c>
      <c r="N60" s="517" t="str">
        <f t="shared" si="1"/>
        <v/>
      </c>
      <c r="O60" s="64"/>
      <c r="P60" s="64"/>
      <c r="Q60" s="64"/>
      <c r="R60" s="64"/>
      <c r="S60" s="64"/>
      <c r="T60" s="64"/>
      <c r="U60" s="64"/>
      <c r="V60" s="64"/>
      <c r="W60" s="64"/>
      <c r="X60" s="64"/>
      <c r="Y60" s="64"/>
      <c r="Z60" s="64"/>
      <c r="AA60" s="64"/>
      <c r="AB60" s="64"/>
      <c r="AC60" s="64"/>
      <c r="AD60" s="64"/>
      <c r="AE60" s="64"/>
      <c r="AF60" s="64"/>
      <c r="AG60" s="64"/>
      <c r="AH60" s="44">
        <f t="shared" si="20"/>
        <v>0</v>
      </c>
      <c r="AI60" s="57" t="str">
        <f t="shared" si="21"/>
        <v>Moderado</v>
      </c>
      <c r="AJ60" s="56">
        <f t="shared" si="22"/>
        <v>0.6</v>
      </c>
      <c r="AK60" s="224" t="e">
        <f>IF(AND(M60&lt;&gt;"",AI60&lt;&gt;""),VLOOKUP(M60&amp;AI60,'No Eliminar'!$P$32:$Q$56,2,FALSE),"")</f>
        <v>#N/A</v>
      </c>
      <c r="AL60" s="105"/>
      <c r="AM60" s="555"/>
      <c r="AN60" s="555"/>
      <c r="AO60" s="68" t="str">
        <f t="shared" si="14"/>
        <v>Impacto</v>
      </c>
      <c r="AP60" s="69"/>
      <c r="AQ60" s="110" t="str">
        <f t="shared" si="15"/>
        <v/>
      </c>
      <c r="AR60" s="69"/>
      <c r="AS60" s="67" t="str">
        <f t="shared" si="16"/>
        <v/>
      </c>
      <c r="AT60" s="70" t="e">
        <f t="shared" si="17"/>
        <v>#VALUE!</v>
      </c>
      <c r="AU60" s="69"/>
      <c r="AV60" s="69"/>
      <c r="AW60" s="69"/>
      <c r="AX60" s="70" t="str">
        <f t="shared" si="75"/>
        <v/>
      </c>
      <c r="AY60" s="71" t="str">
        <f t="shared" si="18"/>
        <v>Muy Alta</v>
      </c>
      <c r="AZ60" s="70" t="e">
        <f t="shared" si="23"/>
        <v>#VALUE!</v>
      </c>
      <c r="BA60" s="71" t="e">
        <f t="shared" si="19"/>
        <v>#VALUE!</v>
      </c>
      <c r="BB60" s="55" t="e">
        <f>IF(AND(AY60&lt;&gt;"",BA60&lt;&gt;""),VLOOKUP(AY60&amp;BA60,'No Eliminar'!$P$3:$Q$27,2,FALSE),"")</f>
        <v>#VALUE!</v>
      </c>
      <c r="BC60" s="69"/>
      <c r="BD60" s="555"/>
      <c r="BE60" s="555"/>
      <c r="BF60" s="555"/>
      <c r="BG60" s="555"/>
      <c r="BH60" s="555"/>
      <c r="BI60" s="596"/>
    </row>
    <row r="61" spans="2:61" ht="49.5" thickBot="1" x14ac:dyDescent="0.35">
      <c r="B61" s="49"/>
      <c r="C61" s="124" t="e">
        <f>VLOOKUP(B61,'No Eliminar'!B$3:D$18,2,FALSE)</f>
        <v>#N/A</v>
      </c>
      <c r="D61" s="124" t="e">
        <f>VLOOKUP(B61,'No Eliminar'!B$3:E$18,4,FALSE)</f>
        <v>#N/A</v>
      </c>
      <c r="E61" s="49"/>
      <c r="F61" s="111"/>
      <c r="G61" s="604"/>
      <c r="H61" s="64"/>
      <c r="I61" s="605"/>
      <c r="J61" s="605"/>
      <c r="K61" s="302"/>
      <c r="L61" s="114"/>
      <c r="M61" s="516" t="str">
        <f t="shared" si="0"/>
        <v>;</v>
      </c>
      <c r="N61" s="517" t="str">
        <f t="shared" si="1"/>
        <v/>
      </c>
      <c r="O61" s="64"/>
      <c r="P61" s="64"/>
      <c r="Q61" s="64"/>
      <c r="R61" s="64"/>
      <c r="S61" s="64"/>
      <c r="T61" s="64"/>
      <c r="U61" s="64"/>
      <c r="V61" s="64"/>
      <c r="W61" s="64"/>
      <c r="X61" s="64"/>
      <c r="Y61" s="64"/>
      <c r="Z61" s="64"/>
      <c r="AA61" s="64"/>
      <c r="AB61" s="64"/>
      <c r="AC61" s="64"/>
      <c r="AD61" s="64"/>
      <c r="AE61" s="64"/>
      <c r="AF61" s="64"/>
      <c r="AG61" s="64"/>
      <c r="AH61" s="44">
        <f t="shared" si="20"/>
        <v>0</v>
      </c>
      <c r="AI61" s="57" t="str">
        <f t="shared" si="21"/>
        <v>Moderado</v>
      </c>
      <c r="AJ61" s="56">
        <f t="shared" si="22"/>
        <v>0.6</v>
      </c>
      <c r="AK61" s="224" t="e">
        <f>IF(AND(M61&lt;&gt;"",AI61&lt;&gt;""),VLOOKUP(M61&amp;AI61,'No Eliminar'!$P$32:$Q$56,2,FALSE),"")</f>
        <v>#N/A</v>
      </c>
      <c r="AL61" s="105"/>
      <c r="AM61" s="555"/>
      <c r="AN61" s="555"/>
      <c r="AO61" s="68" t="str">
        <f t="shared" si="14"/>
        <v>Impacto</v>
      </c>
      <c r="AP61" s="69"/>
      <c r="AQ61" s="110" t="str">
        <f t="shared" si="15"/>
        <v/>
      </c>
      <c r="AR61" s="69"/>
      <c r="AS61" s="67" t="str">
        <f t="shared" si="16"/>
        <v/>
      </c>
      <c r="AT61" s="70" t="e">
        <f t="shared" si="17"/>
        <v>#VALUE!</v>
      </c>
      <c r="AU61" s="69"/>
      <c r="AV61" s="69"/>
      <c r="AW61" s="69"/>
      <c r="AX61" s="70" t="str">
        <f t="shared" si="75"/>
        <v/>
      </c>
      <c r="AY61" s="71" t="str">
        <f t="shared" si="18"/>
        <v>Muy Alta</v>
      </c>
      <c r="AZ61" s="70" t="e">
        <f t="shared" si="23"/>
        <v>#VALUE!</v>
      </c>
      <c r="BA61" s="71" t="e">
        <f t="shared" si="19"/>
        <v>#VALUE!</v>
      </c>
      <c r="BB61" s="55" t="e">
        <f>IF(AND(AY61&lt;&gt;"",BA61&lt;&gt;""),VLOOKUP(AY61&amp;BA61,'No Eliminar'!$P$3:$Q$27,2,FALSE),"")</f>
        <v>#VALUE!</v>
      </c>
      <c r="BC61" s="69"/>
      <c r="BD61" s="555"/>
      <c r="BE61" s="555"/>
      <c r="BF61" s="555"/>
      <c r="BG61" s="555"/>
      <c r="BH61" s="555"/>
      <c r="BI61" s="596"/>
    </row>
    <row r="62" spans="2:61" ht="49.5" thickBot="1" x14ac:dyDescent="0.35">
      <c r="B62" s="49"/>
      <c r="C62" s="124" t="e">
        <f>VLOOKUP(B62,'No Eliminar'!B$3:D$18,2,FALSE)</f>
        <v>#N/A</v>
      </c>
      <c r="D62" s="124" t="e">
        <f>VLOOKUP(B62,'No Eliminar'!B$3:E$18,4,FALSE)</f>
        <v>#N/A</v>
      </c>
      <c r="E62" s="49"/>
      <c r="F62" s="111"/>
      <c r="G62" s="604"/>
      <c r="H62" s="64"/>
      <c r="I62" s="605"/>
      <c r="J62" s="605"/>
      <c r="K62" s="302"/>
      <c r="L62" s="114"/>
      <c r="M62" s="516" t="str">
        <f t="shared" si="0"/>
        <v>;</v>
      </c>
      <c r="N62" s="517" t="str">
        <f t="shared" si="1"/>
        <v/>
      </c>
      <c r="O62" s="64"/>
      <c r="P62" s="64"/>
      <c r="Q62" s="64"/>
      <c r="R62" s="64"/>
      <c r="S62" s="64"/>
      <c r="T62" s="64"/>
      <c r="U62" s="64"/>
      <c r="V62" s="64"/>
      <c r="W62" s="64"/>
      <c r="X62" s="64"/>
      <c r="Y62" s="64"/>
      <c r="Z62" s="64"/>
      <c r="AA62" s="64"/>
      <c r="AB62" s="64"/>
      <c r="AC62" s="64"/>
      <c r="AD62" s="64"/>
      <c r="AE62" s="64"/>
      <c r="AF62" s="64"/>
      <c r="AG62" s="64"/>
      <c r="AH62" s="44">
        <f t="shared" si="20"/>
        <v>0</v>
      </c>
      <c r="AI62" s="57" t="str">
        <f t="shared" si="21"/>
        <v>Moderado</v>
      </c>
      <c r="AJ62" s="56">
        <f t="shared" si="22"/>
        <v>0.6</v>
      </c>
      <c r="AK62" s="224" t="e">
        <f>IF(AND(M62&lt;&gt;"",AI62&lt;&gt;""),VLOOKUP(M62&amp;AI62,'No Eliminar'!$P$32:$Q$56,2,FALSE),"")</f>
        <v>#N/A</v>
      </c>
      <c r="AL62" s="105"/>
      <c r="AM62" s="555"/>
      <c r="AN62" s="555"/>
      <c r="AO62" s="68" t="str">
        <f t="shared" si="14"/>
        <v>Impacto</v>
      </c>
      <c r="AP62" s="69"/>
      <c r="AQ62" s="110" t="str">
        <f t="shared" si="15"/>
        <v/>
      </c>
      <c r="AR62" s="69"/>
      <c r="AS62" s="67" t="str">
        <f t="shared" si="16"/>
        <v/>
      </c>
      <c r="AT62" s="70" t="e">
        <f t="shared" si="17"/>
        <v>#VALUE!</v>
      </c>
      <c r="AU62" s="69"/>
      <c r="AV62" s="69"/>
      <c r="AW62" s="69"/>
      <c r="AX62" s="70" t="str">
        <f t="shared" si="75"/>
        <v/>
      </c>
      <c r="AY62" s="71" t="str">
        <f t="shared" si="18"/>
        <v>Muy Alta</v>
      </c>
      <c r="AZ62" s="70" t="e">
        <f t="shared" si="23"/>
        <v>#VALUE!</v>
      </c>
      <c r="BA62" s="71" t="e">
        <f t="shared" si="19"/>
        <v>#VALUE!</v>
      </c>
      <c r="BB62" s="55" t="e">
        <f>IF(AND(AY62&lt;&gt;"",BA62&lt;&gt;""),VLOOKUP(AY62&amp;BA62,'No Eliminar'!$P$3:$Q$27,2,FALSE),"")</f>
        <v>#VALUE!</v>
      </c>
      <c r="BC62" s="69"/>
      <c r="BD62" s="555"/>
      <c r="BE62" s="555"/>
      <c r="BF62" s="555"/>
      <c r="BG62" s="555"/>
      <c r="BH62" s="555"/>
      <c r="BI62" s="596"/>
    </row>
    <row r="63" spans="2:61" ht="49.5" thickBot="1" x14ac:dyDescent="0.35">
      <c r="B63" s="49"/>
      <c r="C63" s="124" t="e">
        <f>VLOOKUP(B63,'No Eliminar'!B$3:D$18,2,FALSE)</f>
        <v>#N/A</v>
      </c>
      <c r="D63" s="124" t="e">
        <f>VLOOKUP(B63,'No Eliminar'!B$3:E$18,4,FALSE)</f>
        <v>#N/A</v>
      </c>
      <c r="E63" s="49"/>
      <c r="F63" s="111"/>
      <c r="G63" s="604"/>
      <c r="H63" s="64"/>
      <c r="I63" s="605"/>
      <c r="J63" s="605"/>
      <c r="K63" s="302"/>
      <c r="L63" s="114"/>
      <c r="M63" s="516" t="str">
        <f t="shared" si="0"/>
        <v>;</v>
      </c>
      <c r="N63" s="517" t="str">
        <f t="shared" si="1"/>
        <v/>
      </c>
      <c r="O63" s="64"/>
      <c r="P63" s="64"/>
      <c r="Q63" s="64"/>
      <c r="R63" s="64"/>
      <c r="S63" s="64"/>
      <c r="T63" s="64"/>
      <c r="U63" s="64"/>
      <c r="V63" s="64"/>
      <c r="W63" s="64"/>
      <c r="X63" s="64"/>
      <c r="Y63" s="64"/>
      <c r="Z63" s="64"/>
      <c r="AA63" s="64"/>
      <c r="AB63" s="64"/>
      <c r="AC63" s="64"/>
      <c r="AD63" s="64"/>
      <c r="AE63" s="64"/>
      <c r="AF63" s="64"/>
      <c r="AG63" s="64"/>
      <c r="AH63" s="44">
        <f t="shared" si="20"/>
        <v>0</v>
      </c>
      <c r="AI63" s="57" t="str">
        <f t="shared" si="21"/>
        <v>Moderado</v>
      </c>
      <c r="AJ63" s="56">
        <f t="shared" si="22"/>
        <v>0.6</v>
      </c>
      <c r="AK63" s="224" t="e">
        <f>IF(AND(M63&lt;&gt;"",AI63&lt;&gt;""),VLOOKUP(M63&amp;AI63,'No Eliminar'!$P$32:$Q$56,2,FALSE),"")</f>
        <v>#N/A</v>
      </c>
      <c r="AL63" s="105"/>
      <c r="AM63" s="555"/>
      <c r="AN63" s="555"/>
      <c r="AO63" s="68" t="str">
        <f t="shared" si="14"/>
        <v>Impacto</v>
      </c>
      <c r="AP63" s="69"/>
      <c r="AQ63" s="110" t="str">
        <f t="shared" si="15"/>
        <v/>
      </c>
      <c r="AR63" s="69"/>
      <c r="AS63" s="67" t="str">
        <f t="shared" si="16"/>
        <v/>
      </c>
      <c r="AT63" s="70" t="e">
        <f t="shared" si="17"/>
        <v>#VALUE!</v>
      </c>
      <c r="AU63" s="69"/>
      <c r="AV63" s="69"/>
      <c r="AW63" s="69"/>
      <c r="AX63" s="70" t="str">
        <f t="shared" si="75"/>
        <v/>
      </c>
      <c r="AY63" s="71" t="str">
        <f t="shared" si="18"/>
        <v>Muy Alta</v>
      </c>
      <c r="AZ63" s="70" t="e">
        <f t="shared" si="23"/>
        <v>#VALUE!</v>
      </c>
      <c r="BA63" s="71" t="e">
        <f t="shared" si="19"/>
        <v>#VALUE!</v>
      </c>
      <c r="BB63" s="55" t="e">
        <f>IF(AND(AY63&lt;&gt;"",BA63&lt;&gt;""),VLOOKUP(AY63&amp;BA63,'No Eliminar'!$P$3:$Q$27,2,FALSE),"")</f>
        <v>#VALUE!</v>
      </c>
      <c r="BC63" s="69"/>
      <c r="BD63" s="555"/>
      <c r="BE63" s="555"/>
      <c r="BF63" s="555"/>
      <c r="BG63" s="555"/>
      <c r="BH63" s="555"/>
      <c r="BI63" s="596"/>
    </row>
    <row r="64" spans="2:61" ht="49.5" thickBot="1" x14ac:dyDescent="0.35">
      <c r="B64" s="49"/>
      <c r="C64" s="124" t="e">
        <f>VLOOKUP(B64,'No Eliminar'!B$3:D$18,2,FALSE)</f>
        <v>#N/A</v>
      </c>
      <c r="D64" s="124" t="e">
        <f>VLOOKUP(B64,'No Eliminar'!B$3:E$18,4,FALSE)</f>
        <v>#N/A</v>
      </c>
      <c r="E64" s="49"/>
      <c r="F64" s="111"/>
      <c r="G64" s="604"/>
      <c r="H64" s="64"/>
      <c r="I64" s="605"/>
      <c r="J64" s="605"/>
      <c r="K64" s="302"/>
      <c r="L64" s="114"/>
      <c r="M64" s="516" t="str">
        <f t="shared" si="0"/>
        <v>;</v>
      </c>
      <c r="N64" s="517" t="str">
        <f t="shared" si="1"/>
        <v/>
      </c>
      <c r="O64" s="64"/>
      <c r="P64" s="64"/>
      <c r="Q64" s="64"/>
      <c r="R64" s="64"/>
      <c r="S64" s="64"/>
      <c r="T64" s="64"/>
      <c r="U64" s="64"/>
      <c r="V64" s="64"/>
      <c r="W64" s="64"/>
      <c r="X64" s="64"/>
      <c r="Y64" s="64"/>
      <c r="Z64" s="64"/>
      <c r="AA64" s="64"/>
      <c r="AB64" s="64"/>
      <c r="AC64" s="64"/>
      <c r="AD64" s="64"/>
      <c r="AE64" s="64"/>
      <c r="AF64" s="64"/>
      <c r="AG64" s="64"/>
      <c r="AH64" s="44">
        <f t="shared" si="20"/>
        <v>0</v>
      </c>
      <c r="AI64" s="57" t="str">
        <f t="shared" si="21"/>
        <v>Moderado</v>
      </c>
      <c r="AJ64" s="56">
        <f t="shared" si="22"/>
        <v>0.6</v>
      </c>
      <c r="AK64" s="224" t="e">
        <f>IF(AND(M64&lt;&gt;"",AI64&lt;&gt;""),VLOOKUP(M64&amp;AI64,'No Eliminar'!$P$32:$Q$56,2,FALSE),"")</f>
        <v>#N/A</v>
      </c>
      <c r="AL64" s="105"/>
      <c r="AM64" s="555"/>
      <c r="AN64" s="555"/>
      <c r="AO64" s="68" t="str">
        <f t="shared" si="14"/>
        <v>Impacto</v>
      </c>
      <c r="AP64" s="69"/>
      <c r="AQ64" s="110" t="str">
        <f t="shared" si="15"/>
        <v/>
      </c>
      <c r="AR64" s="69"/>
      <c r="AS64" s="67" t="str">
        <f t="shared" si="16"/>
        <v/>
      </c>
      <c r="AT64" s="70" t="e">
        <f t="shared" si="17"/>
        <v>#VALUE!</v>
      </c>
      <c r="AU64" s="69"/>
      <c r="AV64" s="69"/>
      <c r="AW64" s="69"/>
      <c r="AX64" s="70" t="str">
        <f t="shared" si="75"/>
        <v/>
      </c>
      <c r="AY64" s="71" t="str">
        <f t="shared" si="18"/>
        <v>Muy Alta</v>
      </c>
      <c r="AZ64" s="70" t="e">
        <f t="shared" si="23"/>
        <v>#VALUE!</v>
      </c>
      <c r="BA64" s="71" t="e">
        <f t="shared" si="19"/>
        <v>#VALUE!</v>
      </c>
      <c r="BB64" s="55" t="e">
        <f>IF(AND(AY64&lt;&gt;"",BA64&lt;&gt;""),VLOOKUP(AY64&amp;BA64,'No Eliminar'!$P$3:$Q$27,2,FALSE),"")</f>
        <v>#VALUE!</v>
      </c>
      <c r="BC64" s="69"/>
      <c r="BD64" s="555"/>
      <c r="BE64" s="555"/>
      <c r="BF64" s="555"/>
      <c r="BG64" s="555"/>
      <c r="BH64" s="555"/>
      <c r="BI64" s="596"/>
    </row>
    <row r="65" spans="2:61" ht="49.5" thickBot="1" x14ac:dyDescent="0.35">
      <c r="B65" s="49"/>
      <c r="C65" s="124" t="e">
        <f>VLOOKUP(B65,'No Eliminar'!B$3:D$18,2,FALSE)</f>
        <v>#N/A</v>
      </c>
      <c r="D65" s="124" t="e">
        <f>VLOOKUP(B65,'No Eliminar'!B$3:E$18,4,FALSE)</f>
        <v>#N/A</v>
      </c>
      <c r="E65" s="49"/>
      <c r="F65" s="111"/>
      <c r="G65" s="604"/>
      <c r="H65" s="64"/>
      <c r="I65" s="605"/>
      <c r="J65" s="605"/>
      <c r="K65" s="302"/>
      <c r="L65" s="114"/>
      <c r="M65" s="516" t="str">
        <f t="shared" si="0"/>
        <v>;</v>
      </c>
      <c r="N65" s="517" t="str">
        <f t="shared" si="1"/>
        <v/>
      </c>
      <c r="O65" s="64"/>
      <c r="P65" s="64"/>
      <c r="Q65" s="64"/>
      <c r="R65" s="64"/>
      <c r="S65" s="64"/>
      <c r="T65" s="64"/>
      <c r="U65" s="64"/>
      <c r="V65" s="64"/>
      <c r="W65" s="64"/>
      <c r="X65" s="64"/>
      <c r="Y65" s="64"/>
      <c r="Z65" s="64"/>
      <c r="AA65" s="64"/>
      <c r="AB65" s="64"/>
      <c r="AC65" s="64"/>
      <c r="AD65" s="64"/>
      <c r="AE65" s="64"/>
      <c r="AF65" s="64"/>
      <c r="AG65" s="64"/>
      <c r="AH65" s="44">
        <f t="shared" si="20"/>
        <v>0</v>
      </c>
      <c r="AI65" s="57" t="str">
        <f t="shared" si="21"/>
        <v>Moderado</v>
      </c>
      <c r="AJ65" s="56">
        <f t="shared" si="22"/>
        <v>0.6</v>
      </c>
      <c r="AK65" s="224" t="e">
        <f>IF(AND(M65&lt;&gt;"",AI65&lt;&gt;""),VLOOKUP(M65&amp;AI65,'No Eliminar'!$P$32:$Q$56,2,FALSE),"")</f>
        <v>#N/A</v>
      </c>
      <c r="AL65" s="105"/>
      <c r="AM65" s="555"/>
      <c r="AN65" s="555"/>
      <c r="AO65" s="68" t="str">
        <f t="shared" si="14"/>
        <v>Impacto</v>
      </c>
      <c r="AP65" s="69"/>
      <c r="AQ65" s="110" t="str">
        <f t="shared" si="15"/>
        <v/>
      </c>
      <c r="AR65" s="69"/>
      <c r="AS65" s="67" t="str">
        <f t="shared" si="16"/>
        <v/>
      </c>
      <c r="AT65" s="70" t="e">
        <f t="shared" si="17"/>
        <v>#VALUE!</v>
      </c>
      <c r="AU65" s="69"/>
      <c r="AV65" s="69"/>
      <c r="AW65" s="69"/>
      <c r="AX65" s="70" t="str">
        <f t="shared" si="75"/>
        <v/>
      </c>
      <c r="AY65" s="71" t="str">
        <f t="shared" si="18"/>
        <v>Muy Alta</v>
      </c>
      <c r="AZ65" s="70" t="e">
        <f t="shared" si="23"/>
        <v>#VALUE!</v>
      </c>
      <c r="BA65" s="71" t="e">
        <f t="shared" si="19"/>
        <v>#VALUE!</v>
      </c>
      <c r="BB65" s="55" t="e">
        <f>IF(AND(AY65&lt;&gt;"",BA65&lt;&gt;""),VLOOKUP(AY65&amp;BA65,'No Eliminar'!$P$3:$Q$27,2,FALSE),"")</f>
        <v>#VALUE!</v>
      </c>
      <c r="BC65" s="69"/>
      <c r="BD65" s="555"/>
      <c r="BE65" s="555"/>
      <c r="BF65" s="555"/>
      <c r="BG65" s="555"/>
      <c r="BH65" s="555"/>
      <c r="BI65" s="596"/>
    </row>
    <row r="66" spans="2:61" ht="49.5" thickBot="1" x14ac:dyDescent="0.35">
      <c r="B66" s="49"/>
      <c r="C66" s="124" t="e">
        <f>VLOOKUP(B66,'No Eliminar'!B$3:D$18,2,FALSE)</f>
        <v>#N/A</v>
      </c>
      <c r="D66" s="124" t="e">
        <f>VLOOKUP(B66,'No Eliminar'!B$3:E$18,4,FALSE)</f>
        <v>#N/A</v>
      </c>
      <c r="E66" s="49"/>
      <c r="F66" s="111"/>
      <c r="G66" s="604"/>
      <c r="H66" s="64"/>
      <c r="I66" s="605"/>
      <c r="J66" s="605"/>
      <c r="K66" s="302"/>
      <c r="L66" s="114"/>
      <c r="M66" s="516" t="str">
        <f t="shared" si="0"/>
        <v>;</v>
      </c>
      <c r="N66" s="517" t="str">
        <f t="shared" si="1"/>
        <v/>
      </c>
      <c r="O66" s="64"/>
      <c r="P66" s="64"/>
      <c r="Q66" s="64"/>
      <c r="R66" s="64"/>
      <c r="S66" s="64"/>
      <c r="T66" s="64"/>
      <c r="U66" s="64"/>
      <c r="V66" s="64"/>
      <c r="W66" s="64"/>
      <c r="X66" s="64"/>
      <c r="Y66" s="64"/>
      <c r="Z66" s="64"/>
      <c r="AA66" s="64"/>
      <c r="AB66" s="64"/>
      <c r="AC66" s="64"/>
      <c r="AD66" s="64"/>
      <c r="AE66" s="64"/>
      <c r="AF66" s="64"/>
      <c r="AG66" s="64"/>
      <c r="AH66" s="44">
        <f t="shared" si="20"/>
        <v>0</v>
      </c>
      <c r="AI66" s="57" t="str">
        <f t="shared" si="21"/>
        <v>Moderado</v>
      </c>
      <c r="AJ66" s="56">
        <f t="shared" si="22"/>
        <v>0.6</v>
      </c>
      <c r="AK66" s="224" t="e">
        <f>IF(AND(M66&lt;&gt;"",AI66&lt;&gt;""),VLOOKUP(M66&amp;AI66,'No Eliminar'!$P$32:$Q$56,2,FALSE),"")</f>
        <v>#N/A</v>
      </c>
      <c r="AL66" s="105"/>
      <c r="AM66" s="555"/>
      <c r="AN66" s="555"/>
      <c r="AO66" s="68" t="str">
        <f t="shared" si="14"/>
        <v>Impacto</v>
      </c>
      <c r="AP66" s="69"/>
      <c r="AQ66" s="110" t="str">
        <f t="shared" si="15"/>
        <v/>
      </c>
      <c r="AR66" s="69"/>
      <c r="AS66" s="67" t="str">
        <f t="shared" si="16"/>
        <v/>
      </c>
      <c r="AT66" s="70" t="e">
        <f t="shared" si="17"/>
        <v>#VALUE!</v>
      </c>
      <c r="AU66" s="69"/>
      <c r="AV66" s="69"/>
      <c r="AW66" s="69"/>
      <c r="AX66" s="70" t="str">
        <f t="shared" si="75"/>
        <v/>
      </c>
      <c r="AY66" s="71" t="str">
        <f t="shared" si="18"/>
        <v>Muy Alta</v>
      </c>
      <c r="AZ66" s="70" t="e">
        <f t="shared" si="23"/>
        <v>#VALUE!</v>
      </c>
      <c r="BA66" s="71" t="e">
        <f t="shared" si="19"/>
        <v>#VALUE!</v>
      </c>
      <c r="BB66" s="55" t="e">
        <f>IF(AND(AY66&lt;&gt;"",BA66&lt;&gt;""),VLOOKUP(AY66&amp;BA66,'No Eliminar'!$P$3:$Q$27,2,FALSE),"")</f>
        <v>#VALUE!</v>
      </c>
      <c r="BC66" s="69"/>
      <c r="BD66" s="555"/>
      <c r="BE66" s="555"/>
      <c r="BF66" s="555"/>
      <c r="BG66" s="555"/>
      <c r="BH66" s="555"/>
      <c r="BI66" s="596"/>
    </row>
    <row r="67" spans="2:61" ht="49.5" thickBot="1" x14ac:dyDescent="0.35">
      <c r="B67" s="49"/>
      <c r="C67" s="124" t="e">
        <f>VLOOKUP(B67,'No Eliminar'!B$3:D$18,2,FALSE)</f>
        <v>#N/A</v>
      </c>
      <c r="D67" s="124" t="e">
        <f>VLOOKUP(B67,'No Eliminar'!B$3:E$18,4,FALSE)</f>
        <v>#N/A</v>
      </c>
      <c r="E67" s="49"/>
      <c r="F67" s="111"/>
      <c r="G67" s="604"/>
      <c r="H67" s="64"/>
      <c r="I67" s="605"/>
      <c r="J67" s="605"/>
      <c r="K67" s="302"/>
      <c r="L67" s="114"/>
      <c r="M67" s="516" t="str">
        <f t="shared" si="0"/>
        <v>;</v>
      </c>
      <c r="N67" s="517" t="str">
        <f t="shared" si="1"/>
        <v/>
      </c>
      <c r="O67" s="64"/>
      <c r="P67" s="64"/>
      <c r="Q67" s="64"/>
      <c r="R67" s="64"/>
      <c r="S67" s="64"/>
      <c r="T67" s="64"/>
      <c r="U67" s="64"/>
      <c r="V67" s="64"/>
      <c r="W67" s="64"/>
      <c r="X67" s="64"/>
      <c r="Y67" s="64"/>
      <c r="Z67" s="64"/>
      <c r="AA67" s="64"/>
      <c r="AB67" s="64"/>
      <c r="AC67" s="64"/>
      <c r="AD67" s="64"/>
      <c r="AE67" s="64"/>
      <c r="AF67" s="64"/>
      <c r="AG67" s="64"/>
      <c r="AH67" s="44">
        <f t="shared" si="20"/>
        <v>0</v>
      </c>
      <c r="AI67" s="57" t="str">
        <f t="shared" si="21"/>
        <v>Moderado</v>
      </c>
      <c r="AJ67" s="56">
        <f t="shared" si="22"/>
        <v>0.6</v>
      </c>
      <c r="AK67" s="224" t="e">
        <f>IF(AND(M67&lt;&gt;"",AI67&lt;&gt;""),VLOOKUP(M67&amp;AI67,'No Eliminar'!$P$32:$Q$56,2,FALSE),"")</f>
        <v>#N/A</v>
      </c>
      <c r="AL67" s="105"/>
      <c r="AM67" s="555"/>
      <c r="AN67" s="555"/>
      <c r="AO67" s="68" t="str">
        <f t="shared" si="14"/>
        <v>Impacto</v>
      </c>
      <c r="AP67" s="69"/>
      <c r="AQ67" s="110" t="str">
        <f t="shared" si="15"/>
        <v/>
      </c>
      <c r="AR67" s="69"/>
      <c r="AS67" s="67" t="str">
        <f t="shared" si="16"/>
        <v/>
      </c>
      <c r="AT67" s="70" t="e">
        <f t="shared" si="17"/>
        <v>#VALUE!</v>
      </c>
      <c r="AU67" s="69"/>
      <c r="AV67" s="69"/>
      <c r="AW67" s="69"/>
      <c r="AX67" s="70" t="str">
        <f t="shared" si="75"/>
        <v/>
      </c>
      <c r="AY67" s="71" t="str">
        <f t="shared" si="18"/>
        <v>Muy Alta</v>
      </c>
      <c r="AZ67" s="70" t="e">
        <f t="shared" si="23"/>
        <v>#VALUE!</v>
      </c>
      <c r="BA67" s="71" t="e">
        <f t="shared" si="19"/>
        <v>#VALUE!</v>
      </c>
      <c r="BB67" s="55" t="e">
        <f>IF(AND(AY67&lt;&gt;"",BA67&lt;&gt;""),VLOOKUP(AY67&amp;BA67,'No Eliminar'!$P$3:$Q$27,2,FALSE),"")</f>
        <v>#VALUE!</v>
      </c>
      <c r="BC67" s="69"/>
      <c r="BD67" s="555"/>
      <c r="BE67" s="555"/>
      <c r="BF67" s="555"/>
      <c r="BG67" s="555"/>
      <c r="BH67" s="555"/>
      <c r="BI67" s="596"/>
    </row>
    <row r="68" spans="2:61" ht="49.5" thickBot="1" x14ac:dyDescent="0.35">
      <c r="B68" s="49"/>
      <c r="C68" s="124" t="e">
        <f>VLOOKUP(B68,'No Eliminar'!B$3:D$18,2,FALSE)</f>
        <v>#N/A</v>
      </c>
      <c r="D68" s="124" t="e">
        <f>VLOOKUP(B68,'No Eliminar'!B$3:E$18,4,FALSE)</f>
        <v>#N/A</v>
      </c>
      <c r="E68" s="49"/>
      <c r="F68" s="111"/>
      <c r="G68" s="604"/>
      <c r="H68" s="64"/>
      <c r="I68" s="605"/>
      <c r="J68" s="605"/>
      <c r="K68" s="302"/>
      <c r="L68" s="114"/>
      <c r="M68" s="516" t="str">
        <f t="shared" si="0"/>
        <v>;</v>
      </c>
      <c r="N68" s="517" t="str">
        <f t="shared" si="1"/>
        <v/>
      </c>
      <c r="O68" s="64"/>
      <c r="P68" s="64"/>
      <c r="Q68" s="64"/>
      <c r="R68" s="64"/>
      <c r="S68" s="64"/>
      <c r="T68" s="64"/>
      <c r="U68" s="64"/>
      <c r="V68" s="64"/>
      <c r="W68" s="64"/>
      <c r="X68" s="64"/>
      <c r="Y68" s="64"/>
      <c r="Z68" s="64"/>
      <c r="AA68" s="64"/>
      <c r="AB68" s="64"/>
      <c r="AC68" s="64"/>
      <c r="AD68" s="64"/>
      <c r="AE68" s="64"/>
      <c r="AF68" s="64"/>
      <c r="AG68" s="64"/>
      <c r="AH68" s="44">
        <f t="shared" si="20"/>
        <v>0</v>
      </c>
      <c r="AI68" s="57" t="str">
        <f t="shared" si="21"/>
        <v>Moderado</v>
      </c>
      <c r="AJ68" s="56">
        <f t="shared" si="22"/>
        <v>0.6</v>
      </c>
      <c r="AK68" s="224" t="e">
        <f>IF(AND(M68&lt;&gt;"",AI68&lt;&gt;""),VLOOKUP(M68&amp;AI68,'No Eliminar'!$P$32:$Q$56,2,FALSE),"")</f>
        <v>#N/A</v>
      </c>
      <c r="AL68" s="105"/>
      <c r="AM68" s="555"/>
      <c r="AN68" s="555"/>
      <c r="AO68" s="68" t="str">
        <f t="shared" si="14"/>
        <v>Impacto</v>
      </c>
      <c r="AP68" s="69"/>
      <c r="AQ68" s="110" t="str">
        <f t="shared" si="15"/>
        <v/>
      </c>
      <c r="AR68" s="69"/>
      <c r="AS68" s="67" t="str">
        <f t="shared" si="16"/>
        <v/>
      </c>
      <c r="AT68" s="70" t="e">
        <f t="shared" si="17"/>
        <v>#VALUE!</v>
      </c>
      <c r="AU68" s="69"/>
      <c r="AV68" s="69"/>
      <c r="AW68" s="69"/>
      <c r="AX68" s="70" t="str">
        <f t="shared" si="75"/>
        <v/>
      </c>
      <c r="AY68" s="71" t="str">
        <f t="shared" si="18"/>
        <v>Muy Alta</v>
      </c>
      <c r="AZ68" s="70" t="e">
        <f t="shared" si="23"/>
        <v>#VALUE!</v>
      </c>
      <c r="BA68" s="71" t="e">
        <f t="shared" si="19"/>
        <v>#VALUE!</v>
      </c>
      <c r="BB68" s="55" t="e">
        <f>IF(AND(AY68&lt;&gt;"",BA68&lt;&gt;""),VLOOKUP(AY68&amp;BA68,'No Eliminar'!$P$3:$Q$27,2,FALSE),"")</f>
        <v>#VALUE!</v>
      </c>
      <c r="BC68" s="69"/>
      <c r="BD68" s="555"/>
      <c r="BE68" s="555"/>
      <c r="BF68" s="555"/>
      <c r="BG68" s="555"/>
      <c r="BH68" s="555"/>
      <c r="BI68" s="596"/>
    </row>
    <row r="69" spans="2:61" ht="49.5" thickBot="1" x14ac:dyDescent="0.35">
      <c r="B69" s="49"/>
      <c r="C69" s="124" t="e">
        <f>VLOOKUP(B69,'No Eliminar'!B$3:D$18,2,FALSE)</f>
        <v>#N/A</v>
      </c>
      <c r="D69" s="124" t="e">
        <f>VLOOKUP(B69,'No Eliminar'!B$3:E$18,4,FALSE)</f>
        <v>#N/A</v>
      </c>
      <c r="E69" s="49"/>
      <c r="F69" s="111"/>
      <c r="G69" s="604"/>
      <c r="H69" s="64"/>
      <c r="I69" s="605"/>
      <c r="J69" s="605"/>
      <c r="K69" s="302"/>
      <c r="L69" s="114"/>
      <c r="M69" s="516" t="str">
        <f t="shared" si="0"/>
        <v>;</v>
      </c>
      <c r="N69" s="517" t="str">
        <f t="shared" si="1"/>
        <v/>
      </c>
      <c r="O69" s="64"/>
      <c r="P69" s="64"/>
      <c r="Q69" s="64"/>
      <c r="R69" s="64"/>
      <c r="S69" s="64"/>
      <c r="T69" s="64"/>
      <c r="U69" s="64"/>
      <c r="V69" s="64"/>
      <c r="W69" s="64"/>
      <c r="X69" s="64"/>
      <c r="Y69" s="64"/>
      <c r="Z69" s="64"/>
      <c r="AA69" s="64"/>
      <c r="AB69" s="64"/>
      <c r="AC69" s="64"/>
      <c r="AD69" s="64"/>
      <c r="AE69" s="64"/>
      <c r="AF69" s="64"/>
      <c r="AG69" s="64"/>
      <c r="AH69" s="44">
        <f t="shared" si="20"/>
        <v>0</v>
      </c>
      <c r="AI69" s="57" t="str">
        <f t="shared" si="21"/>
        <v>Moderado</v>
      </c>
      <c r="AJ69" s="56">
        <f t="shared" si="22"/>
        <v>0.6</v>
      </c>
      <c r="AK69" s="224" t="e">
        <f>IF(AND(M69&lt;&gt;"",AI69&lt;&gt;""),VLOOKUP(M69&amp;AI69,'No Eliminar'!$P$32:$Q$56,2,FALSE),"")</f>
        <v>#N/A</v>
      </c>
      <c r="AL69" s="105"/>
      <c r="AM69" s="555"/>
      <c r="AN69" s="555"/>
      <c r="AO69" s="68" t="str">
        <f t="shared" si="14"/>
        <v>Impacto</v>
      </c>
      <c r="AP69" s="69"/>
      <c r="AQ69" s="110" t="str">
        <f t="shared" si="15"/>
        <v/>
      </c>
      <c r="AR69" s="69"/>
      <c r="AS69" s="67" t="str">
        <f t="shared" si="16"/>
        <v/>
      </c>
      <c r="AT69" s="70" t="e">
        <f t="shared" si="17"/>
        <v>#VALUE!</v>
      </c>
      <c r="AU69" s="69"/>
      <c r="AV69" s="69"/>
      <c r="AW69" s="69"/>
      <c r="AX69" s="70" t="str">
        <f t="shared" si="75"/>
        <v/>
      </c>
      <c r="AY69" s="71" t="str">
        <f t="shared" si="18"/>
        <v>Muy Alta</v>
      </c>
      <c r="AZ69" s="70" t="e">
        <f t="shared" si="23"/>
        <v>#VALUE!</v>
      </c>
      <c r="BA69" s="71" t="e">
        <f t="shared" si="19"/>
        <v>#VALUE!</v>
      </c>
      <c r="BB69" s="55" t="e">
        <f>IF(AND(AY69&lt;&gt;"",BA69&lt;&gt;""),VLOOKUP(AY69&amp;BA69,'No Eliminar'!$P$3:$Q$27,2,FALSE),"")</f>
        <v>#VALUE!</v>
      </c>
      <c r="BC69" s="69"/>
      <c r="BD69" s="555"/>
      <c r="BE69" s="555"/>
      <c r="BF69" s="555"/>
      <c r="BG69" s="555"/>
      <c r="BH69" s="555"/>
      <c r="BI69" s="596"/>
    </row>
    <row r="70" spans="2:61" ht="49.5" thickBot="1" x14ac:dyDescent="0.35">
      <c r="B70" s="49"/>
      <c r="C70" s="124" t="e">
        <f>VLOOKUP(B70,'No Eliminar'!B$3:D$18,2,FALSE)</f>
        <v>#N/A</v>
      </c>
      <c r="D70" s="124" t="e">
        <f>VLOOKUP(B70,'No Eliminar'!B$3:E$18,4,FALSE)</f>
        <v>#N/A</v>
      </c>
      <c r="E70" s="49"/>
      <c r="F70" s="111"/>
      <c r="G70" s="604"/>
      <c r="H70" s="64"/>
      <c r="I70" s="605"/>
      <c r="J70" s="605"/>
      <c r="K70" s="302"/>
      <c r="L70" s="114"/>
      <c r="M70" s="516" t="str">
        <f t="shared" si="0"/>
        <v>;</v>
      </c>
      <c r="N70" s="517" t="str">
        <f t="shared" si="1"/>
        <v/>
      </c>
      <c r="O70" s="64"/>
      <c r="P70" s="64"/>
      <c r="Q70" s="64"/>
      <c r="R70" s="64"/>
      <c r="S70" s="64"/>
      <c r="T70" s="64"/>
      <c r="U70" s="64"/>
      <c r="V70" s="64"/>
      <c r="W70" s="64"/>
      <c r="X70" s="64"/>
      <c r="Y70" s="64"/>
      <c r="Z70" s="64"/>
      <c r="AA70" s="64"/>
      <c r="AB70" s="64"/>
      <c r="AC70" s="64"/>
      <c r="AD70" s="64"/>
      <c r="AE70" s="64"/>
      <c r="AF70" s="64"/>
      <c r="AG70" s="64"/>
      <c r="AH70" s="44">
        <f t="shared" si="20"/>
        <v>0</v>
      </c>
      <c r="AI70" s="57" t="str">
        <f t="shared" si="21"/>
        <v>Moderado</v>
      </c>
      <c r="AJ70" s="56">
        <f t="shared" si="22"/>
        <v>0.6</v>
      </c>
      <c r="AK70" s="224" t="e">
        <f>IF(AND(M70&lt;&gt;"",AI70&lt;&gt;""),VLOOKUP(M70&amp;AI70,'No Eliminar'!$P$32:$Q$56,2,FALSE),"")</f>
        <v>#N/A</v>
      </c>
      <c r="AL70" s="105"/>
      <c r="AM70" s="555"/>
      <c r="AN70" s="555"/>
      <c r="AO70" s="68" t="str">
        <f t="shared" si="14"/>
        <v>Impacto</v>
      </c>
      <c r="AP70" s="69"/>
      <c r="AQ70" s="110" t="str">
        <f t="shared" si="15"/>
        <v/>
      </c>
      <c r="AR70" s="69"/>
      <c r="AS70" s="67" t="str">
        <f t="shared" si="16"/>
        <v/>
      </c>
      <c r="AT70" s="70" t="e">
        <f t="shared" si="17"/>
        <v>#VALUE!</v>
      </c>
      <c r="AU70" s="69"/>
      <c r="AV70" s="69"/>
      <c r="AW70" s="69"/>
      <c r="AX70" s="70" t="str">
        <f t="shared" si="75"/>
        <v/>
      </c>
      <c r="AY70" s="71" t="str">
        <f t="shared" si="18"/>
        <v>Muy Alta</v>
      </c>
      <c r="AZ70" s="70" t="e">
        <f t="shared" si="23"/>
        <v>#VALUE!</v>
      </c>
      <c r="BA70" s="71" t="e">
        <f t="shared" si="19"/>
        <v>#VALUE!</v>
      </c>
      <c r="BB70" s="55" t="e">
        <f>IF(AND(AY70&lt;&gt;"",BA70&lt;&gt;""),VLOOKUP(AY70&amp;BA70,'No Eliminar'!$P$3:$Q$27,2,FALSE),"")</f>
        <v>#VALUE!</v>
      </c>
      <c r="BC70" s="69"/>
      <c r="BD70" s="555"/>
      <c r="BE70" s="555"/>
      <c r="BF70" s="555"/>
      <c r="BG70" s="555"/>
      <c r="BH70" s="555"/>
      <c r="BI70" s="596"/>
    </row>
    <row r="71" spans="2:61" ht="49.5" thickBot="1" x14ac:dyDescent="0.35">
      <c r="B71" s="49"/>
      <c r="C71" s="124" t="e">
        <f>VLOOKUP(B71,'No Eliminar'!B$3:D$18,2,FALSE)</f>
        <v>#N/A</v>
      </c>
      <c r="D71" s="124" t="e">
        <f>VLOOKUP(B71,'No Eliminar'!B$3:E$18,4,FALSE)</f>
        <v>#N/A</v>
      </c>
      <c r="E71" s="49"/>
      <c r="F71" s="111"/>
      <c r="G71" s="604"/>
      <c r="H71" s="64"/>
      <c r="I71" s="605"/>
      <c r="J71" s="605"/>
      <c r="K71" s="302"/>
      <c r="L71" s="114"/>
      <c r="M71" s="516" t="str">
        <f t="shared" si="0"/>
        <v>;</v>
      </c>
      <c r="N71" s="517" t="str">
        <f t="shared" si="1"/>
        <v/>
      </c>
      <c r="O71" s="64"/>
      <c r="P71" s="64"/>
      <c r="Q71" s="64"/>
      <c r="R71" s="64"/>
      <c r="S71" s="64"/>
      <c r="T71" s="64"/>
      <c r="U71" s="64"/>
      <c r="V71" s="64"/>
      <c r="W71" s="64"/>
      <c r="X71" s="64"/>
      <c r="Y71" s="64"/>
      <c r="Z71" s="64"/>
      <c r="AA71" s="64"/>
      <c r="AB71" s="64"/>
      <c r="AC71" s="64"/>
      <c r="AD71" s="64"/>
      <c r="AE71" s="64"/>
      <c r="AF71" s="64"/>
      <c r="AG71" s="64"/>
      <c r="AH71" s="44">
        <f t="shared" si="20"/>
        <v>0</v>
      </c>
      <c r="AI71" s="57" t="str">
        <f t="shared" si="21"/>
        <v>Moderado</v>
      </c>
      <c r="AJ71" s="56">
        <f t="shared" si="22"/>
        <v>0.6</v>
      </c>
      <c r="AK71" s="224" t="e">
        <f>IF(AND(M71&lt;&gt;"",AI71&lt;&gt;""),VLOOKUP(M71&amp;AI71,'No Eliminar'!$P$32:$Q$56,2,FALSE),"")</f>
        <v>#N/A</v>
      </c>
      <c r="AL71" s="105"/>
      <c r="AM71" s="555"/>
      <c r="AN71" s="555"/>
      <c r="AO71" s="68" t="str">
        <f t="shared" si="14"/>
        <v>Impacto</v>
      </c>
      <c r="AP71" s="69"/>
      <c r="AQ71" s="110" t="str">
        <f t="shared" si="15"/>
        <v/>
      </c>
      <c r="AR71" s="69"/>
      <c r="AS71" s="67" t="str">
        <f t="shared" si="16"/>
        <v/>
      </c>
      <c r="AT71" s="70" t="e">
        <f t="shared" si="17"/>
        <v>#VALUE!</v>
      </c>
      <c r="AU71" s="69"/>
      <c r="AV71" s="69"/>
      <c r="AW71" s="69"/>
      <c r="AX71" s="70" t="str">
        <f t="shared" si="75"/>
        <v/>
      </c>
      <c r="AY71" s="71" t="str">
        <f t="shared" si="18"/>
        <v>Muy Alta</v>
      </c>
      <c r="AZ71" s="70" t="e">
        <f t="shared" si="23"/>
        <v>#VALUE!</v>
      </c>
      <c r="BA71" s="71" t="e">
        <f t="shared" si="19"/>
        <v>#VALUE!</v>
      </c>
      <c r="BB71" s="55" t="e">
        <f>IF(AND(AY71&lt;&gt;"",BA71&lt;&gt;""),VLOOKUP(AY71&amp;BA71,'No Eliminar'!$P$3:$Q$27,2,FALSE),"")</f>
        <v>#VALUE!</v>
      </c>
      <c r="BC71" s="69"/>
      <c r="BD71" s="555"/>
      <c r="BE71" s="555"/>
      <c r="BF71" s="555"/>
      <c r="BG71" s="555"/>
      <c r="BH71" s="555"/>
      <c r="BI71" s="596"/>
    </row>
    <row r="72" spans="2:61" ht="49.5" thickBot="1" x14ac:dyDescent="0.35">
      <c r="B72" s="49"/>
      <c r="C72" s="124" t="e">
        <f>VLOOKUP(B72,'No Eliminar'!B$3:D$18,2,FALSE)</f>
        <v>#N/A</v>
      </c>
      <c r="D72" s="124" t="e">
        <f>VLOOKUP(B72,'No Eliminar'!B$3:E$18,4,FALSE)</f>
        <v>#N/A</v>
      </c>
      <c r="E72" s="49"/>
      <c r="F72" s="111"/>
      <c r="G72" s="604"/>
      <c r="H72" s="64"/>
      <c r="I72" s="605"/>
      <c r="J72" s="605"/>
      <c r="K72" s="302"/>
      <c r="L72" s="114"/>
      <c r="M72" s="516" t="str">
        <f t="shared" ref="M72:M135" si="86">IF(L72="No se ha presentado en los últimos años","Rara vez", IF(L72="Al menos  1 vez en los últimos 5 años","Improbable", IF(L72="Al menos  1 vez en los últimos 2 años","Posible", IF(L72="Al menos  1 vez en el último año","Probable",IF(L72="Más de 1 vez al año","Casi seguro",";")))))</f>
        <v>;</v>
      </c>
      <c r="N72" s="517" t="str">
        <f t="shared" ref="N72:N135" si="87">IF(M72="Rara vez", 20%, IF(M72="Improbable",40%, IF(M72="Posible",60%, IF(M72="Probable",80%,IF(M72="Casi seguro",100%,"")))))</f>
        <v/>
      </c>
      <c r="O72" s="64"/>
      <c r="P72" s="64"/>
      <c r="Q72" s="64"/>
      <c r="R72" s="64"/>
      <c r="S72" s="64"/>
      <c r="T72" s="64"/>
      <c r="U72" s="64"/>
      <c r="V72" s="64"/>
      <c r="W72" s="64"/>
      <c r="X72" s="64"/>
      <c r="Y72" s="64"/>
      <c r="Z72" s="64"/>
      <c r="AA72" s="64"/>
      <c r="AB72" s="64"/>
      <c r="AC72" s="64"/>
      <c r="AD72" s="64"/>
      <c r="AE72" s="64"/>
      <c r="AF72" s="64"/>
      <c r="AG72" s="64"/>
      <c r="AH72" s="44">
        <f t="shared" si="20"/>
        <v>0</v>
      </c>
      <c r="AI72" s="57" t="str">
        <f t="shared" si="21"/>
        <v>Moderado</v>
      </c>
      <c r="AJ72" s="56">
        <f t="shared" si="22"/>
        <v>0.6</v>
      </c>
      <c r="AK72" s="224" t="e">
        <f>IF(AND(M72&lt;&gt;"",AI72&lt;&gt;""),VLOOKUP(M72&amp;AI72,'No Eliminar'!$P$32:$Q$56,2,FALSE),"")</f>
        <v>#N/A</v>
      </c>
      <c r="AL72" s="105"/>
      <c r="AM72" s="555"/>
      <c r="AN72" s="555"/>
      <c r="AO72" s="68" t="str">
        <f t="shared" si="14"/>
        <v>Impacto</v>
      </c>
      <c r="AP72" s="69"/>
      <c r="AQ72" s="110" t="str">
        <f t="shared" si="15"/>
        <v/>
      </c>
      <c r="AR72" s="69"/>
      <c r="AS72" s="67" t="str">
        <f t="shared" si="16"/>
        <v/>
      </c>
      <c r="AT72" s="70" t="e">
        <f t="shared" si="17"/>
        <v>#VALUE!</v>
      </c>
      <c r="AU72" s="69"/>
      <c r="AV72" s="69"/>
      <c r="AW72" s="69"/>
      <c r="AX72" s="70" t="str">
        <f t="shared" si="75"/>
        <v/>
      </c>
      <c r="AY72" s="71" t="str">
        <f t="shared" si="18"/>
        <v>Muy Alta</v>
      </c>
      <c r="AZ72" s="70" t="e">
        <f t="shared" si="23"/>
        <v>#VALUE!</v>
      </c>
      <c r="BA72" s="71" t="e">
        <f t="shared" si="19"/>
        <v>#VALUE!</v>
      </c>
      <c r="BB72" s="55" t="e">
        <f>IF(AND(AY72&lt;&gt;"",BA72&lt;&gt;""),VLOOKUP(AY72&amp;BA72,'No Eliminar'!$P$3:$Q$27,2,FALSE),"")</f>
        <v>#VALUE!</v>
      </c>
      <c r="BC72" s="69"/>
      <c r="BD72" s="555"/>
      <c r="BE72" s="555"/>
      <c r="BF72" s="555"/>
      <c r="BG72" s="555"/>
      <c r="BH72" s="555"/>
      <c r="BI72" s="596"/>
    </row>
    <row r="73" spans="2:61" ht="49.5" thickBot="1" x14ac:dyDescent="0.35">
      <c r="B73" s="49"/>
      <c r="C73" s="124" t="e">
        <f>VLOOKUP(B73,'No Eliminar'!B$3:D$18,2,FALSE)</f>
        <v>#N/A</v>
      </c>
      <c r="D73" s="124" t="e">
        <f>VLOOKUP(B73,'No Eliminar'!B$3:E$18,4,FALSE)</f>
        <v>#N/A</v>
      </c>
      <c r="E73" s="49"/>
      <c r="F73" s="111"/>
      <c r="G73" s="604"/>
      <c r="H73" s="64"/>
      <c r="I73" s="605"/>
      <c r="J73" s="605"/>
      <c r="K73" s="302"/>
      <c r="L73" s="114"/>
      <c r="M73" s="516" t="str">
        <f t="shared" si="86"/>
        <v>;</v>
      </c>
      <c r="N73" s="517" t="str">
        <f t="shared" si="87"/>
        <v/>
      </c>
      <c r="O73" s="64"/>
      <c r="P73" s="64"/>
      <c r="Q73" s="64"/>
      <c r="R73" s="64"/>
      <c r="S73" s="64"/>
      <c r="T73" s="64"/>
      <c r="U73" s="64"/>
      <c r="V73" s="64"/>
      <c r="W73" s="64"/>
      <c r="X73" s="64"/>
      <c r="Y73" s="64"/>
      <c r="Z73" s="64"/>
      <c r="AA73" s="64"/>
      <c r="AB73" s="64"/>
      <c r="AC73" s="64"/>
      <c r="AD73" s="64"/>
      <c r="AE73" s="64"/>
      <c r="AF73" s="64"/>
      <c r="AG73" s="64"/>
      <c r="AH73" s="44">
        <f t="shared" si="20"/>
        <v>0</v>
      </c>
      <c r="AI73" s="57" t="str">
        <f t="shared" si="21"/>
        <v>Moderado</v>
      </c>
      <c r="AJ73" s="56">
        <f t="shared" si="22"/>
        <v>0.6</v>
      </c>
      <c r="AK73" s="224" t="e">
        <f>IF(AND(M73&lt;&gt;"",AI73&lt;&gt;""),VLOOKUP(M73&amp;AI73,'No Eliminar'!$P$32:$Q$56,2,FALSE),"")</f>
        <v>#N/A</v>
      </c>
      <c r="AL73" s="105"/>
      <c r="AM73" s="555"/>
      <c r="AN73" s="555"/>
      <c r="AO73" s="68" t="str">
        <f t="shared" si="14"/>
        <v>Impacto</v>
      </c>
      <c r="AP73" s="69"/>
      <c r="AQ73" s="110" t="str">
        <f t="shared" si="15"/>
        <v/>
      </c>
      <c r="AR73" s="69"/>
      <c r="AS73" s="67" t="str">
        <f t="shared" si="16"/>
        <v/>
      </c>
      <c r="AT73" s="70" t="e">
        <f t="shared" si="17"/>
        <v>#VALUE!</v>
      </c>
      <c r="AU73" s="69"/>
      <c r="AV73" s="69"/>
      <c r="AW73" s="69"/>
      <c r="AX73" s="70" t="str">
        <f t="shared" si="75"/>
        <v/>
      </c>
      <c r="AY73" s="71" t="str">
        <f t="shared" si="18"/>
        <v>Muy Alta</v>
      </c>
      <c r="AZ73" s="70" t="e">
        <f t="shared" si="23"/>
        <v>#VALUE!</v>
      </c>
      <c r="BA73" s="71" t="e">
        <f t="shared" si="19"/>
        <v>#VALUE!</v>
      </c>
      <c r="BB73" s="55" t="e">
        <f>IF(AND(AY73&lt;&gt;"",BA73&lt;&gt;""),VLOOKUP(AY73&amp;BA73,'No Eliminar'!$P$3:$Q$27,2,FALSE),"")</f>
        <v>#VALUE!</v>
      </c>
      <c r="BC73" s="69"/>
      <c r="BD73" s="555"/>
      <c r="BE73" s="555"/>
      <c r="BF73" s="555"/>
      <c r="BG73" s="555"/>
      <c r="BH73" s="555"/>
      <c r="BI73" s="596"/>
    </row>
    <row r="74" spans="2:61" ht="49.5" thickBot="1" x14ac:dyDescent="0.35">
      <c r="B74" s="49"/>
      <c r="C74" s="124" t="e">
        <f>VLOOKUP(B74,'No Eliminar'!B$3:D$18,2,FALSE)</f>
        <v>#N/A</v>
      </c>
      <c r="D74" s="124" t="e">
        <f>VLOOKUP(B74,'No Eliminar'!B$3:E$18,4,FALSE)</f>
        <v>#N/A</v>
      </c>
      <c r="E74" s="49"/>
      <c r="F74" s="111"/>
      <c r="G74" s="604"/>
      <c r="H74" s="64"/>
      <c r="I74" s="605"/>
      <c r="J74" s="605"/>
      <c r="K74" s="302"/>
      <c r="L74" s="114"/>
      <c r="M74" s="516" t="str">
        <f t="shared" si="86"/>
        <v>;</v>
      </c>
      <c r="N74" s="517" t="str">
        <f t="shared" si="87"/>
        <v/>
      </c>
      <c r="O74" s="64"/>
      <c r="P74" s="64"/>
      <c r="Q74" s="64"/>
      <c r="R74" s="64"/>
      <c r="S74" s="64"/>
      <c r="T74" s="64"/>
      <c r="U74" s="64"/>
      <c r="V74" s="64"/>
      <c r="W74" s="64"/>
      <c r="X74" s="64"/>
      <c r="Y74" s="64"/>
      <c r="Z74" s="64"/>
      <c r="AA74" s="64"/>
      <c r="AB74" s="64"/>
      <c r="AC74" s="64"/>
      <c r="AD74" s="64"/>
      <c r="AE74" s="64"/>
      <c r="AF74" s="64"/>
      <c r="AG74" s="64"/>
      <c r="AH74" s="44">
        <f t="shared" si="20"/>
        <v>0</v>
      </c>
      <c r="AI74" s="57" t="str">
        <f t="shared" si="21"/>
        <v>Moderado</v>
      </c>
      <c r="AJ74" s="56">
        <f t="shared" si="22"/>
        <v>0.6</v>
      </c>
      <c r="AK74" s="224" t="e">
        <f>IF(AND(M74&lt;&gt;"",AI74&lt;&gt;""),VLOOKUP(M74&amp;AI74,'No Eliminar'!$P$32:$Q$56,2,FALSE),"")</f>
        <v>#N/A</v>
      </c>
      <c r="AL74" s="105"/>
      <c r="AM74" s="555"/>
      <c r="AN74" s="555"/>
      <c r="AO74" s="68" t="str">
        <f t="shared" si="14"/>
        <v>Impacto</v>
      </c>
      <c r="AP74" s="69"/>
      <c r="AQ74" s="110" t="str">
        <f t="shared" si="15"/>
        <v/>
      </c>
      <c r="AR74" s="69"/>
      <c r="AS74" s="67" t="str">
        <f t="shared" si="16"/>
        <v/>
      </c>
      <c r="AT74" s="70" t="e">
        <f t="shared" si="17"/>
        <v>#VALUE!</v>
      </c>
      <c r="AU74" s="69"/>
      <c r="AV74" s="69"/>
      <c r="AW74" s="69"/>
      <c r="AX74" s="70" t="str">
        <f t="shared" si="75"/>
        <v/>
      </c>
      <c r="AY74" s="71" t="str">
        <f t="shared" si="18"/>
        <v>Muy Alta</v>
      </c>
      <c r="AZ74" s="70" t="e">
        <f t="shared" si="23"/>
        <v>#VALUE!</v>
      </c>
      <c r="BA74" s="71" t="e">
        <f t="shared" si="19"/>
        <v>#VALUE!</v>
      </c>
      <c r="BB74" s="55" t="e">
        <f>IF(AND(AY74&lt;&gt;"",BA74&lt;&gt;""),VLOOKUP(AY74&amp;BA74,'No Eliminar'!$P$3:$Q$27,2,FALSE),"")</f>
        <v>#VALUE!</v>
      </c>
      <c r="BC74" s="69"/>
      <c r="BD74" s="555"/>
      <c r="BE74" s="555"/>
      <c r="BF74" s="555"/>
      <c r="BG74" s="555"/>
      <c r="BH74" s="555"/>
      <c r="BI74" s="596"/>
    </row>
    <row r="75" spans="2:61" ht="49.5" thickBot="1" x14ac:dyDescent="0.35">
      <c r="B75" s="49"/>
      <c r="C75" s="124" t="e">
        <f>VLOOKUP(B75,'No Eliminar'!B$3:D$18,2,FALSE)</f>
        <v>#N/A</v>
      </c>
      <c r="D75" s="124" t="e">
        <f>VLOOKUP(B75,'No Eliminar'!B$3:E$18,4,FALSE)</f>
        <v>#N/A</v>
      </c>
      <c r="E75" s="49"/>
      <c r="F75" s="111"/>
      <c r="G75" s="604"/>
      <c r="H75" s="64"/>
      <c r="I75" s="605"/>
      <c r="J75" s="605"/>
      <c r="K75" s="302"/>
      <c r="L75" s="114"/>
      <c r="M75" s="516" t="str">
        <f t="shared" si="86"/>
        <v>;</v>
      </c>
      <c r="N75" s="517" t="str">
        <f t="shared" si="87"/>
        <v/>
      </c>
      <c r="O75" s="64"/>
      <c r="P75" s="64"/>
      <c r="Q75" s="64"/>
      <c r="R75" s="64"/>
      <c r="S75" s="64"/>
      <c r="T75" s="64"/>
      <c r="U75" s="64"/>
      <c r="V75" s="64"/>
      <c r="W75" s="64"/>
      <c r="X75" s="64"/>
      <c r="Y75" s="64"/>
      <c r="Z75" s="64"/>
      <c r="AA75" s="64"/>
      <c r="AB75" s="64"/>
      <c r="AC75" s="64"/>
      <c r="AD75" s="64"/>
      <c r="AE75" s="64"/>
      <c r="AF75" s="64"/>
      <c r="AG75" s="64"/>
      <c r="AH75" s="44">
        <f t="shared" si="20"/>
        <v>0</v>
      </c>
      <c r="AI75" s="57" t="str">
        <f t="shared" si="21"/>
        <v>Moderado</v>
      </c>
      <c r="AJ75" s="56">
        <f t="shared" si="22"/>
        <v>0.6</v>
      </c>
      <c r="AK75" s="224" t="e">
        <f>IF(AND(M75&lt;&gt;"",AI75&lt;&gt;""),VLOOKUP(M75&amp;AI75,'No Eliminar'!$P$32:$Q$56,2,FALSE),"")</f>
        <v>#N/A</v>
      </c>
      <c r="AL75" s="105"/>
      <c r="AM75" s="555"/>
      <c r="AN75" s="555"/>
      <c r="AO75" s="68" t="str">
        <f t="shared" si="14"/>
        <v>Impacto</v>
      </c>
      <c r="AP75" s="69"/>
      <c r="AQ75" s="110" t="str">
        <f t="shared" si="15"/>
        <v/>
      </c>
      <c r="AR75" s="69"/>
      <c r="AS75" s="67" t="str">
        <f t="shared" si="16"/>
        <v/>
      </c>
      <c r="AT75" s="70" t="e">
        <f t="shared" si="17"/>
        <v>#VALUE!</v>
      </c>
      <c r="AU75" s="69"/>
      <c r="AV75" s="69"/>
      <c r="AW75" s="69"/>
      <c r="AX75" s="70" t="str">
        <f t="shared" si="75"/>
        <v/>
      </c>
      <c r="AY75" s="71" t="str">
        <f t="shared" si="18"/>
        <v>Muy Alta</v>
      </c>
      <c r="AZ75" s="70" t="e">
        <f t="shared" si="23"/>
        <v>#VALUE!</v>
      </c>
      <c r="BA75" s="71" t="e">
        <f t="shared" si="19"/>
        <v>#VALUE!</v>
      </c>
      <c r="BB75" s="55" t="e">
        <f>IF(AND(AY75&lt;&gt;"",BA75&lt;&gt;""),VLOOKUP(AY75&amp;BA75,'No Eliminar'!$P$3:$Q$27,2,FALSE),"")</f>
        <v>#VALUE!</v>
      </c>
      <c r="BC75" s="69"/>
      <c r="BD75" s="555"/>
      <c r="BE75" s="555"/>
      <c r="BF75" s="555"/>
      <c r="BG75" s="555"/>
      <c r="BH75" s="555"/>
      <c r="BI75" s="596"/>
    </row>
    <row r="76" spans="2:61" ht="49.5" thickBot="1" x14ac:dyDescent="0.35">
      <c r="B76" s="49"/>
      <c r="C76" s="124" t="e">
        <f>VLOOKUP(B76,'No Eliminar'!B$3:D$18,2,FALSE)</f>
        <v>#N/A</v>
      </c>
      <c r="D76" s="124" t="e">
        <f>VLOOKUP(B76,'No Eliminar'!B$3:E$18,4,FALSE)</f>
        <v>#N/A</v>
      </c>
      <c r="E76" s="49"/>
      <c r="F76" s="111"/>
      <c r="G76" s="604"/>
      <c r="H76" s="64"/>
      <c r="I76" s="605"/>
      <c r="J76" s="605"/>
      <c r="K76" s="302"/>
      <c r="L76" s="114"/>
      <c r="M76" s="516" t="str">
        <f t="shared" si="86"/>
        <v>;</v>
      </c>
      <c r="N76" s="517" t="str">
        <f t="shared" si="87"/>
        <v/>
      </c>
      <c r="O76" s="64"/>
      <c r="P76" s="64"/>
      <c r="Q76" s="64"/>
      <c r="R76" s="64"/>
      <c r="S76" s="64"/>
      <c r="T76" s="64"/>
      <c r="U76" s="64"/>
      <c r="V76" s="64"/>
      <c r="W76" s="64"/>
      <c r="X76" s="64"/>
      <c r="Y76" s="64"/>
      <c r="Z76" s="64"/>
      <c r="AA76" s="64"/>
      <c r="AB76" s="64"/>
      <c r="AC76" s="64"/>
      <c r="AD76" s="64"/>
      <c r="AE76" s="64"/>
      <c r="AF76" s="64"/>
      <c r="AG76" s="64"/>
      <c r="AH76" s="44">
        <f t="shared" si="20"/>
        <v>0</v>
      </c>
      <c r="AI76" s="57" t="str">
        <f t="shared" si="21"/>
        <v>Moderado</v>
      </c>
      <c r="AJ76" s="56">
        <f t="shared" si="22"/>
        <v>0.6</v>
      </c>
      <c r="AK76" s="224" t="e">
        <f>IF(AND(M76&lt;&gt;"",AI76&lt;&gt;""),VLOOKUP(M76&amp;AI76,'No Eliminar'!$P$32:$Q$56,2,FALSE),"")</f>
        <v>#N/A</v>
      </c>
      <c r="AL76" s="105"/>
      <c r="AM76" s="555"/>
      <c r="AN76" s="555"/>
      <c r="AO76" s="68" t="str">
        <f t="shared" si="14"/>
        <v>Impacto</v>
      </c>
      <c r="AP76" s="69"/>
      <c r="AQ76" s="110" t="str">
        <f t="shared" si="15"/>
        <v/>
      </c>
      <c r="AR76" s="69"/>
      <c r="AS76" s="67" t="str">
        <f t="shared" si="16"/>
        <v/>
      </c>
      <c r="AT76" s="70" t="e">
        <f t="shared" si="17"/>
        <v>#VALUE!</v>
      </c>
      <c r="AU76" s="69"/>
      <c r="AV76" s="69"/>
      <c r="AW76" s="69"/>
      <c r="AX76" s="70" t="str">
        <f t="shared" si="75"/>
        <v/>
      </c>
      <c r="AY76" s="71" t="str">
        <f t="shared" si="18"/>
        <v>Muy Alta</v>
      </c>
      <c r="AZ76" s="70" t="e">
        <f t="shared" si="23"/>
        <v>#VALUE!</v>
      </c>
      <c r="BA76" s="71" t="e">
        <f t="shared" si="19"/>
        <v>#VALUE!</v>
      </c>
      <c r="BB76" s="55" t="e">
        <f>IF(AND(AY76&lt;&gt;"",BA76&lt;&gt;""),VLOOKUP(AY76&amp;BA76,'No Eliminar'!$P$3:$Q$27,2,FALSE),"")</f>
        <v>#VALUE!</v>
      </c>
      <c r="BC76" s="69"/>
      <c r="BD76" s="555"/>
      <c r="BE76" s="555"/>
      <c r="BF76" s="555"/>
      <c r="BG76" s="555"/>
      <c r="BH76" s="555"/>
      <c r="BI76" s="596"/>
    </row>
    <row r="77" spans="2:61" ht="49.5" thickBot="1" x14ac:dyDescent="0.35">
      <c r="B77" s="49"/>
      <c r="C77" s="124" t="e">
        <f>VLOOKUP(B77,'No Eliminar'!B$3:D$18,2,FALSE)</f>
        <v>#N/A</v>
      </c>
      <c r="D77" s="124" t="e">
        <f>VLOOKUP(B77,'No Eliminar'!B$3:E$18,4,FALSE)</f>
        <v>#N/A</v>
      </c>
      <c r="E77" s="49"/>
      <c r="F77" s="111"/>
      <c r="G77" s="604"/>
      <c r="H77" s="64"/>
      <c r="I77" s="605"/>
      <c r="J77" s="605"/>
      <c r="K77" s="302"/>
      <c r="L77" s="114"/>
      <c r="M77" s="516" t="str">
        <f t="shared" si="86"/>
        <v>;</v>
      </c>
      <c r="N77" s="517" t="str">
        <f t="shared" si="87"/>
        <v/>
      </c>
      <c r="O77" s="64"/>
      <c r="P77" s="64"/>
      <c r="Q77" s="64"/>
      <c r="R77" s="64"/>
      <c r="S77" s="64"/>
      <c r="T77" s="64"/>
      <c r="U77" s="64"/>
      <c r="V77" s="64"/>
      <c r="W77" s="64"/>
      <c r="X77" s="64"/>
      <c r="Y77" s="64"/>
      <c r="Z77" s="64"/>
      <c r="AA77" s="64"/>
      <c r="AB77" s="64"/>
      <c r="AC77" s="64"/>
      <c r="AD77" s="64"/>
      <c r="AE77" s="64"/>
      <c r="AF77" s="64"/>
      <c r="AG77" s="64"/>
      <c r="AH77" s="44">
        <f t="shared" si="20"/>
        <v>0</v>
      </c>
      <c r="AI77" s="57" t="str">
        <f t="shared" si="21"/>
        <v>Moderado</v>
      </c>
      <c r="AJ77" s="56">
        <f t="shared" si="22"/>
        <v>0.6</v>
      </c>
      <c r="AK77" s="224" t="e">
        <f>IF(AND(M77&lt;&gt;"",AI77&lt;&gt;""),VLOOKUP(M77&amp;AI77,'No Eliminar'!$P$32:$Q$56,2,FALSE),"")</f>
        <v>#N/A</v>
      </c>
      <c r="AL77" s="105"/>
      <c r="AM77" s="555"/>
      <c r="AN77" s="555"/>
      <c r="AO77" s="68" t="str">
        <f t="shared" si="14"/>
        <v>Impacto</v>
      </c>
      <c r="AP77" s="69"/>
      <c r="AQ77" s="110" t="str">
        <f t="shared" si="15"/>
        <v/>
      </c>
      <c r="AR77" s="69"/>
      <c r="AS77" s="67" t="str">
        <f t="shared" si="16"/>
        <v/>
      </c>
      <c r="AT77" s="70" t="e">
        <f t="shared" si="17"/>
        <v>#VALUE!</v>
      </c>
      <c r="AU77" s="69"/>
      <c r="AV77" s="69"/>
      <c r="AW77" s="69"/>
      <c r="AX77" s="70" t="str">
        <f t="shared" si="75"/>
        <v/>
      </c>
      <c r="AY77" s="71" t="str">
        <f t="shared" si="18"/>
        <v>Muy Alta</v>
      </c>
      <c r="AZ77" s="70" t="e">
        <f t="shared" si="23"/>
        <v>#VALUE!</v>
      </c>
      <c r="BA77" s="71" t="e">
        <f t="shared" si="19"/>
        <v>#VALUE!</v>
      </c>
      <c r="BB77" s="55" t="e">
        <f>IF(AND(AY77&lt;&gt;"",BA77&lt;&gt;""),VLOOKUP(AY77&amp;BA77,'No Eliminar'!$P$3:$Q$27,2,FALSE),"")</f>
        <v>#VALUE!</v>
      </c>
      <c r="BC77" s="69"/>
      <c r="BD77" s="555"/>
      <c r="BE77" s="555"/>
      <c r="BF77" s="555"/>
      <c r="BG77" s="555"/>
      <c r="BH77" s="555"/>
      <c r="BI77" s="596"/>
    </row>
    <row r="78" spans="2:61" ht="49.5" thickBot="1" x14ac:dyDescent="0.35">
      <c r="B78" s="49"/>
      <c r="C78" s="124" t="e">
        <f>VLOOKUP(B78,'No Eliminar'!B$3:D$18,2,FALSE)</f>
        <v>#N/A</v>
      </c>
      <c r="D78" s="124" t="e">
        <f>VLOOKUP(B78,'No Eliminar'!B$3:E$18,4,FALSE)</f>
        <v>#N/A</v>
      </c>
      <c r="E78" s="49"/>
      <c r="F78" s="111"/>
      <c r="G78" s="604"/>
      <c r="H78" s="64"/>
      <c r="I78" s="605"/>
      <c r="J78" s="605"/>
      <c r="K78" s="302"/>
      <c r="L78" s="114"/>
      <c r="M78" s="516" t="str">
        <f t="shared" si="86"/>
        <v>;</v>
      </c>
      <c r="N78" s="517" t="str">
        <f t="shared" si="87"/>
        <v/>
      </c>
      <c r="O78" s="64"/>
      <c r="P78" s="64"/>
      <c r="Q78" s="64"/>
      <c r="R78" s="64"/>
      <c r="S78" s="64"/>
      <c r="T78" s="64"/>
      <c r="U78" s="64"/>
      <c r="V78" s="64"/>
      <c r="W78" s="64"/>
      <c r="X78" s="64"/>
      <c r="Y78" s="64"/>
      <c r="Z78" s="64"/>
      <c r="AA78" s="64"/>
      <c r="AB78" s="64"/>
      <c r="AC78" s="64"/>
      <c r="AD78" s="64"/>
      <c r="AE78" s="64"/>
      <c r="AF78" s="64"/>
      <c r="AG78" s="64"/>
      <c r="AH78" s="44">
        <f t="shared" si="20"/>
        <v>0</v>
      </c>
      <c r="AI78" s="57" t="str">
        <f t="shared" si="21"/>
        <v>Moderado</v>
      </c>
      <c r="AJ78" s="56">
        <f t="shared" si="22"/>
        <v>0.6</v>
      </c>
      <c r="AK78" s="224" t="e">
        <f>IF(AND(M78&lt;&gt;"",AI78&lt;&gt;""),VLOOKUP(M78&amp;AI78,'No Eliminar'!$P$32:$Q$56,2,FALSE),"")</f>
        <v>#N/A</v>
      </c>
      <c r="AL78" s="105"/>
      <c r="AM78" s="555"/>
      <c r="AN78" s="555"/>
      <c r="AO78" s="68" t="str">
        <f t="shared" si="14"/>
        <v>Impacto</v>
      </c>
      <c r="AP78" s="69"/>
      <c r="AQ78" s="110" t="str">
        <f t="shared" si="15"/>
        <v/>
      </c>
      <c r="AR78" s="69"/>
      <c r="AS78" s="67" t="str">
        <f t="shared" si="16"/>
        <v/>
      </c>
      <c r="AT78" s="70" t="e">
        <f t="shared" si="17"/>
        <v>#VALUE!</v>
      </c>
      <c r="AU78" s="69"/>
      <c r="AV78" s="69"/>
      <c r="AW78" s="69"/>
      <c r="AX78" s="70" t="str">
        <f t="shared" si="75"/>
        <v/>
      </c>
      <c r="AY78" s="71" t="str">
        <f t="shared" si="18"/>
        <v>Muy Alta</v>
      </c>
      <c r="AZ78" s="70" t="e">
        <f t="shared" si="23"/>
        <v>#VALUE!</v>
      </c>
      <c r="BA78" s="71" t="e">
        <f t="shared" si="19"/>
        <v>#VALUE!</v>
      </c>
      <c r="BB78" s="55" t="e">
        <f>IF(AND(AY78&lt;&gt;"",BA78&lt;&gt;""),VLOOKUP(AY78&amp;BA78,'No Eliminar'!$P$3:$Q$27,2,FALSE),"")</f>
        <v>#VALUE!</v>
      </c>
      <c r="BC78" s="69"/>
      <c r="BD78" s="555"/>
      <c r="BE78" s="555"/>
      <c r="BF78" s="555"/>
      <c r="BG78" s="555"/>
      <c r="BH78" s="555"/>
      <c r="BI78" s="596"/>
    </row>
    <row r="79" spans="2:61" ht="49.5" thickBot="1" x14ac:dyDescent="0.35">
      <c r="B79" s="49"/>
      <c r="C79" s="124" t="e">
        <f>VLOOKUP(B79,'No Eliminar'!B$3:D$18,2,FALSE)</f>
        <v>#N/A</v>
      </c>
      <c r="D79" s="124" t="e">
        <f>VLOOKUP(B79,'No Eliminar'!B$3:E$18,4,FALSE)</f>
        <v>#N/A</v>
      </c>
      <c r="E79" s="49"/>
      <c r="F79" s="111"/>
      <c r="G79" s="604"/>
      <c r="H79" s="64"/>
      <c r="I79" s="605"/>
      <c r="J79" s="605"/>
      <c r="K79" s="302"/>
      <c r="L79" s="114"/>
      <c r="M79" s="516" t="str">
        <f t="shared" si="86"/>
        <v>;</v>
      </c>
      <c r="N79" s="517" t="str">
        <f t="shared" si="87"/>
        <v/>
      </c>
      <c r="O79" s="64"/>
      <c r="P79" s="64"/>
      <c r="Q79" s="64"/>
      <c r="R79" s="64"/>
      <c r="S79" s="64"/>
      <c r="T79" s="64"/>
      <c r="U79" s="64"/>
      <c r="V79" s="64"/>
      <c r="W79" s="64"/>
      <c r="X79" s="64"/>
      <c r="Y79" s="64"/>
      <c r="Z79" s="64"/>
      <c r="AA79" s="64"/>
      <c r="AB79" s="64"/>
      <c r="AC79" s="64"/>
      <c r="AD79" s="64"/>
      <c r="AE79" s="64"/>
      <c r="AF79" s="64"/>
      <c r="AG79" s="64"/>
      <c r="AH79" s="44">
        <f t="shared" si="20"/>
        <v>0</v>
      </c>
      <c r="AI79" s="57" t="str">
        <f t="shared" si="21"/>
        <v>Moderado</v>
      </c>
      <c r="AJ79" s="56">
        <f t="shared" si="22"/>
        <v>0.6</v>
      </c>
      <c r="AK79" s="224" t="e">
        <f>IF(AND(M79&lt;&gt;"",AI79&lt;&gt;""),VLOOKUP(M79&amp;AI79,'No Eliminar'!$P$32:$Q$56,2,FALSE),"")</f>
        <v>#N/A</v>
      </c>
      <c r="AL79" s="105"/>
      <c r="AM79" s="555"/>
      <c r="AN79" s="555"/>
      <c r="AO79" s="68" t="str">
        <f t="shared" si="14"/>
        <v>Impacto</v>
      </c>
      <c r="AP79" s="69"/>
      <c r="AQ79" s="110" t="str">
        <f t="shared" si="15"/>
        <v/>
      </c>
      <c r="AR79" s="69"/>
      <c r="AS79" s="67" t="str">
        <f t="shared" si="16"/>
        <v/>
      </c>
      <c r="AT79" s="70" t="e">
        <f t="shared" si="17"/>
        <v>#VALUE!</v>
      </c>
      <c r="AU79" s="69"/>
      <c r="AV79" s="69"/>
      <c r="AW79" s="69"/>
      <c r="AX79" s="70" t="str">
        <f t="shared" si="75"/>
        <v/>
      </c>
      <c r="AY79" s="71" t="str">
        <f t="shared" si="18"/>
        <v>Muy Alta</v>
      </c>
      <c r="AZ79" s="70" t="e">
        <f t="shared" si="23"/>
        <v>#VALUE!</v>
      </c>
      <c r="BA79" s="71" t="e">
        <f t="shared" si="19"/>
        <v>#VALUE!</v>
      </c>
      <c r="BB79" s="55" t="e">
        <f>IF(AND(AY79&lt;&gt;"",BA79&lt;&gt;""),VLOOKUP(AY79&amp;BA79,'No Eliminar'!$P$3:$Q$27,2,FALSE),"")</f>
        <v>#VALUE!</v>
      </c>
      <c r="BC79" s="69"/>
      <c r="BD79" s="555"/>
      <c r="BE79" s="555"/>
      <c r="BF79" s="555"/>
      <c r="BG79" s="555"/>
      <c r="BH79" s="555"/>
      <c r="BI79" s="596"/>
    </row>
    <row r="80" spans="2:61" ht="49.5" thickBot="1" x14ac:dyDescent="0.35">
      <c r="B80" s="49"/>
      <c r="C80" s="124" t="e">
        <f>VLOOKUP(B80,'No Eliminar'!B$3:D$18,2,FALSE)</f>
        <v>#N/A</v>
      </c>
      <c r="D80" s="124" t="e">
        <f>VLOOKUP(B80,'No Eliminar'!B$3:E$18,4,FALSE)</f>
        <v>#N/A</v>
      </c>
      <c r="E80" s="49"/>
      <c r="F80" s="111"/>
      <c r="G80" s="604"/>
      <c r="H80" s="64"/>
      <c r="I80" s="605"/>
      <c r="J80" s="605"/>
      <c r="K80" s="302"/>
      <c r="L80" s="114"/>
      <c r="M80" s="516" t="str">
        <f t="shared" si="86"/>
        <v>;</v>
      </c>
      <c r="N80" s="517" t="str">
        <f t="shared" si="87"/>
        <v/>
      </c>
      <c r="O80" s="64"/>
      <c r="P80" s="64"/>
      <c r="Q80" s="64"/>
      <c r="R80" s="64"/>
      <c r="S80" s="64"/>
      <c r="T80" s="64"/>
      <c r="U80" s="64"/>
      <c r="V80" s="64"/>
      <c r="W80" s="64"/>
      <c r="X80" s="64"/>
      <c r="Y80" s="64"/>
      <c r="Z80" s="64"/>
      <c r="AA80" s="64"/>
      <c r="AB80" s="64"/>
      <c r="AC80" s="64"/>
      <c r="AD80" s="64"/>
      <c r="AE80" s="64"/>
      <c r="AF80" s="64"/>
      <c r="AG80" s="64"/>
      <c r="AH80" s="44">
        <f t="shared" si="20"/>
        <v>0</v>
      </c>
      <c r="AI80" s="57" t="str">
        <f t="shared" si="21"/>
        <v>Moderado</v>
      </c>
      <c r="AJ80" s="56">
        <f t="shared" si="22"/>
        <v>0.6</v>
      </c>
      <c r="AK80" s="224" t="e">
        <f>IF(AND(M80&lt;&gt;"",AI80&lt;&gt;""),VLOOKUP(M80&amp;AI80,'No Eliminar'!$P$32:$Q$56,2,FALSE),"")</f>
        <v>#N/A</v>
      </c>
      <c r="AL80" s="105"/>
      <c r="AM80" s="555"/>
      <c r="AN80" s="555"/>
      <c r="AO80" s="68" t="str">
        <f t="shared" si="14"/>
        <v>Impacto</v>
      </c>
      <c r="AP80" s="69"/>
      <c r="AQ80" s="110" t="str">
        <f t="shared" si="15"/>
        <v/>
      </c>
      <c r="AR80" s="69"/>
      <c r="AS80" s="67" t="str">
        <f t="shared" si="16"/>
        <v/>
      </c>
      <c r="AT80" s="70" t="e">
        <f t="shared" si="17"/>
        <v>#VALUE!</v>
      </c>
      <c r="AU80" s="69"/>
      <c r="AV80" s="69"/>
      <c r="AW80" s="69"/>
      <c r="AX80" s="70" t="str">
        <f t="shared" si="75"/>
        <v/>
      </c>
      <c r="AY80" s="71" t="str">
        <f t="shared" si="18"/>
        <v>Muy Alta</v>
      </c>
      <c r="AZ80" s="70" t="e">
        <f t="shared" si="23"/>
        <v>#VALUE!</v>
      </c>
      <c r="BA80" s="71" t="e">
        <f t="shared" si="19"/>
        <v>#VALUE!</v>
      </c>
      <c r="BB80" s="55" t="e">
        <f>IF(AND(AY80&lt;&gt;"",BA80&lt;&gt;""),VLOOKUP(AY80&amp;BA80,'No Eliminar'!$P$3:$Q$27,2,FALSE),"")</f>
        <v>#VALUE!</v>
      </c>
      <c r="BC80" s="69"/>
      <c r="BD80" s="555"/>
      <c r="BE80" s="555"/>
      <c r="BF80" s="555"/>
      <c r="BG80" s="555"/>
      <c r="BH80" s="555"/>
      <c r="BI80" s="596"/>
    </row>
    <row r="81" spans="2:61" ht="49.5" thickBot="1" x14ac:dyDescent="0.35">
      <c r="B81" s="49"/>
      <c r="C81" s="124" t="e">
        <f>VLOOKUP(B81,'No Eliminar'!B$3:D$18,2,FALSE)</f>
        <v>#N/A</v>
      </c>
      <c r="D81" s="124" t="e">
        <f>VLOOKUP(B81,'No Eliminar'!B$3:E$18,4,FALSE)</f>
        <v>#N/A</v>
      </c>
      <c r="E81" s="49"/>
      <c r="F81" s="111"/>
      <c r="G81" s="604"/>
      <c r="H81" s="64"/>
      <c r="I81" s="605"/>
      <c r="J81" s="605"/>
      <c r="K81" s="302"/>
      <c r="L81" s="114"/>
      <c r="M81" s="516" t="str">
        <f t="shared" si="86"/>
        <v>;</v>
      </c>
      <c r="N81" s="517" t="str">
        <f t="shared" si="87"/>
        <v/>
      </c>
      <c r="O81" s="64"/>
      <c r="P81" s="64"/>
      <c r="Q81" s="64"/>
      <c r="R81" s="64"/>
      <c r="S81" s="64"/>
      <c r="T81" s="64"/>
      <c r="U81" s="64"/>
      <c r="V81" s="64"/>
      <c r="W81" s="64"/>
      <c r="X81" s="64"/>
      <c r="Y81" s="64"/>
      <c r="Z81" s="64"/>
      <c r="AA81" s="64"/>
      <c r="AB81" s="64"/>
      <c r="AC81" s="64"/>
      <c r="AD81" s="64"/>
      <c r="AE81" s="64"/>
      <c r="AF81" s="64"/>
      <c r="AG81" s="64"/>
      <c r="AH81" s="44">
        <f t="shared" si="20"/>
        <v>0</v>
      </c>
      <c r="AI81" s="57" t="str">
        <f t="shared" si="21"/>
        <v>Moderado</v>
      </c>
      <c r="AJ81" s="56">
        <f t="shared" si="22"/>
        <v>0.6</v>
      </c>
      <c r="AK81" s="224" t="e">
        <f>IF(AND(M81&lt;&gt;"",AI81&lt;&gt;""),VLOOKUP(M81&amp;AI81,'No Eliminar'!$P$32:$Q$56,2,FALSE),"")</f>
        <v>#N/A</v>
      </c>
      <c r="AL81" s="105"/>
      <c r="AM81" s="555"/>
      <c r="AN81" s="555"/>
      <c r="AO81" s="68" t="str">
        <f t="shared" si="14"/>
        <v>Impacto</v>
      </c>
      <c r="AP81" s="69"/>
      <c r="AQ81" s="110" t="str">
        <f t="shared" si="15"/>
        <v/>
      </c>
      <c r="AR81" s="69"/>
      <c r="AS81" s="67" t="str">
        <f t="shared" si="16"/>
        <v/>
      </c>
      <c r="AT81" s="70" t="e">
        <f t="shared" si="17"/>
        <v>#VALUE!</v>
      </c>
      <c r="AU81" s="69"/>
      <c r="AV81" s="69"/>
      <c r="AW81" s="69"/>
      <c r="AX81" s="70" t="str">
        <f t="shared" si="75"/>
        <v/>
      </c>
      <c r="AY81" s="71" t="str">
        <f t="shared" si="18"/>
        <v>Muy Alta</v>
      </c>
      <c r="AZ81" s="70" t="e">
        <f t="shared" si="23"/>
        <v>#VALUE!</v>
      </c>
      <c r="BA81" s="71" t="e">
        <f t="shared" si="19"/>
        <v>#VALUE!</v>
      </c>
      <c r="BB81" s="55" t="e">
        <f>IF(AND(AY81&lt;&gt;"",BA81&lt;&gt;""),VLOOKUP(AY81&amp;BA81,'No Eliminar'!$P$3:$Q$27,2,FALSE),"")</f>
        <v>#VALUE!</v>
      </c>
      <c r="BC81" s="69"/>
      <c r="BD81" s="555"/>
      <c r="BE81" s="555"/>
      <c r="BF81" s="555"/>
      <c r="BG81" s="555"/>
      <c r="BH81" s="555"/>
      <c r="BI81" s="596"/>
    </row>
    <row r="82" spans="2:61" ht="49.5" thickBot="1" x14ac:dyDescent="0.35">
      <c r="B82" s="49"/>
      <c r="C82" s="124" t="e">
        <f>VLOOKUP(B82,'No Eliminar'!B$3:D$18,2,FALSE)</f>
        <v>#N/A</v>
      </c>
      <c r="D82" s="124" t="e">
        <f>VLOOKUP(B82,'No Eliminar'!B$3:E$18,4,FALSE)</f>
        <v>#N/A</v>
      </c>
      <c r="E82" s="49"/>
      <c r="F82" s="111"/>
      <c r="G82" s="604"/>
      <c r="H82" s="64"/>
      <c r="I82" s="605"/>
      <c r="J82" s="605"/>
      <c r="K82" s="302"/>
      <c r="L82" s="114"/>
      <c r="M82" s="516" t="str">
        <f t="shared" si="86"/>
        <v>;</v>
      </c>
      <c r="N82" s="517" t="str">
        <f t="shared" si="87"/>
        <v/>
      </c>
      <c r="O82" s="64"/>
      <c r="P82" s="64"/>
      <c r="Q82" s="64"/>
      <c r="R82" s="64"/>
      <c r="S82" s="64"/>
      <c r="T82" s="64"/>
      <c r="U82" s="64"/>
      <c r="V82" s="64"/>
      <c r="W82" s="64"/>
      <c r="X82" s="64"/>
      <c r="Y82" s="64"/>
      <c r="Z82" s="64"/>
      <c r="AA82" s="64"/>
      <c r="AB82" s="64"/>
      <c r="AC82" s="64"/>
      <c r="AD82" s="64"/>
      <c r="AE82" s="64"/>
      <c r="AF82" s="64"/>
      <c r="AG82" s="64"/>
      <c r="AH82" s="44">
        <f t="shared" si="20"/>
        <v>0</v>
      </c>
      <c r="AI82" s="57" t="str">
        <f t="shared" si="21"/>
        <v>Moderado</v>
      </c>
      <c r="AJ82" s="56">
        <f t="shared" si="22"/>
        <v>0.6</v>
      </c>
      <c r="AK82" s="224" t="e">
        <f>IF(AND(M82&lt;&gt;"",AI82&lt;&gt;""),VLOOKUP(M82&amp;AI82,'No Eliminar'!$P$32:$Q$56,2,FALSE),"")</f>
        <v>#N/A</v>
      </c>
      <c r="AL82" s="105"/>
      <c r="AM82" s="555"/>
      <c r="AN82" s="555"/>
      <c r="AO82" s="68" t="str">
        <f t="shared" si="14"/>
        <v>Impacto</v>
      </c>
      <c r="AP82" s="69"/>
      <c r="AQ82" s="110" t="str">
        <f t="shared" si="15"/>
        <v/>
      </c>
      <c r="AR82" s="69"/>
      <c r="AS82" s="67" t="str">
        <f t="shared" si="16"/>
        <v/>
      </c>
      <c r="AT82" s="70" t="e">
        <f t="shared" si="17"/>
        <v>#VALUE!</v>
      </c>
      <c r="AU82" s="69"/>
      <c r="AV82" s="69"/>
      <c r="AW82" s="69"/>
      <c r="AX82" s="70" t="str">
        <f t="shared" si="75"/>
        <v/>
      </c>
      <c r="AY82" s="71" t="str">
        <f t="shared" si="18"/>
        <v>Muy Alta</v>
      </c>
      <c r="AZ82" s="70" t="e">
        <f t="shared" si="23"/>
        <v>#VALUE!</v>
      </c>
      <c r="BA82" s="71" t="e">
        <f t="shared" si="19"/>
        <v>#VALUE!</v>
      </c>
      <c r="BB82" s="55" t="e">
        <f>IF(AND(AY82&lt;&gt;"",BA82&lt;&gt;""),VLOOKUP(AY82&amp;BA82,'No Eliminar'!$P$3:$Q$27,2,FALSE),"")</f>
        <v>#VALUE!</v>
      </c>
      <c r="BC82" s="69"/>
      <c r="BD82" s="555"/>
      <c r="BE82" s="555"/>
      <c r="BF82" s="555"/>
      <c r="BG82" s="555"/>
      <c r="BH82" s="555"/>
      <c r="BI82" s="596"/>
    </row>
    <row r="83" spans="2:61" ht="49.5" thickBot="1" x14ac:dyDescent="0.35">
      <c r="B83" s="49"/>
      <c r="C83" s="124" t="e">
        <f>VLOOKUP(B83,'No Eliminar'!B$3:D$18,2,FALSE)</f>
        <v>#N/A</v>
      </c>
      <c r="D83" s="124" t="e">
        <f>VLOOKUP(B83,'No Eliminar'!B$3:E$18,4,FALSE)</f>
        <v>#N/A</v>
      </c>
      <c r="E83" s="49"/>
      <c r="F83" s="111"/>
      <c r="G83" s="604"/>
      <c r="H83" s="64"/>
      <c r="I83" s="605"/>
      <c r="J83" s="605"/>
      <c r="K83" s="302"/>
      <c r="L83" s="114"/>
      <c r="M83" s="516" t="str">
        <f t="shared" si="86"/>
        <v>;</v>
      </c>
      <c r="N83" s="517" t="str">
        <f t="shared" si="87"/>
        <v/>
      </c>
      <c r="O83" s="64"/>
      <c r="P83" s="64"/>
      <c r="Q83" s="64"/>
      <c r="R83" s="64"/>
      <c r="S83" s="64"/>
      <c r="T83" s="64"/>
      <c r="U83" s="64"/>
      <c r="V83" s="64"/>
      <c r="W83" s="64"/>
      <c r="X83" s="64"/>
      <c r="Y83" s="64"/>
      <c r="Z83" s="64"/>
      <c r="AA83" s="64"/>
      <c r="AB83" s="64"/>
      <c r="AC83" s="64"/>
      <c r="AD83" s="64"/>
      <c r="AE83" s="64"/>
      <c r="AF83" s="64"/>
      <c r="AG83" s="64"/>
      <c r="AH83" s="44">
        <f t="shared" si="20"/>
        <v>0</v>
      </c>
      <c r="AI83" s="57" t="str">
        <f t="shared" si="21"/>
        <v>Moderado</v>
      </c>
      <c r="AJ83" s="56">
        <f t="shared" si="22"/>
        <v>0.6</v>
      </c>
      <c r="AK83" s="224" t="e">
        <f>IF(AND(M83&lt;&gt;"",AI83&lt;&gt;""),VLOOKUP(M83&amp;AI83,'No Eliminar'!$P$32:$Q$56,2,FALSE),"")</f>
        <v>#N/A</v>
      </c>
      <c r="AL83" s="105"/>
      <c r="AM83" s="555"/>
      <c r="AN83" s="555"/>
      <c r="AO83" s="68" t="str">
        <f t="shared" si="14"/>
        <v>Impacto</v>
      </c>
      <c r="AP83" s="69"/>
      <c r="AQ83" s="110" t="str">
        <f t="shared" si="15"/>
        <v/>
      </c>
      <c r="AR83" s="69"/>
      <c r="AS83" s="67" t="str">
        <f t="shared" si="16"/>
        <v/>
      </c>
      <c r="AT83" s="70" t="e">
        <f t="shared" si="17"/>
        <v>#VALUE!</v>
      </c>
      <c r="AU83" s="69"/>
      <c r="AV83" s="69"/>
      <c r="AW83" s="69"/>
      <c r="AX83" s="70" t="str">
        <f t="shared" si="75"/>
        <v/>
      </c>
      <c r="AY83" s="71" t="str">
        <f t="shared" si="18"/>
        <v>Muy Alta</v>
      </c>
      <c r="AZ83" s="70" t="e">
        <f t="shared" si="23"/>
        <v>#VALUE!</v>
      </c>
      <c r="BA83" s="71" t="e">
        <f t="shared" si="19"/>
        <v>#VALUE!</v>
      </c>
      <c r="BB83" s="55" t="e">
        <f>IF(AND(AY83&lt;&gt;"",BA83&lt;&gt;""),VLOOKUP(AY83&amp;BA83,'No Eliminar'!$P$3:$Q$27,2,FALSE),"")</f>
        <v>#VALUE!</v>
      </c>
      <c r="BC83" s="69"/>
      <c r="BD83" s="555"/>
      <c r="BE83" s="555"/>
      <c r="BF83" s="555"/>
      <c r="BG83" s="555"/>
      <c r="BH83" s="555"/>
      <c r="BI83" s="596"/>
    </row>
    <row r="84" spans="2:61" ht="49.5" thickBot="1" x14ac:dyDescent="0.35">
      <c r="B84" s="49"/>
      <c r="C84" s="124" t="e">
        <f>VLOOKUP(B84,'No Eliminar'!B$3:D$18,2,FALSE)</f>
        <v>#N/A</v>
      </c>
      <c r="D84" s="124" t="e">
        <f>VLOOKUP(B84,'No Eliminar'!B$3:E$18,4,FALSE)</f>
        <v>#N/A</v>
      </c>
      <c r="E84" s="49"/>
      <c r="F84" s="111"/>
      <c r="G84" s="604"/>
      <c r="H84" s="64"/>
      <c r="I84" s="605"/>
      <c r="J84" s="605"/>
      <c r="K84" s="302"/>
      <c r="L84" s="114"/>
      <c r="M84" s="516" t="str">
        <f t="shared" si="86"/>
        <v>;</v>
      </c>
      <c r="N84" s="517" t="str">
        <f t="shared" si="87"/>
        <v/>
      </c>
      <c r="O84" s="64"/>
      <c r="P84" s="64"/>
      <c r="Q84" s="64"/>
      <c r="R84" s="64"/>
      <c r="S84" s="64"/>
      <c r="T84" s="64"/>
      <c r="U84" s="64"/>
      <c r="V84" s="64"/>
      <c r="W84" s="64"/>
      <c r="X84" s="64"/>
      <c r="Y84" s="64"/>
      <c r="Z84" s="64"/>
      <c r="AA84" s="64"/>
      <c r="AB84" s="64"/>
      <c r="AC84" s="64"/>
      <c r="AD84" s="64"/>
      <c r="AE84" s="64"/>
      <c r="AF84" s="64"/>
      <c r="AG84" s="64"/>
      <c r="AH84" s="44">
        <f t="shared" si="20"/>
        <v>0</v>
      </c>
      <c r="AI84" s="57" t="str">
        <f t="shared" si="21"/>
        <v>Moderado</v>
      </c>
      <c r="AJ84" s="56">
        <f t="shared" si="22"/>
        <v>0.6</v>
      </c>
      <c r="AK84" s="224" t="e">
        <f>IF(AND(M84&lt;&gt;"",AI84&lt;&gt;""),VLOOKUP(M84&amp;AI84,'No Eliminar'!$P$32:$Q$56,2,FALSE),"")</f>
        <v>#N/A</v>
      </c>
      <c r="AL84" s="105"/>
      <c r="AM84" s="555"/>
      <c r="AN84" s="555"/>
      <c r="AO84" s="68" t="str">
        <f t="shared" si="14"/>
        <v>Impacto</v>
      </c>
      <c r="AP84" s="69"/>
      <c r="AQ84" s="110" t="str">
        <f t="shared" si="15"/>
        <v/>
      </c>
      <c r="AR84" s="69"/>
      <c r="AS84" s="67" t="str">
        <f t="shared" si="16"/>
        <v/>
      </c>
      <c r="AT84" s="70" t="e">
        <f t="shared" si="17"/>
        <v>#VALUE!</v>
      </c>
      <c r="AU84" s="69"/>
      <c r="AV84" s="69"/>
      <c r="AW84" s="69"/>
      <c r="AX84" s="70" t="str">
        <f t="shared" si="75"/>
        <v/>
      </c>
      <c r="AY84" s="71" t="str">
        <f t="shared" si="18"/>
        <v>Muy Alta</v>
      </c>
      <c r="AZ84" s="70" t="e">
        <f t="shared" si="23"/>
        <v>#VALUE!</v>
      </c>
      <c r="BA84" s="71" t="e">
        <f t="shared" si="19"/>
        <v>#VALUE!</v>
      </c>
      <c r="BB84" s="55" t="e">
        <f>IF(AND(AY84&lt;&gt;"",BA84&lt;&gt;""),VLOOKUP(AY84&amp;BA84,'No Eliminar'!$P$3:$Q$27,2,FALSE),"")</f>
        <v>#VALUE!</v>
      </c>
      <c r="BC84" s="69"/>
      <c r="BD84" s="555"/>
      <c r="BE84" s="555"/>
      <c r="BF84" s="555"/>
      <c r="BG84" s="555"/>
      <c r="BH84" s="555"/>
      <c r="BI84" s="596"/>
    </row>
    <row r="85" spans="2:61" ht="49.5" thickBot="1" x14ac:dyDescent="0.35">
      <c r="B85" s="49"/>
      <c r="C85" s="124" t="e">
        <f>VLOOKUP(B85,'No Eliminar'!B$3:D$18,2,FALSE)</f>
        <v>#N/A</v>
      </c>
      <c r="D85" s="124" t="e">
        <f>VLOOKUP(B85,'No Eliminar'!B$3:E$18,4,FALSE)</f>
        <v>#N/A</v>
      </c>
      <c r="E85" s="49"/>
      <c r="F85" s="111"/>
      <c r="G85" s="604"/>
      <c r="H85" s="64"/>
      <c r="I85" s="605"/>
      <c r="J85" s="605"/>
      <c r="K85" s="302"/>
      <c r="L85" s="114"/>
      <c r="M85" s="516" t="str">
        <f t="shared" si="86"/>
        <v>;</v>
      </c>
      <c r="N85" s="517" t="str">
        <f t="shared" si="87"/>
        <v/>
      </c>
      <c r="O85" s="64"/>
      <c r="P85" s="64"/>
      <c r="Q85" s="64"/>
      <c r="R85" s="64"/>
      <c r="S85" s="64"/>
      <c r="T85" s="64"/>
      <c r="U85" s="64"/>
      <c r="V85" s="64"/>
      <c r="W85" s="64"/>
      <c r="X85" s="64"/>
      <c r="Y85" s="64"/>
      <c r="Z85" s="64"/>
      <c r="AA85" s="64"/>
      <c r="AB85" s="64"/>
      <c r="AC85" s="64"/>
      <c r="AD85" s="64"/>
      <c r="AE85" s="64"/>
      <c r="AF85" s="64"/>
      <c r="AG85" s="64"/>
      <c r="AH85" s="44">
        <f t="shared" si="20"/>
        <v>0</v>
      </c>
      <c r="AI85" s="57" t="str">
        <f t="shared" si="21"/>
        <v>Moderado</v>
      </c>
      <c r="AJ85" s="56">
        <f t="shared" si="22"/>
        <v>0.6</v>
      </c>
      <c r="AK85" s="224" t="e">
        <f>IF(AND(M85&lt;&gt;"",AI85&lt;&gt;""),VLOOKUP(M85&amp;AI85,'No Eliminar'!$P$32:$Q$56,2,FALSE),"")</f>
        <v>#N/A</v>
      </c>
      <c r="AL85" s="105"/>
      <c r="AM85" s="555"/>
      <c r="AN85" s="555"/>
      <c r="AO85" s="68" t="str">
        <f t="shared" si="14"/>
        <v>Impacto</v>
      </c>
      <c r="AP85" s="69"/>
      <c r="AQ85" s="110" t="str">
        <f t="shared" si="15"/>
        <v/>
      </c>
      <c r="AR85" s="69"/>
      <c r="AS85" s="67" t="str">
        <f t="shared" si="16"/>
        <v/>
      </c>
      <c r="AT85" s="70" t="e">
        <f t="shared" si="17"/>
        <v>#VALUE!</v>
      </c>
      <c r="AU85" s="69"/>
      <c r="AV85" s="69"/>
      <c r="AW85" s="69"/>
      <c r="AX85" s="70" t="str">
        <f t="shared" si="75"/>
        <v/>
      </c>
      <c r="AY85" s="71" t="str">
        <f t="shared" si="18"/>
        <v>Muy Alta</v>
      </c>
      <c r="AZ85" s="70" t="e">
        <f t="shared" si="23"/>
        <v>#VALUE!</v>
      </c>
      <c r="BA85" s="71" t="e">
        <f t="shared" si="19"/>
        <v>#VALUE!</v>
      </c>
      <c r="BB85" s="55" t="e">
        <f>IF(AND(AY85&lt;&gt;"",BA85&lt;&gt;""),VLOOKUP(AY85&amp;BA85,'No Eliminar'!$P$3:$Q$27,2,FALSE),"")</f>
        <v>#VALUE!</v>
      </c>
      <c r="BC85" s="69"/>
      <c r="BD85" s="555"/>
      <c r="BE85" s="555"/>
      <c r="BF85" s="555"/>
      <c r="BG85" s="555"/>
      <c r="BH85" s="555"/>
      <c r="BI85" s="596"/>
    </row>
    <row r="86" spans="2:61" ht="49.5" thickBot="1" x14ac:dyDescent="0.35">
      <c r="B86" s="49"/>
      <c r="C86" s="124" t="e">
        <f>VLOOKUP(B86,'No Eliminar'!B$3:D$18,2,FALSE)</f>
        <v>#N/A</v>
      </c>
      <c r="D86" s="124" t="e">
        <f>VLOOKUP(B86,'No Eliminar'!B$3:E$18,4,FALSE)</f>
        <v>#N/A</v>
      </c>
      <c r="E86" s="49"/>
      <c r="F86" s="111"/>
      <c r="G86" s="604"/>
      <c r="H86" s="64"/>
      <c r="I86" s="605"/>
      <c r="J86" s="605"/>
      <c r="K86" s="302"/>
      <c r="L86" s="114"/>
      <c r="M86" s="516" t="str">
        <f t="shared" si="86"/>
        <v>;</v>
      </c>
      <c r="N86" s="517" t="str">
        <f t="shared" si="87"/>
        <v/>
      </c>
      <c r="O86" s="64"/>
      <c r="P86" s="64"/>
      <c r="Q86" s="64"/>
      <c r="R86" s="64"/>
      <c r="S86" s="64"/>
      <c r="T86" s="64"/>
      <c r="U86" s="64"/>
      <c r="V86" s="64"/>
      <c r="W86" s="64"/>
      <c r="X86" s="64"/>
      <c r="Y86" s="64"/>
      <c r="Z86" s="64"/>
      <c r="AA86" s="64"/>
      <c r="AB86" s="64"/>
      <c r="AC86" s="64"/>
      <c r="AD86" s="64"/>
      <c r="AE86" s="64"/>
      <c r="AF86" s="64"/>
      <c r="AG86" s="64"/>
      <c r="AH86" s="44">
        <f t="shared" si="20"/>
        <v>0</v>
      </c>
      <c r="AI86" s="57" t="str">
        <f t="shared" si="21"/>
        <v>Moderado</v>
      </c>
      <c r="AJ86" s="56">
        <f t="shared" si="22"/>
        <v>0.6</v>
      </c>
      <c r="AK86" s="224" t="e">
        <f>IF(AND(M86&lt;&gt;"",AI86&lt;&gt;""),VLOOKUP(M86&amp;AI86,'No Eliminar'!$P$32:$Q$56,2,FALSE),"")</f>
        <v>#N/A</v>
      </c>
      <c r="AL86" s="105"/>
      <c r="AM86" s="555"/>
      <c r="AN86" s="555"/>
      <c r="AO86" s="68" t="str">
        <f t="shared" si="14"/>
        <v>Impacto</v>
      </c>
      <c r="AP86" s="69"/>
      <c r="AQ86" s="110" t="str">
        <f t="shared" si="15"/>
        <v/>
      </c>
      <c r="AR86" s="69"/>
      <c r="AS86" s="67" t="str">
        <f t="shared" si="16"/>
        <v/>
      </c>
      <c r="AT86" s="70" t="e">
        <f t="shared" si="17"/>
        <v>#VALUE!</v>
      </c>
      <c r="AU86" s="69"/>
      <c r="AV86" s="69"/>
      <c r="AW86" s="69"/>
      <c r="AX86" s="70" t="str">
        <f t="shared" si="75"/>
        <v/>
      </c>
      <c r="AY86" s="71" t="str">
        <f t="shared" si="18"/>
        <v>Muy Alta</v>
      </c>
      <c r="AZ86" s="70" t="e">
        <f t="shared" si="23"/>
        <v>#VALUE!</v>
      </c>
      <c r="BA86" s="71" t="e">
        <f t="shared" si="19"/>
        <v>#VALUE!</v>
      </c>
      <c r="BB86" s="55" t="e">
        <f>IF(AND(AY86&lt;&gt;"",BA86&lt;&gt;""),VLOOKUP(AY86&amp;BA86,'No Eliminar'!$P$3:$Q$27,2,FALSE),"")</f>
        <v>#VALUE!</v>
      </c>
      <c r="BC86" s="69"/>
      <c r="BD86" s="555"/>
      <c r="BE86" s="555"/>
      <c r="BF86" s="555"/>
      <c r="BG86" s="555"/>
      <c r="BH86" s="555"/>
      <c r="BI86" s="596"/>
    </row>
    <row r="87" spans="2:61" ht="49.5" thickBot="1" x14ac:dyDescent="0.35">
      <c r="B87" s="49"/>
      <c r="C87" s="124" t="e">
        <f>VLOOKUP(B87,'No Eliminar'!B$3:D$18,2,FALSE)</f>
        <v>#N/A</v>
      </c>
      <c r="D87" s="124" t="e">
        <f>VLOOKUP(B87,'No Eliminar'!B$3:E$18,4,FALSE)</f>
        <v>#N/A</v>
      </c>
      <c r="E87" s="49"/>
      <c r="F87" s="111"/>
      <c r="G87" s="604"/>
      <c r="H87" s="64"/>
      <c r="I87" s="605"/>
      <c r="J87" s="605"/>
      <c r="K87" s="302"/>
      <c r="L87" s="114"/>
      <c r="M87" s="516" t="str">
        <f t="shared" si="86"/>
        <v>;</v>
      </c>
      <c r="N87" s="517" t="str">
        <f t="shared" si="87"/>
        <v/>
      </c>
      <c r="O87" s="64"/>
      <c r="P87" s="64"/>
      <c r="Q87" s="64"/>
      <c r="R87" s="64"/>
      <c r="S87" s="64"/>
      <c r="T87" s="64"/>
      <c r="U87" s="64"/>
      <c r="V87" s="64"/>
      <c r="W87" s="64"/>
      <c r="X87" s="64"/>
      <c r="Y87" s="64"/>
      <c r="Z87" s="64"/>
      <c r="AA87" s="64"/>
      <c r="AB87" s="64"/>
      <c r="AC87" s="64"/>
      <c r="AD87" s="64"/>
      <c r="AE87" s="64"/>
      <c r="AF87" s="64"/>
      <c r="AG87" s="64"/>
      <c r="AH87" s="44">
        <f t="shared" si="20"/>
        <v>0</v>
      </c>
      <c r="AI87" s="57" t="str">
        <f t="shared" si="21"/>
        <v>Moderado</v>
      </c>
      <c r="AJ87" s="56">
        <f t="shared" si="22"/>
        <v>0.6</v>
      </c>
      <c r="AK87" s="224" t="e">
        <f>IF(AND(M87&lt;&gt;"",AI87&lt;&gt;""),VLOOKUP(M87&amp;AI87,'No Eliminar'!$P$32:$Q$56,2,FALSE),"")</f>
        <v>#N/A</v>
      </c>
      <c r="AL87" s="105"/>
      <c r="AM87" s="555"/>
      <c r="AN87" s="555"/>
      <c r="AO87" s="68" t="str">
        <f t="shared" si="14"/>
        <v>Impacto</v>
      </c>
      <c r="AP87" s="69"/>
      <c r="AQ87" s="110" t="str">
        <f t="shared" si="15"/>
        <v/>
      </c>
      <c r="AR87" s="69"/>
      <c r="AS87" s="67" t="str">
        <f t="shared" si="16"/>
        <v/>
      </c>
      <c r="AT87" s="70" t="e">
        <f t="shared" si="17"/>
        <v>#VALUE!</v>
      </c>
      <c r="AU87" s="69"/>
      <c r="AV87" s="69"/>
      <c r="AW87" s="69"/>
      <c r="AX87" s="70" t="str">
        <f t="shared" si="75"/>
        <v/>
      </c>
      <c r="AY87" s="71" t="str">
        <f t="shared" si="18"/>
        <v>Muy Alta</v>
      </c>
      <c r="AZ87" s="70" t="e">
        <f t="shared" si="23"/>
        <v>#VALUE!</v>
      </c>
      <c r="BA87" s="71" t="e">
        <f t="shared" si="19"/>
        <v>#VALUE!</v>
      </c>
      <c r="BB87" s="55" t="e">
        <f>IF(AND(AY87&lt;&gt;"",BA87&lt;&gt;""),VLOOKUP(AY87&amp;BA87,'No Eliminar'!$P$3:$Q$27,2,FALSE),"")</f>
        <v>#VALUE!</v>
      </c>
      <c r="BC87" s="69"/>
      <c r="BD87" s="555"/>
      <c r="BE87" s="555"/>
      <c r="BF87" s="555"/>
      <c r="BG87" s="555"/>
      <c r="BH87" s="555"/>
      <c r="BI87" s="596"/>
    </row>
    <row r="88" spans="2:61" ht="49.5" thickBot="1" x14ac:dyDescent="0.35">
      <c r="B88" s="49"/>
      <c r="C88" s="124" t="e">
        <f>VLOOKUP(B88,'No Eliminar'!B$3:D$18,2,FALSE)</f>
        <v>#N/A</v>
      </c>
      <c r="D88" s="124" t="e">
        <f>VLOOKUP(B88,'No Eliminar'!B$3:E$18,4,FALSE)</f>
        <v>#N/A</v>
      </c>
      <c r="E88" s="49"/>
      <c r="F88" s="111"/>
      <c r="G88" s="604"/>
      <c r="H88" s="64"/>
      <c r="I88" s="605"/>
      <c r="J88" s="605"/>
      <c r="K88" s="302"/>
      <c r="L88" s="114"/>
      <c r="M88" s="516" t="str">
        <f t="shared" si="86"/>
        <v>;</v>
      </c>
      <c r="N88" s="517" t="str">
        <f t="shared" si="87"/>
        <v/>
      </c>
      <c r="O88" s="64"/>
      <c r="P88" s="64"/>
      <c r="Q88" s="64"/>
      <c r="R88" s="64"/>
      <c r="S88" s="64"/>
      <c r="T88" s="64"/>
      <c r="U88" s="64"/>
      <c r="V88" s="64"/>
      <c r="W88" s="64"/>
      <c r="X88" s="64"/>
      <c r="Y88" s="64"/>
      <c r="Z88" s="64"/>
      <c r="AA88" s="64"/>
      <c r="AB88" s="64"/>
      <c r="AC88" s="64"/>
      <c r="AD88" s="64"/>
      <c r="AE88" s="64"/>
      <c r="AF88" s="64"/>
      <c r="AG88" s="64"/>
      <c r="AH88" s="44">
        <f t="shared" ref="AH88:AH151" si="88">COUNTIF(O88:AG88, "SI")</f>
        <v>0</v>
      </c>
      <c r="AI88" s="57" t="str">
        <f t="shared" ref="AI88:AI151" si="89">IF(AH88&lt;=5, "Moderado", IF(AH88&lt;=11,"Mayor","Catastrófico"))</f>
        <v>Moderado</v>
      </c>
      <c r="AJ88" s="56">
        <f t="shared" ref="AJ88:AJ151" si="90">IF(AI88="Leve", 20%, IF(AI88="Menor",40%, IF(AI88="Moderado",60%, IF(AI88="Mayor",80%,IF(AI88="Catastrófico",100%,"")))))</f>
        <v>0.6</v>
      </c>
      <c r="AK88" s="224" t="e">
        <f>IF(AND(M88&lt;&gt;"",AI88&lt;&gt;""),VLOOKUP(M88&amp;AI88,'No Eliminar'!$P$32:$Q$56,2,FALSE),"")</f>
        <v>#N/A</v>
      </c>
      <c r="AL88" s="105"/>
      <c r="AM88" s="555"/>
      <c r="AN88" s="555"/>
      <c r="AO88" s="68" t="str">
        <f t="shared" ref="AO88:AO151" si="91">IF(AP88="Preventivo","Probabilidad",IF(AP88="Detectivo","Probabilidad","Impacto"))</f>
        <v>Impacto</v>
      </c>
      <c r="AP88" s="69"/>
      <c r="AQ88" s="110" t="str">
        <f t="shared" ref="AQ88:AQ151" si="92">IF(AP88="Preventivo", 25%, IF(AP88="Detectivo",15%, IF(AP88="Correctivo",10%,IF(AP88="No se tienen controles para aplicar al impacto","No Aplica",""))))</f>
        <v/>
      </c>
      <c r="AR88" s="69"/>
      <c r="AS88" s="67" t="str">
        <f t="shared" ref="AS88:AS151" si="93">IF(AR88="Automático", 25%, IF(AR88="Manual",15%,IF(AR88="No Aplica", "No Aplica","")))</f>
        <v/>
      </c>
      <c r="AT88" s="70" t="e">
        <f t="shared" ref="AT88:AT151" si="94">AQ88+AS88</f>
        <v>#VALUE!</v>
      </c>
      <c r="AU88" s="69"/>
      <c r="AV88" s="69"/>
      <c r="AW88" s="69"/>
      <c r="AX88" s="70" t="str">
        <f t="shared" ref="AX88:AX151" si="95">IFERROR(IF(AO88="Probabilidad",(N88-(+N88*AT88)),IF(AO88="Impacto",N88,"")),"")</f>
        <v/>
      </c>
      <c r="AY88" s="71" t="str">
        <f t="shared" ref="AY88:AY151" si="96">IF(AX88&lt;=20%, "Muy Baja", IF(AX88&lt;=40%,"Baja", IF(AX88&lt;=60%,"Media",IF(AX88&lt;=80%,"Alta","Muy Alta"))))</f>
        <v>Muy Alta</v>
      </c>
      <c r="AZ88" s="70" t="e">
        <f t="shared" ref="AZ88:AZ151" si="97">IF(AO88="Impacto",(AJ88-(+AJ88*AT88)),AJ88)</f>
        <v>#VALUE!</v>
      </c>
      <c r="BA88" s="71" t="e">
        <f t="shared" ref="BA88:BA151" si="98">IF(AZ88&lt;=20%, "Leve", IF(AZ88&lt;=40%,"Menor", IF(AZ88&lt;=60%,"Moderado",IF(AZ88&lt;=80%,"Mayor","Catastrófico"))))</f>
        <v>#VALUE!</v>
      </c>
      <c r="BB88" s="55" t="e">
        <f>IF(AND(AY88&lt;&gt;"",BA88&lt;&gt;""),VLOOKUP(AY88&amp;BA88,'No Eliminar'!$P$3:$Q$27,2,FALSE),"")</f>
        <v>#VALUE!</v>
      </c>
      <c r="BC88" s="69"/>
      <c r="BD88" s="555"/>
      <c r="BE88" s="555"/>
      <c r="BF88" s="555"/>
      <c r="BG88" s="555"/>
      <c r="BH88" s="555"/>
      <c r="BI88" s="596"/>
    </row>
    <row r="89" spans="2:61" ht="49.5" thickBot="1" x14ac:dyDescent="0.35">
      <c r="B89" s="49"/>
      <c r="C89" s="124" t="e">
        <f>VLOOKUP(B89,'No Eliminar'!B$3:D$18,2,FALSE)</f>
        <v>#N/A</v>
      </c>
      <c r="D89" s="124" t="e">
        <f>VLOOKUP(B89,'No Eliminar'!B$3:E$18,4,FALSE)</f>
        <v>#N/A</v>
      </c>
      <c r="E89" s="49"/>
      <c r="F89" s="111"/>
      <c r="G89" s="604"/>
      <c r="H89" s="64"/>
      <c r="I89" s="605"/>
      <c r="J89" s="605"/>
      <c r="K89" s="302"/>
      <c r="L89" s="114"/>
      <c r="M89" s="516" t="str">
        <f t="shared" si="86"/>
        <v>;</v>
      </c>
      <c r="N89" s="517" t="str">
        <f t="shared" si="87"/>
        <v/>
      </c>
      <c r="O89" s="64"/>
      <c r="P89" s="64"/>
      <c r="Q89" s="64"/>
      <c r="R89" s="64"/>
      <c r="S89" s="64"/>
      <c r="T89" s="64"/>
      <c r="U89" s="64"/>
      <c r="V89" s="64"/>
      <c r="W89" s="64"/>
      <c r="X89" s="64"/>
      <c r="Y89" s="64"/>
      <c r="Z89" s="64"/>
      <c r="AA89" s="64"/>
      <c r="AB89" s="64"/>
      <c r="AC89" s="64"/>
      <c r="AD89" s="64"/>
      <c r="AE89" s="64"/>
      <c r="AF89" s="64"/>
      <c r="AG89" s="64"/>
      <c r="AH89" s="44">
        <f t="shared" si="88"/>
        <v>0</v>
      </c>
      <c r="AI89" s="57" t="str">
        <f t="shared" si="89"/>
        <v>Moderado</v>
      </c>
      <c r="AJ89" s="56">
        <f t="shared" si="90"/>
        <v>0.6</v>
      </c>
      <c r="AK89" s="224" t="e">
        <f>IF(AND(M89&lt;&gt;"",AI89&lt;&gt;""),VLOOKUP(M89&amp;AI89,'No Eliminar'!$P$32:$Q$56,2,FALSE),"")</f>
        <v>#N/A</v>
      </c>
      <c r="AL89" s="105"/>
      <c r="AM89" s="555"/>
      <c r="AN89" s="555"/>
      <c r="AO89" s="68" t="str">
        <f t="shared" si="91"/>
        <v>Impacto</v>
      </c>
      <c r="AP89" s="69"/>
      <c r="AQ89" s="110" t="str">
        <f t="shared" si="92"/>
        <v/>
      </c>
      <c r="AR89" s="69"/>
      <c r="AS89" s="67" t="str">
        <f t="shared" si="93"/>
        <v/>
      </c>
      <c r="AT89" s="70" t="e">
        <f t="shared" si="94"/>
        <v>#VALUE!</v>
      </c>
      <c r="AU89" s="69"/>
      <c r="AV89" s="69"/>
      <c r="AW89" s="69"/>
      <c r="AX89" s="70" t="str">
        <f t="shared" si="95"/>
        <v/>
      </c>
      <c r="AY89" s="71" t="str">
        <f t="shared" si="96"/>
        <v>Muy Alta</v>
      </c>
      <c r="AZ89" s="70" t="e">
        <f t="shared" si="97"/>
        <v>#VALUE!</v>
      </c>
      <c r="BA89" s="71" t="e">
        <f t="shared" si="98"/>
        <v>#VALUE!</v>
      </c>
      <c r="BB89" s="55" t="e">
        <f>IF(AND(AY89&lt;&gt;"",BA89&lt;&gt;""),VLOOKUP(AY89&amp;BA89,'No Eliminar'!$P$3:$Q$27,2,FALSE),"")</f>
        <v>#VALUE!</v>
      </c>
      <c r="BC89" s="69"/>
      <c r="BD89" s="555"/>
      <c r="BE89" s="555"/>
      <c r="BF89" s="555"/>
      <c r="BG89" s="555"/>
      <c r="BH89" s="555"/>
      <c r="BI89" s="596"/>
    </row>
    <row r="90" spans="2:61" ht="49.5" thickBot="1" x14ac:dyDescent="0.35">
      <c r="B90" s="49"/>
      <c r="C90" s="124" t="e">
        <f>VLOOKUP(B90,'No Eliminar'!B$3:D$18,2,FALSE)</f>
        <v>#N/A</v>
      </c>
      <c r="D90" s="124" t="e">
        <f>VLOOKUP(B90,'No Eliminar'!B$3:E$18,4,FALSE)</f>
        <v>#N/A</v>
      </c>
      <c r="E90" s="49"/>
      <c r="F90" s="111"/>
      <c r="G90" s="604"/>
      <c r="H90" s="64"/>
      <c r="I90" s="605"/>
      <c r="J90" s="605"/>
      <c r="K90" s="302"/>
      <c r="L90" s="114"/>
      <c r="M90" s="516" t="str">
        <f t="shared" si="86"/>
        <v>;</v>
      </c>
      <c r="N90" s="517" t="str">
        <f t="shared" si="87"/>
        <v/>
      </c>
      <c r="O90" s="64"/>
      <c r="P90" s="64"/>
      <c r="Q90" s="64"/>
      <c r="R90" s="64"/>
      <c r="S90" s="64"/>
      <c r="T90" s="64"/>
      <c r="U90" s="64"/>
      <c r="V90" s="64"/>
      <c r="W90" s="64"/>
      <c r="X90" s="64"/>
      <c r="Y90" s="64"/>
      <c r="Z90" s="64"/>
      <c r="AA90" s="64"/>
      <c r="AB90" s="64"/>
      <c r="AC90" s="64"/>
      <c r="AD90" s="64"/>
      <c r="AE90" s="64"/>
      <c r="AF90" s="64"/>
      <c r="AG90" s="64"/>
      <c r="AH90" s="44">
        <f t="shared" si="88"/>
        <v>0</v>
      </c>
      <c r="AI90" s="57" t="str">
        <f t="shared" si="89"/>
        <v>Moderado</v>
      </c>
      <c r="AJ90" s="56">
        <f t="shared" si="90"/>
        <v>0.6</v>
      </c>
      <c r="AK90" s="224" t="e">
        <f>IF(AND(M90&lt;&gt;"",AI90&lt;&gt;""),VLOOKUP(M90&amp;AI90,'No Eliminar'!$P$32:$Q$56,2,FALSE),"")</f>
        <v>#N/A</v>
      </c>
      <c r="AL90" s="105"/>
      <c r="AM90" s="555"/>
      <c r="AN90" s="555"/>
      <c r="AO90" s="68" t="str">
        <f t="shared" si="91"/>
        <v>Impacto</v>
      </c>
      <c r="AP90" s="69"/>
      <c r="AQ90" s="110" t="str">
        <f t="shared" si="92"/>
        <v/>
      </c>
      <c r="AR90" s="69"/>
      <c r="AS90" s="67" t="str">
        <f t="shared" si="93"/>
        <v/>
      </c>
      <c r="AT90" s="70" t="e">
        <f t="shared" si="94"/>
        <v>#VALUE!</v>
      </c>
      <c r="AU90" s="69"/>
      <c r="AV90" s="69"/>
      <c r="AW90" s="69"/>
      <c r="AX90" s="70" t="str">
        <f t="shared" si="95"/>
        <v/>
      </c>
      <c r="AY90" s="71" t="str">
        <f t="shared" si="96"/>
        <v>Muy Alta</v>
      </c>
      <c r="AZ90" s="70" t="e">
        <f t="shared" si="97"/>
        <v>#VALUE!</v>
      </c>
      <c r="BA90" s="71" t="e">
        <f t="shared" si="98"/>
        <v>#VALUE!</v>
      </c>
      <c r="BB90" s="55" t="e">
        <f>IF(AND(AY90&lt;&gt;"",BA90&lt;&gt;""),VLOOKUP(AY90&amp;BA90,'No Eliminar'!$P$3:$Q$27,2,FALSE),"")</f>
        <v>#VALUE!</v>
      </c>
      <c r="BC90" s="69"/>
      <c r="BD90" s="555"/>
      <c r="BE90" s="555"/>
      <c r="BF90" s="555"/>
      <c r="BG90" s="555"/>
      <c r="BH90" s="555"/>
      <c r="BI90" s="596"/>
    </row>
    <row r="91" spans="2:61" ht="49.5" thickBot="1" x14ac:dyDescent="0.35">
      <c r="B91" s="49"/>
      <c r="C91" s="124" t="e">
        <f>VLOOKUP(B91,'No Eliminar'!B$3:D$18,2,FALSE)</f>
        <v>#N/A</v>
      </c>
      <c r="D91" s="124" t="e">
        <f>VLOOKUP(B91,'No Eliminar'!B$3:E$18,4,FALSE)</f>
        <v>#N/A</v>
      </c>
      <c r="E91" s="49"/>
      <c r="F91" s="111"/>
      <c r="G91" s="604"/>
      <c r="H91" s="64"/>
      <c r="I91" s="605"/>
      <c r="J91" s="605"/>
      <c r="K91" s="302"/>
      <c r="L91" s="114"/>
      <c r="M91" s="516" t="str">
        <f t="shared" si="86"/>
        <v>;</v>
      </c>
      <c r="N91" s="517" t="str">
        <f t="shared" si="87"/>
        <v/>
      </c>
      <c r="O91" s="64"/>
      <c r="P91" s="64"/>
      <c r="Q91" s="64"/>
      <c r="R91" s="64"/>
      <c r="S91" s="64"/>
      <c r="T91" s="64"/>
      <c r="U91" s="64"/>
      <c r="V91" s="64"/>
      <c r="W91" s="64"/>
      <c r="X91" s="64"/>
      <c r="Y91" s="64"/>
      <c r="Z91" s="64"/>
      <c r="AA91" s="64"/>
      <c r="AB91" s="64"/>
      <c r="AC91" s="64"/>
      <c r="AD91" s="64"/>
      <c r="AE91" s="64"/>
      <c r="AF91" s="64"/>
      <c r="AG91" s="64"/>
      <c r="AH91" s="44">
        <f t="shared" si="88"/>
        <v>0</v>
      </c>
      <c r="AI91" s="57" t="str">
        <f t="shared" si="89"/>
        <v>Moderado</v>
      </c>
      <c r="AJ91" s="56">
        <f t="shared" si="90"/>
        <v>0.6</v>
      </c>
      <c r="AK91" s="224" t="e">
        <f>IF(AND(M91&lt;&gt;"",AI91&lt;&gt;""),VLOOKUP(M91&amp;AI91,'No Eliminar'!$P$32:$Q$56,2,FALSE),"")</f>
        <v>#N/A</v>
      </c>
      <c r="AL91" s="105"/>
      <c r="AM91" s="555"/>
      <c r="AN91" s="555"/>
      <c r="AO91" s="68" t="str">
        <f t="shared" si="91"/>
        <v>Impacto</v>
      </c>
      <c r="AP91" s="69"/>
      <c r="AQ91" s="110" t="str">
        <f t="shared" si="92"/>
        <v/>
      </c>
      <c r="AR91" s="69"/>
      <c r="AS91" s="67" t="str">
        <f t="shared" si="93"/>
        <v/>
      </c>
      <c r="AT91" s="70" t="e">
        <f t="shared" si="94"/>
        <v>#VALUE!</v>
      </c>
      <c r="AU91" s="69"/>
      <c r="AV91" s="69"/>
      <c r="AW91" s="69"/>
      <c r="AX91" s="70" t="str">
        <f t="shared" si="95"/>
        <v/>
      </c>
      <c r="AY91" s="71" t="str">
        <f t="shared" si="96"/>
        <v>Muy Alta</v>
      </c>
      <c r="AZ91" s="70" t="e">
        <f t="shared" si="97"/>
        <v>#VALUE!</v>
      </c>
      <c r="BA91" s="71" t="e">
        <f t="shared" si="98"/>
        <v>#VALUE!</v>
      </c>
      <c r="BB91" s="55" t="e">
        <f>IF(AND(AY91&lt;&gt;"",BA91&lt;&gt;""),VLOOKUP(AY91&amp;BA91,'No Eliminar'!$P$3:$Q$27,2,FALSE),"")</f>
        <v>#VALUE!</v>
      </c>
      <c r="BC91" s="69"/>
      <c r="BD91" s="555"/>
      <c r="BE91" s="555"/>
      <c r="BF91" s="555"/>
      <c r="BG91" s="555"/>
      <c r="BH91" s="555"/>
      <c r="BI91" s="596"/>
    </row>
    <row r="92" spans="2:61" ht="49.5" thickBot="1" x14ac:dyDescent="0.35">
      <c r="B92" s="49"/>
      <c r="C92" s="124" t="e">
        <f>VLOOKUP(B92,'No Eliminar'!B$3:D$18,2,FALSE)</f>
        <v>#N/A</v>
      </c>
      <c r="D92" s="124" t="e">
        <f>VLOOKUP(B92,'No Eliminar'!B$3:E$18,4,FALSE)</f>
        <v>#N/A</v>
      </c>
      <c r="E92" s="49"/>
      <c r="F92" s="111"/>
      <c r="G92" s="604"/>
      <c r="H92" s="64"/>
      <c r="I92" s="605"/>
      <c r="J92" s="605"/>
      <c r="K92" s="302"/>
      <c r="L92" s="114"/>
      <c r="M92" s="516" t="str">
        <f t="shared" si="86"/>
        <v>;</v>
      </c>
      <c r="N92" s="517" t="str">
        <f t="shared" si="87"/>
        <v/>
      </c>
      <c r="O92" s="64"/>
      <c r="P92" s="64"/>
      <c r="Q92" s="64"/>
      <c r="R92" s="64"/>
      <c r="S92" s="64"/>
      <c r="T92" s="64"/>
      <c r="U92" s="64"/>
      <c r="V92" s="64"/>
      <c r="W92" s="64"/>
      <c r="X92" s="64"/>
      <c r="Y92" s="64"/>
      <c r="Z92" s="64"/>
      <c r="AA92" s="64"/>
      <c r="AB92" s="64"/>
      <c r="AC92" s="64"/>
      <c r="AD92" s="64"/>
      <c r="AE92" s="64"/>
      <c r="AF92" s="64"/>
      <c r="AG92" s="64"/>
      <c r="AH92" s="44">
        <f t="shared" si="88"/>
        <v>0</v>
      </c>
      <c r="AI92" s="57" t="str">
        <f t="shared" si="89"/>
        <v>Moderado</v>
      </c>
      <c r="AJ92" s="56">
        <f t="shared" si="90"/>
        <v>0.6</v>
      </c>
      <c r="AK92" s="224" t="e">
        <f>IF(AND(M92&lt;&gt;"",AI92&lt;&gt;""),VLOOKUP(M92&amp;AI92,'No Eliminar'!$P$32:$Q$56,2,FALSE),"")</f>
        <v>#N/A</v>
      </c>
      <c r="AL92" s="105"/>
      <c r="AM92" s="555"/>
      <c r="AN92" s="555"/>
      <c r="AO92" s="68" t="str">
        <f t="shared" si="91"/>
        <v>Impacto</v>
      </c>
      <c r="AP92" s="69"/>
      <c r="AQ92" s="110" t="str">
        <f t="shared" si="92"/>
        <v/>
      </c>
      <c r="AR92" s="69"/>
      <c r="AS92" s="67" t="str">
        <f t="shared" si="93"/>
        <v/>
      </c>
      <c r="AT92" s="70" t="e">
        <f t="shared" si="94"/>
        <v>#VALUE!</v>
      </c>
      <c r="AU92" s="69"/>
      <c r="AV92" s="69"/>
      <c r="AW92" s="69"/>
      <c r="AX92" s="70" t="str">
        <f t="shared" si="95"/>
        <v/>
      </c>
      <c r="AY92" s="71" t="str">
        <f t="shared" si="96"/>
        <v>Muy Alta</v>
      </c>
      <c r="AZ92" s="70" t="e">
        <f t="shared" si="97"/>
        <v>#VALUE!</v>
      </c>
      <c r="BA92" s="71" t="e">
        <f t="shared" si="98"/>
        <v>#VALUE!</v>
      </c>
      <c r="BB92" s="55" t="e">
        <f>IF(AND(AY92&lt;&gt;"",BA92&lt;&gt;""),VLOOKUP(AY92&amp;BA92,'No Eliminar'!$P$3:$Q$27,2,FALSE),"")</f>
        <v>#VALUE!</v>
      </c>
      <c r="BC92" s="69"/>
      <c r="BD92" s="555"/>
      <c r="BE92" s="555"/>
      <c r="BF92" s="555"/>
      <c r="BG92" s="555"/>
      <c r="BH92" s="555"/>
      <c r="BI92" s="596"/>
    </row>
    <row r="93" spans="2:61" ht="49.5" thickBot="1" x14ac:dyDescent="0.35">
      <c r="B93" s="49"/>
      <c r="C93" s="124" t="e">
        <f>VLOOKUP(B93,'No Eliminar'!B$3:D$18,2,FALSE)</f>
        <v>#N/A</v>
      </c>
      <c r="D93" s="124" t="e">
        <f>VLOOKUP(B93,'No Eliminar'!B$3:E$18,4,FALSE)</f>
        <v>#N/A</v>
      </c>
      <c r="E93" s="49"/>
      <c r="F93" s="111"/>
      <c r="G93" s="604"/>
      <c r="H93" s="64"/>
      <c r="I93" s="605"/>
      <c r="J93" s="605"/>
      <c r="K93" s="302"/>
      <c r="L93" s="114"/>
      <c r="M93" s="516" t="str">
        <f t="shared" si="86"/>
        <v>;</v>
      </c>
      <c r="N93" s="517" t="str">
        <f t="shared" si="87"/>
        <v/>
      </c>
      <c r="O93" s="64"/>
      <c r="P93" s="64"/>
      <c r="Q93" s="64"/>
      <c r="R93" s="64"/>
      <c r="S93" s="64"/>
      <c r="T93" s="64"/>
      <c r="U93" s="64"/>
      <c r="V93" s="64"/>
      <c r="W93" s="64"/>
      <c r="X93" s="64"/>
      <c r="Y93" s="64"/>
      <c r="Z93" s="64"/>
      <c r="AA93" s="64"/>
      <c r="AB93" s="64"/>
      <c r="AC93" s="64"/>
      <c r="AD93" s="64"/>
      <c r="AE93" s="64"/>
      <c r="AF93" s="64"/>
      <c r="AG93" s="64"/>
      <c r="AH93" s="44">
        <f t="shared" si="88"/>
        <v>0</v>
      </c>
      <c r="AI93" s="57" t="str">
        <f t="shared" si="89"/>
        <v>Moderado</v>
      </c>
      <c r="AJ93" s="56">
        <f t="shared" si="90"/>
        <v>0.6</v>
      </c>
      <c r="AK93" s="224" t="e">
        <f>IF(AND(M93&lt;&gt;"",AI93&lt;&gt;""),VLOOKUP(M93&amp;AI93,'No Eliminar'!$P$32:$Q$56,2,FALSE),"")</f>
        <v>#N/A</v>
      </c>
      <c r="AL93" s="105"/>
      <c r="AM93" s="555"/>
      <c r="AN93" s="555"/>
      <c r="AO93" s="68" t="str">
        <f t="shared" si="91"/>
        <v>Impacto</v>
      </c>
      <c r="AP93" s="69"/>
      <c r="AQ93" s="110" t="str">
        <f t="shared" si="92"/>
        <v/>
      </c>
      <c r="AR93" s="69"/>
      <c r="AS93" s="67" t="str">
        <f t="shared" si="93"/>
        <v/>
      </c>
      <c r="AT93" s="70" t="e">
        <f t="shared" si="94"/>
        <v>#VALUE!</v>
      </c>
      <c r="AU93" s="69"/>
      <c r="AV93" s="69"/>
      <c r="AW93" s="69"/>
      <c r="AX93" s="70" t="str">
        <f t="shared" si="95"/>
        <v/>
      </c>
      <c r="AY93" s="71" t="str">
        <f t="shared" si="96"/>
        <v>Muy Alta</v>
      </c>
      <c r="AZ93" s="70" t="e">
        <f t="shared" si="97"/>
        <v>#VALUE!</v>
      </c>
      <c r="BA93" s="71" t="e">
        <f t="shared" si="98"/>
        <v>#VALUE!</v>
      </c>
      <c r="BB93" s="55" t="e">
        <f>IF(AND(AY93&lt;&gt;"",BA93&lt;&gt;""),VLOOKUP(AY93&amp;BA93,'No Eliminar'!$P$3:$Q$27,2,FALSE),"")</f>
        <v>#VALUE!</v>
      </c>
      <c r="BC93" s="69"/>
      <c r="BD93" s="555"/>
      <c r="BE93" s="555"/>
      <c r="BF93" s="555"/>
      <c r="BG93" s="555"/>
      <c r="BH93" s="555"/>
      <c r="BI93" s="596"/>
    </row>
    <row r="94" spans="2:61" ht="49.5" thickBot="1" x14ac:dyDescent="0.35">
      <c r="B94" s="49"/>
      <c r="C94" s="124" t="e">
        <f>VLOOKUP(B94,'No Eliminar'!B$3:D$18,2,FALSE)</f>
        <v>#N/A</v>
      </c>
      <c r="D94" s="124" t="e">
        <f>VLOOKUP(B94,'No Eliminar'!B$3:E$18,4,FALSE)</f>
        <v>#N/A</v>
      </c>
      <c r="E94" s="49"/>
      <c r="F94" s="111"/>
      <c r="G94" s="604"/>
      <c r="H94" s="64"/>
      <c r="I94" s="605"/>
      <c r="J94" s="605"/>
      <c r="K94" s="302"/>
      <c r="L94" s="114"/>
      <c r="M94" s="516" t="str">
        <f t="shared" si="86"/>
        <v>;</v>
      </c>
      <c r="N94" s="517" t="str">
        <f t="shared" si="87"/>
        <v/>
      </c>
      <c r="O94" s="64"/>
      <c r="P94" s="64"/>
      <c r="Q94" s="64"/>
      <c r="R94" s="64"/>
      <c r="S94" s="64"/>
      <c r="T94" s="64"/>
      <c r="U94" s="64"/>
      <c r="V94" s="64"/>
      <c r="W94" s="64"/>
      <c r="X94" s="64"/>
      <c r="Y94" s="64"/>
      <c r="Z94" s="64"/>
      <c r="AA94" s="64"/>
      <c r="AB94" s="64"/>
      <c r="AC94" s="64"/>
      <c r="AD94" s="64"/>
      <c r="AE94" s="64"/>
      <c r="AF94" s="64"/>
      <c r="AG94" s="64"/>
      <c r="AH94" s="44">
        <f t="shared" si="88"/>
        <v>0</v>
      </c>
      <c r="AI94" s="57" t="str">
        <f t="shared" si="89"/>
        <v>Moderado</v>
      </c>
      <c r="AJ94" s="56">
        <f t="shared" si="90"/>
        <v>0.6</v>
      </c>
      <c r="AK94" s="224" t="e">
        <f>IF(AND(M94&lt;&gt;"",AI94&lt;&gt;""),VLOOKUP(M94&amp;AI94,'No Eliminar'!$P$32:$Q$56,2,FALSE),"")</f>
        <v>#N/A</v>
      </c>
      <c r="AL94" s="105"/>
      <c r="AM94" s="555"/>
      <c r="AN94" s="555"/>
      <c r="AO94" s="68" t="str">
        <f t="shared" si="91"/>
        <v>Impacto</v>
      </c>
      <c r="AP94" s="69"/>
      <c r="AQ94" s="110" t="str">
        <f t="shared" si="92"/>
        <v/>
      </c>
      <c r="AR94" s="69"/>
      <c r="AS94" s="67" t="str">
        <f t="shared" si="93"/>
        <v/>
      </c>
      <c r="AT94" s="70" t="e">
        <f t="shared" si="94"/>
        <v>#VALUE!</v>
      </c>
      <c r="AU94" s="69"/>
      <c r="AV94" s="69"/>
      <c r="AW94" s="69"/>
      <c r="AX94" s="70" t="str">
        <f t="shared" si="95"/>
        <v/>
      </c>
      <c r="AY94" s="71" t="str">
        <f t="shared" si="96"/>
        <v>Muy Alta</v>
      </c>
      <c r="AZ94" s="70" t="e">
        <f t="shared" si="97"/>
        <v>#VALUE!</v>
      </c>
      <c r="BA94" s="71" t="e">
        <f t="shared" si="98"/>
        <v>#VALUE!</v>
      </c>
      <c r="BB94" s="55" t="e">
        <f>IF(AND(AY94&lt;&gt;"",BA94&lt;&gt;""),VLOOKUP(AY94&amp;BA94,'No Eliminar'!$P$3:$Q$27,2,FALSE),"")</f>
        <v>#VALUE!</v>
      </c>
      <c r="BC94" s="69"/>
      <c r="BD94" s="555"/>
      <c r="BE94" s="555"/>
      <c r="BF94" s="555"/>
      <c r="BG94" s="555"/>
      <c r="BH94" s="555"/>
      <c r="BI94" s="596"/>
    </row>
    <row r="95" spans="2:61" ht="49.5" thickBot="1" x14ac:dyDescent="0.35">
      <c r="B95" s="49"/>
      <c r="C95" s="124" t="e">
        <f>VLOOKUP(B95,'No Eliminar'!B$3:D$18,2,FALSE)</f>
        <v>#N/A</v>
      </c>
      <c r="D95" s="124" t="e">
        <f>VLOOKUP(B95,'No Eliminar'!B$3:E$18,4,FALSE)</f>
        <v>#N/A</v>
      </c>
      <c r="E95" s="49"/>
      <c r="F95" s="111"/>
      <c r="G95" s="604"/>
      <c r="H95" s="64"/>
      <c r="I95" s="605"/>
      <c r="J95" s="605"/>
      <c r="K95" s="302"/>
      <c r="L95" s="114"/>
      <c r="M95" s="516" t="str">
        <f t="shared" si="86"/>
        <v>;</v>
      </c>
      <c r="N95" s="517" t="str">
        <f t="shared" si="87"/>
        <v/>
      </c>
      <c r="O95" s="64"/>
      <c r="P95" s="64"/>
      <c r="Q95" s="64"/>
      <c r="R95" s="64"/>
      <c r="S95" s="64"/>
      <c r="T95" s="64"/>
      <c r="U95" s="64"/>
      <c r="V95" s="64"/>
      <c r="W95" s="64"/>
      <c r="X95" s="64"/>
      <c r="Y95" s="64"/>
      <c r="Z95" s="64"/>
      <c r="AA95" s="64"/>
      <c r="AB95" s="64"/>
      <c r="AC95" s="64"/>
      <c r="AD95" s="64"/>
      <c r="AE95" s="64"/>
      <c r="AF95" s="64"/>
      <c r="AG95" s="64"/>
      <c r="AH95" s="44">
        <f t="shared" si="88"/>
        <v>0</v>
      </c>
      <c r="AI95" s="57" t="str">
        <f t="shared" si="89"/>
        <v>Moderado</v>
      </c>
      <c r="AJ95" s="56">
        <f t="shared" si="90"/>
        <v>0.6</v>
      </c>
      <c r="AK95" s="224" t="e">
        <f>IF(AND(M95&lt;&gt;"",AI95&lt;&gt;""),VLOOKUP(M95&amp;AI95,'No Eliminar'!$P$32:$Q$56,2,FALSE),"")</f>
        <v>#N/A</v>
      </c>
      <c r="AL95" s="105"/>
      <c r="AM95" s="555"/>
      <c r="AN95" s="555"/>
      <c r="AO95" s="68" t="str">
        <f t="shared" si="91"/>
        <v>Impacto</v>
      </c>
      <c r="AP95" s="69"/>
      <c r="AQ95" s="110" t="str">
        <f t="shared" si="92"/>
        <v/>
      </c>
      <c r="AR95" s="69"/>
      <c r="AS95" s="67" t="str">
        <f t="shared" si="93"/>
        <v/>
      </c>
      <c r="AT95" s="70" t="e">
        <f t="shared" si="94"/>
        <v>#VALUE!</v>
      </c>
      <c r="AU95" s="69"/>
      <c r="AV95" s="69"/>
      <c r="AW95" s="69"/>
      <c r="AX95" s="70" t="str">
        <f t="shared" si="95"/>
        <v/>
      </c>
      <c r="AY95" s="71" t="str">
        <f t="shared" si="96"/>
        <v>Muy Alta</v>
      </c>
      <c r="AZ95" s="70" t="e">
        <f t="shared" si="97"/>
        <v>#VALUE!</v>
      </c>
      <c r="BA95" s="71" t="e">
        <f t="shared" si="98"/>
        <v>#VALUE!</v>
      </c>
      <c r="BB95" s="55" t="e">
        <f>IF(AND(AY95&lt;&gt;"",BA95&lt;&gt;""),VLOOKUP(AY95&amp;BA95,'No Eliminar'!$P$3:$Q$27,2,FALSE),"")</f>
        <v>#VALUE!</v>
      </c>
      <c r="BC95" s="69"/>
      <c r="BD95" s="555"/>
      <c r="BE95" s="555"/>
      <c r="BF95" s="555"/>
      <c r="BG95" s="555"/>
      <c r="BH95" s="555"/>
      <c r="BI95" s="596"/>
    </row>
    <row r="96" spans="2:61" ht="49.5" thickBot="1" x14ac:dyDescent="0.35">
      <c r="B96" s="49"/>
      <c r="C96" s="124" t="e">
        <f>VLOOKUP(B96,'No Eliminar'!B$3:D$18,2,FALSE)</f>
        <v>#N/A</v>
      </c>
      <c r="D96" s="124" t="e">
        <f>VLOOKUP(B96,'No Eliminar'!B$3:E$18,4,FALSE)</f>
        <v>#N/A</v>
      </c>
      <c r="E96" s="49"/>
      <c r="F96" s="111"/>
      <c r="G96" s="604"/>
      <c r="H96" s="64"/>
      <c r="I96" s="605"/>
      <c r="J96" s="605"/>
      <c r="K96" s="302"/>
      <c r="L96" s="114"/>
      <c r="M96" s="516" t="str">
        <f t="shared" si="86"/>
        <v>;</v>
      </c>
      <c r="N96" s="517" t="str">
        <f t="shared" si="87"/>
        <v/>
      </c>
      <c r="O96" s="64"/>
      <c r="P96" s="64"/>
      <c r="Q96" s="64"/>
      <c r="R96" s="64"/>
      <c r="S96" s="64"/>
      <c r="T96" s="64"/>
      <c r="U96" s="64"/>
      <c r="V96" s="64"/>
      <c r="W96" s="64"/>
      <c r="X96" s="64"/>
      <c r="Y96" s="64"/>
      <c r="Z96" s="64"/>
      <c r="AA96" s="64"/>
      <c r="AB96" s="64"/>
      <c r="AC96" s="64"/>
      <c r="AD96" s="64"/>
      <c r="AE96" s="64"/>
      <c r="AF96" s="64"/>
      <c r="AG96" s="64"/>
      <c r="AH96" s="44">
        <f t="shared" si="88"/>
        <v>0</v>
      </c>
      <c r="AI96" s="57" t="str">
        <f t="shared" si="89"/>
        <v>Moderado</v>
      </c>
      <c r="AJ96" s="56">
        <f t="shared" si="90"/>
        <v>0.6</v>
      </c>
      <c r="AK96" s="224" t="e">
        <f>IF(AND(M96&lt;&gt;"",AI96&lt;&gt;""),VLOOKUP(M96&amp;AI96,'No Eliminar'!$P$32:$Q$56,2,FALSE),"")</f>
        <v>#N/A</v>
      </c>
      <c r="AL96" s="105"/>
      <c r="AM96" s="555"/>
      <c r="AN96" s="555"/>
      <c r="AO96" s="68" t="str">
        <f t="shared" si="91"/>
        <v>Impacto</v>
      </c>
      <c r="AP96" s="69"/>
      <c r="AQ96" s="110" t="str">
        <f t="shared" si="92"/>
        <v/>
      </c>
      <c r="AR96" s="69"/>
      <c r="AS96" s="67" t="str">
        <f t="shared" si="93"/>
        <v/>
      </c>
      <c r="AT96" s="70" t="e">
        <f t="shared" si="94"/>
        <v>#VALUE!</v>
      </c>
      <c r="AU96" s="69"/>
      <c r="AV96" s="69"/>
      <c r="AW96" s="69"/>
      <c r="AX96" s="70" t="str">
        <f t="shared" si="95"/>
        <v/>
      </c>
      <c r="AY96" s="71" t="str">
        <f t="shared" si="96"/>
        <v>Muy Alta</v>
      </c>
      <c r="AZ96" s="70" t="e">
        <f t="shared" si="97"/>
        <v>#VALUE!</v>
      </c>
      <c r="BA96" s="71" t="e">
        <f t="shared" si="98"/>
        <v>#VALUE!</v>
      </c>
      <c r="BB96" s="55" t="e">
        <f>IF(AND(AY96&lt;&gt;"",BA96&lt;&gt;""),VLOOKUP(AY96&amp;BA96,'No Eliminar'!$P$3:$Q$27,2,FALSE),"")</f>
        <v>#VALUE!</v>
      </c>
      <c r="BC96" s="69"/>
      <c r="BD96" s="555"/>
      <c r="BE96" s="555"/>
      <c r="BF96" s="555"/>
      <c r="BG96" s="555"/>
      <c r="BH96" s="555"/>
      <c r="BI96" s="596"/>
    </row>
    <row r="97" spans="2:61" ht="49.5" thickBot="1" x14ac:dyDescent="0.35">
      <c r="B97" s="49"/>
      <c r="C97" s="124" t="e">
        <f>VLOOKUP(B97,'No Eliminar'!B$3:D$18,2,FALSE)</f>
        <v>#N/A</v>
      </c>
      <c r="D97" s="124" t="e">
        <f>VLOOKUP(B97,'No Eliminar'!B$3:E$18,4,FALSE)</f>
        <v>#N/A</v>
      </c>
      <c r="E97" s="49"/>
      <c r="F97" s="111"/>
      <c r="G97" s="604"/>
      <c r="H97" s="64"/>
      <c r="I97" s="605"/>
      <c r="J97" s="605"/>
      <c r="K97" s="302"/>
      <c r="L97" s="114"/>
      <c r="M97" s="516" t="str">
        <f t="shared" si="86"/>
        <v>;</v>
      </c>
      <c r="N97" s="517" t="str">
        <f t="shared" si="87"/>
        <v/>
      </c>
      <c r="O97" s="64"/>
      <c r="P97" s="64"/>
      <c r="Q97" s="64"/>
      <c r="R97" s="64"/>
      <c r="S97" s="64"/>
      <c r="T97" s="64"/>
      <c r="U97" s="64"/>
      <c r="V97" s="64"/>
      <c r="W97" s="64"/>
      <c r="X97" s="64"/>
      <c r="Y97" s="64"/>
      <c r="Z97" s="64"/>
      <c r="AA97" s="64"/>
      <c r="AB97" s="64"/>
      <c r="AC97" s="64"/>
      <c r="AD97" s="64"/>
      <c r="AE97" s="64"/>
      <c r="AF97" s="64"/>
      <c r="AG97" s="64"/>
      <c r="AH97" s="44">
        <f t="shared" si="88"/>
        <v>0</v>
      </c>
      <c r="AI97" s="57" t="str">
        <f t="shared" si="89"/>
        <v>Moderado</v>
      </c>
      <c r="AJ97" s="56">
        <f t="shared" si="90"/>
        <v>0.6</v>
      </c>
      <c r="AK97" s="224" t="e">
        <f>IF(AND(M97&lt;&gt;"",AI97&lt;&gt;""),VLOOKUP(M97&amp;AI97,'No Eliminar'!$P$32:$Q$56,2,FALSE),"")</f>
        <v>#N/A</v>
      </c>
      <c r="AL97" s="105"/>
      <c r="AM97" s="555"/>
      <c r="AN97" s="555"/>
      <c r="AO97" s="68" t="str">
        <f t="shared" si="91"/>
        <v>Impacto</v>
      </c>
      <c r="AP97" s="69"/>
      <c r="AQ97" s="110" t="str">
        <f t="shared" si="92"/>
        <v/>
      </c>
      <c r="AR97" s="69"/>
      <c r="AS97" s="67" t="str">
        <f t="shared" si="93"/>
        <v/>
      </c>
      <c r="AT97" s="70" t="e">
        <f t="shared" si="94"/>
        <v>#VALUE!</v>
      </c>
      <c r="AU97" s="69"/>
      <c r="AV97" s="69"/>
      <c r="AW97" s="69"/>
      <c r="AX97" s="70" t="str">
        <f t="shared" si="95"/>
        <v/>
      </c>
      <c r="AY97" s="71" t="str">
        <f t="shared" si="96"/>
        <v>Muy Alta</v>
      </c>
      <c r="AZ97" s="70" t="e">
        <f t="shared" si="97"/>
        <v>#VALUE!</v>
      </c>
      <c r="BA97" s="71" t="e">
        <f t="shared" si="98"/>
        <v>#VALUE!</v>
      </c>
      <c r="BB97" s="55" t="e">
        <f>IF(AND(AY97&lt;&gt;"",BA97&lt;&gt;""),VLOOKUP(AY97&amp;BA97,'No Eliminar'!$P$3:$Q$27,2,FALSE),"")</f>
        <v>#VALUE!</v>
      </c>
      <c r="BC97" s="69"/>
      <c r="BD97" s="555"/>
      <c r="BE97" s="555"/>
      <c r="BF97" s="555"/>
      <c r="BG97" s="555"/>
      <c r="BH97" s="555"/>
      <c r="BI97" s="596"/>
    </row>
    <row r="98" spans="2:61" ht="49.5" thickBot="1" x14ac:dyDescent="0.35">
      <c r="B98" s="49"/>
      <c r="C98" s="124" t="e">
        <f>VLOOKUP(B98,'No Eliminar'!B$3:D$18,2,FALSE)</f>
        <v>#N/A</v>
      </c>
      <c r="D98" s="124" t="e">
        <f>VLOOKUP(B98,'No Eliminar'!B$3:E$18,4,FALSE)</f>
        <v>#N/A</v>
      </c>
      <c r="E98" s="49"/>
      <c r="F98" s="111"/>
      <c r="G98" s="604"/>
      <c r="H98" s="64"/>
      <c r="I98" s="605"/>
      <c r="J98" s="605"/>
      <c r="K98" s="302"/>
      <c r="L98" s="114"/>
      <c r="M98" s="516" t="str">
        <f t="shared" si="86"/>
        <v>;</v>
      </c>
      <c r="N98" s="517" t="str">
        <f t="shared" si="87"/>
        <v/>
      </c>
      <c r="O98" s="64"/>
      <c r="P98" s="64"/>
      <c r="Q98" s="64"/>
      <c r="R98" s="64"/>
      <c r="S98" s="64"/>
      <c r="T98" s="64"/>
      <c r="U98" s="64"/>
      <c r="V98" s="64"/>
      <c r="W98" s="64"/>
      <c r="X98" s="64"/>
      <c r="Y98" s="64"/>
      <c r="Z98" s="64"/>
      <c r="AA98" s="64"/>
      <c r="AB98" s="64"/>
      <c r="AC98" s="64"/>
      <c r="AD98" s="64"/>
      <c r="AE98" s="64"/>
      <c r="AF98" s="64"/>
      <c r="AG98" s="64"/>
      <c r="AH98" s="44">
        <f t="shared" si="88"/>
        <v>0</v>
      </c>
      <c r="AI98" s="57" t="str">
        <f t="shared" si="89"/>
        <v>Moderado</v>
      </c>
      <c r="AJ98" s="56">
        <f t="shared" si="90"/>
        <v>0.6</v>
      </c>
      <c r="AK98" s="224" t="e">
        <f>IF(AND(M98&lt;&gt;"",AI98&lt;&gt;""),VLOOKUP(M98&amp;AI98,'No Eliminar'!$P$32:$Q$56,2,FALSE),"")</f>
        <v>#N/A</v>
      </c>
      <c r="AL98" s="105"/>
      <c r="AM98" s="555"/>
      <c r="AN98" s="555"/>
      <c r="AO98" s="68" t="str">
        <f t="shared" si="91"/>
        <v>Impacto</v>
      </c>
      <c r="AP98" s="69"/>
      <c r="AQ98" s="110" t="str">
        <f t="shared" si="92"/>
        <v/>
      </c>
      <c r="AR98" s="69"/>
      <c r="AS98" s="67" t="str">
        <f t="shared" si="93"/>
        <v/>
      </c>
      <c r="AT98" s="70" t="e">
        <f t="shared" si="94"/>
        <v>#VALUE!</v>
      </c>
      <c r="AU98" s="69"/>
      <c r="AV98" s="69"/>
      <c r="AW98" s="69"/>
      <c r="AX98" s="70" t="str">
        <f t="shared" si="95"/>
        <v/>
      </c>
      <c r="AY98" s="71" t="str">
        <f t="shared" si="96"/>
        <v>Muy Alta</v>
      </c>
      <c r="AZ98" s="70" t="e">
        <f t="shared" si="97"/>
        <v>#VALUE!</v>
      </c>
      <c r="BA98" s="71" t="e">
        <f t="shared" si="98"/>
        <v>#VALUE!</v>
      </c>
      <c r="BB98" s="55" t="e">
        <f>IF(AND(AY98&lt;&gt;"",BA98&lt;&gt;""),VLOOKUP(AY98&amp;BA98,'No Eliminar'!$P$3:$Q$27,2,FALSE),"")</f>
        <v>#VALUE!</v>
      </c>
      <c r="BC98" s="69"/>
      <c r="BD98" s="555"/>
      <c r="BE98" s="555"/>
      <c r="BF98" s="555"/>
      <c r="BG98" s="555"/>
      <c r="BH98" s="555"/>
      <c r="BI98" s="596"/>
    </row>
    <row r="99" spans="2:61" ht="49.5" thickBot="1" x14ac:dyDescent="0.35">
      <c r="B99" s="49"/>
      <c r="C99" s="124" t="e">
        <f>VLOOKUP(B99,'No Eliminar'!B$3:D$18,2,FALSE)</f>
        <v>#N/A</v>
      </c>
      <c r="D99" s="124" t="e">
        <f>VLOOKUP(B99,'No Eliminar'!B$3:E$18,4,FALSE)</f>
        <v>#N/A</v>
      </c>
      <c r="E99" s="49"/>
      <c r="F99" s="111"/>
      <c r="G99" s="604"/>
      <c r="H99" s="64"/>
      <c r="I99" s="605"/>
      <c r="J99" s="605"/>
      <c r="K99" s="302"/>
      <c r="L99" s="114"/>
      <c r="M99" s="516" t="str">
        <f t="shared" si="86"/>
        <v>;</v>
      </c>
      <c r="N99" s="517" t="str">
        <f t="shared" si="87"/>
        <v/>
      </c>
      <c r="O99" s="64"/>
      <c r="P99" s="64"/>
      <c r="Q99" s="64"/>
      <c r="R99" s="64"/>
      <c r="S99" s="64"/>
      <c r="T99" s="64"/>
      <c r="U99" s="64"/>
      <c r="V99" s="64"/>
      <c r="W99" s="64"/>
      <c r="X99" s="64"/>
      <c r="Y99" s="64"/>
      <c r="Z99" s="64"/>
      <c r="AA99" s="64"/>
      <c r="AB99" s="64"/>
      <c r="AC99" s="64"/>
      <c r="AD99" s="64"/>
      <c r="AE99" s="64"/>
      <c r="AF99" s="64"/>
      <c r="AG99" s="64"/>
      <c r="AH99" s="44">
        <f t="shared" si="88"/>
        <v>0</v>
      </c>
      <c r="AI99" s="57" t="str">
        <f t="shared" si="89"/>
        <v>Moderado</v>
      </c>
      <c r="AJ99" s="56">
        <f t="shared" si="90"/>
        <v>0.6</v>
      </c>
      <c r="AK99" s="224" t="e">
        <f>IF(AND(M99&lt;&gt;"",AI99&lt;&gt;""),VLOOKUP(M99&amp;AI99,'No Eliminar'!$P$32:$Q$56,2,FALSE),"")</f>
        <v>#N/A</v>
      </c>
      <c r="AL99" s="105"/>
      <c r="AM99" s="555"/>
      <c r="AN99" s="555"/>
      <c r="AO99" s="68" t="str">
        <f t="shared" si="91"/>
        <v>Impacto</v>
      </c>
      <c r="AP99" s="69"/>
      <c r="AQ99" s="110" t="str">
        <f t="shared" si="92"/>
        <v/>
      </c>
      <c r="AR99" s="69"/>
      <c r="AS99" s="67" t="str">
        <f t="shared" si="93"/>
        <v/>
      </c>
      <c r="AT99" s="70" t="e">
        <f t="shared" si="94"/>
        <v>#VALUE!</v>
      </c>
      <c r="AU99" s="69"/>
      <c r="AV99" s="69"/>
      <c r="AW99" s="69"/>
      <c r="AX99" s="70" t="str">
        <f t="shared" si="95"/>
        <v/>
      </c>
      <c r="AY99" s="71" t="str">
        <f t="shared" si="96"/>
        <v>Muy Alta</v>
      </c>
      <c r="AZ99" s="70" t="e">
        <f t="shared" si="97"/>
        <v>#VALUE!</v>
      </c>
      <c r="BA99" s="71" t="e">
        <f t="shared" si="98"/>
        <v>#VALUE!</v>
      </c>
      <c r="BB99" s="55" t="e">
        <f>IF(AND(AY99&lt;&gt;"",BA99&lt;&gt;""),VLOOKUP(AY99&amp;BA99,'No Eliminar'!$P$3:$Q$27,2,FALSE),"")</f>
        <v>#VALUE!</v>
      </c>
      <c r="BC99" s="69"/>
      <c r="BD99" s="555"/>
      <c r="BE99" s="555"/>
      <c r="BF99" s="555"/>
      <c r="BG99" s="555"/>
      <c r="BH99" s="555"/>
      <c r="BI99" s="596"/>
    </row>
    <row r="100" spans="2:61" ht="49.5" thickBot="1" x14ac:dyDescent="0.35">
      <c r="B100" s="49"/>
      <c r="C100" s="124" t="e">
        <f>VLOOKUP(B100,'No Eliminar'!B$3:D$18,2,FALSE)</f>
        <v>#N/A</v>
      </c>
      <c r="D100" s="124" t="e">
        <f>VLOOKUP(B100,'No Eliminar'!B$3:E$18,4,FALSE)</f>
        <v>#N/A</v>
      </c>
      <c r="E100" s="49"/>
      <c r="F100" s="111"/>
      <c r="G100" s="604"/>
      <c r="H100" s="64"/>
      <c r="I100" s="605"/>
      <c r="J100" s="605"/>
      <c r="K100" s="302"/>
      <c r="L100" s="114"/>
      <c r="M100" s="516" t="str">
        <f t="shared" si="86"/>
        <v>;</v>
      </c>
      <c r="N100" s="517" t="str">
        <f t="shared" si="87"/>
        <v/>
      </c>
      <c r="O100" s="64"/>
      <c r="P100" s="64"/>
      <c r="Q100" s="64"/>
      <c r="R100" s="64"/>
      <c r="S100" s="64"/>
      <c r="T100" s="64"/>
      <c r="U100" s="64"/>
      <c r="V100" s="64"/>
      <c r="W100" s="64"/>
      <c r="X100" s="64"/>
      <c r="Y100" s="64"/>
      <c r="Z100" s="64"/>
      <c r="AA100" s="64"/>
      <c r="AB100" s="64"/>
      <c r="AC100" s="64"/>
      <c r="AD100" s="64"/>
      <c r="AE100" s="64"/>
      <c r="AF100" s="64"/>
      <c r="AG100" s="64"/>
      <c r="AH100" s="44">
        <f t="shared" si="88"/>
        <v>0</v>
      </c>
      <c r="AI100" s="57" t="str">
        <f t="shared" si="89"/>
        <v>Moderado</v>
      </c>
      <c r="AJ100" s="56">
        <f t="shared" si="90"/>
        <v>0.6</v>
      </c>
      <c r="AK100" s="224" t="e">
        <f>IF(AND(M100&lt;&gt;"",AI100&lt;&gt;""),VLOOKUP(M100&amp;AI100,'No Eliminar'!$P$32:$Q$56,2,FALSE),"")</f>
        <v>#N/A</v>
      </c>
      <c r="AL100" s="105"/>
      <c r="AM100" s="555"/>
      <c r="AN100" s="555"/>
      <c r="AO100" s="68" t="str">
        <f t="shared" si="91"/>
        <v>Impacto</v>
      </c>
      <c r="AP100" s="69"/>
      <c r="AQ100" s="110" t="str">
        <f t="shared" si="92"/>
        <v/>
      </c>
      <c r="AR100" s="69"/>
      <c r="AS100" s="67" t="str">
        <f t="shared" si="93"/>
        <v/>
      </c>
      <c r="AT100" s="70" t="e">
        <f t="shared" si="94"/>
        <v>#VALUE!</v>
      </c>
      <c r="AU100" s="69"/>
      <c r="AV100" s="69"/>
      <c r="AW100" s="69"/>
      <c r="AX100" s="70" t="str">
        <f t="shared" si="95"/>
        <v/>
      </c>
      <c r="AY100" s="71" t="str">
        <f t="shared" si="96"/>
        <v>Muy Alta</v>
      </c>
      <c r="AZ100" s="70" t="e">
        <f t="shared" si="97"/>
        <v>#VALUE!</v>
      </c>
      <c r="BA100" s="71" t="e">
        <f t="shared" si="98"/>
        <v>#VALUE!</v>
      </c>
      <c r="BB100" s="55" t="e">
        <f>IF(AND(AY100&lt;&gt;"",BA100&lt;&gt;""),VLOOKUP(AY100&amp;BA100,'No Eliminar'!$P$3:$Q$27,2,FALSE),"")</f>
        <v>#VALUE!</v>
      </c>
      <c r="BC100" s="69"/>
      <c r="BD100" s="555"/>
      <c r="BE100" s="555"/>
      <c r="BF100" s="555"/>
      <c r="BG100" s="555"/>
      <c r="BH100" s="555"/>
      <c r="BI100" s="596"/>
    </row>
    <row r="101" spans="2:61" ht="49.5" thickBot="1" x14ac:dyDescent="0.35">
      <c r="B101" s="49"/>
      <c r="C101" s="124" t="e">
        <f>VLOOKUP(B101,'No Eliminar'!B$3:D$18,2,FALSE)</f>
        <v>#N/A</v>
      </c>
      <c r="D101" s="124" t="e">
        <f>VLOOKUP(B101,'No Eliminar'!B$3:E$18,4,FALSE)</f>
        <v>#N/A</v>
      </c>
      <c r="E101" s="49"/>
      <c r="F101" s="111"/>
      <c r="G101" s="604"/>
      <c r="H101" s="64"/>
      <c r="I101" s="605"/>
      <c r="J101" s="605"/>
      <c r="K101" s="302"/>
      <c r="L101" s="114"/>
      <c r="M101" s="516" t="str">
        <f t="shared" si="86"/>
        <v>;</v>
      </c>
      <c r="N101" s="517" t="str">
        <f t="shared" si="87"/>
        <v/>
      </c>
      <c r="O101" s="64"/>
      <c r="P101" s="64"/>
      <c r="Q101" s="64"/>
      <c r="R101" s="64"/>
      <c r="S101" s="64"/>
      <c r="T101" s="64"/>
      <c r="U101" s="64"/>
      <c r="V101" s="64"/>
      <c r="W101" s="64"/>
      <c r="X101" s="64"/>
      <c r="Y101" s="64"/>
      <c r="Z101" s="64"/>
      <c r="AA101" s="64"/>
      <c r="AB101" s="64"/>
      <c r="AC101" s="64"/>
      <c r="AD101" s="64"/>
      <c r="AE101" s="64"/>
      <c r="AF101" s="64"/>
      <c r="AG101" s="64"/>
      <c r="AH101" s="44">
        <f t="shared" si="88"/>
        <v>0</v>
      </c>
      <c r="AI101" s="57" t="str">
        <f t="shared" si="89"/>
        <v>Moderado</v>
      </c>
      <c r="AJ101" s="56">
        <f t="shared" si="90"/>
        <v>0.6</v>
      </c>
      <c r="AK101" s="224" t="e">
        <f>IF(AND(M101&lt;&gt;"",AI101&lt;&gt;""),VLOOKUP(M101&amp;AI101,'No Eliminar'!$P$32:$Q$56,2,FALSE),"")</f>
        <v>#N/A</v>
      </c>
      <c r="AL101" s="105"/>
      <c r="AM101" s="555"/>
      <c r="AN101" s="555"/>
      <c r="AO101" s="68" t="str">
        <f t="shared" si="91"/>
        <v>Impacto</v>
      </c>
      <c r="AP101" s="69"/>
      <c r="AQ101" s="110" t="str">
        <f t="shared" si="92"/>
        <v/>
      </c>
      <c r="AR101" s="69"/>
      <c r="AS101" s="67" t="str">
        <f t="shared" si="93"/>
        <v/>
      </c>
      <c r="AT101" s="70" t="e">
        <f t="shared" si="94"/>
        <v>#VALUE!</v>
      </c>
      <c r="AU101" s="69"/>
      <c r="AV101" s="69"/>
      <c r="AW101" s="69"/>
      <c r="AX101" s="70" t="str">
        <f t="shared" si="95"/>
        <v/>
      </c>
      <c r="AY101" s="71" t="str">
        <f t="shared" si="96"/>
        <v>Muy Alta</v>
      </c>
      <c r="AZ101" s="70" t="e">
        <f t="shared" si="97"/>
        <v>#VALUE!</v>
      </c>
      <c r="BA101" s="71" t="e">
        <f t="shared" si="98"/>
        <v>#VALUE!</v>
      </c>
      <c r="BB101" s="55" t="e">
        <f>IF(AND(AY101&lt;&gt;"",BA101&lt;&gt;""),VLOOKUP(AY101&amp;BA101,'No Eliminar'!$P$3:$Q$27,2,FALSE),"")</f>
        <v>#VALUE!</v>
      </c>
      <c r="BC101" s="69"/>
      <c r="BD101" s="555"/>
      <c r="BE101" s="555"/>
      <c r="BF101" s="555"/>
      <c r="BG101" s="555"/>
      <c r="BH101" s="555"/>
      <c r="BI101" s="596"/>
    </row>
    <row r="102" spans="2:61" ht="49.5" thickBot="1" x14ac:dyDescent="0.35">
      <c r="B102" s="49"/>
      <c r="C102" s="124" t="e">
        <f>VLOOKUP(B102,'No Eliminar'!B$3:D$18,2,FALSE)</f>
        <v>#N/A</v>
      </c>
      <c r="D102" s="124" t="e">
        <f>VLOOKUP(B102,'No Eliminar'!B$3:E$18,4,FALSE)</f>
        <v>#N/A</v>
      </c>
      <c r="E102" s="49"/>
      <c r="F102" s="111"/>
      <c r="G102" s="604"/>
      <c r="H102" s="64"/>
      <c r="I102" s="605"/>
      <c r="J102" s="605"/>
      <c r="K102" s="302"/>
      <c r="L102" s="114"/>
      <c r="M102" s="516" t="str">
        <f t="shared" si="86"/>
        <v>;</v>
      </c>
      <c r="N102" s="517" t="str">
        <f t="shared" si="87"/>
        <v/>
      </c>
      <c r="O102" s="64"/>
      <c r="P102" s="64"/>
      <c r="Q102" s="64"/>
      <c r="R102" s="64"/>
      <c r="S102" s="64"/>
      <c r="T102" s="64"/>
      <c r="U102" s="64"/>
      <c r="V102" s="64"/>
      <c r="W102" s="64"/>
      <c r="X102" s="64"/>
      <c r="Y102" s="64"/>
      <c r="Z102" s="64"/>
      <c r="AA102" s="64"/>
      <c r="AB102" s="64"/>
      <c r="AC102" s="64"/>
      <c r="AD102" s="64"/>
      <c r="AE102" s="64"/>
      <c r="AF102" s="64"/>
      <c r="AG102" s="64"/>
      <c r="AH102" s="44">
        <f t="shared" si="88"/>
        <v>0</v>
      </c>
      <c r="AI102" s="57" t="str">
        <f t="shared" si="89"/>
        <v>Moderado</v>
      </c>
      <c r="AJ102" s="56">
        <f t="shared" si="90"/>
        <v>0.6</v>
      </c>
      <c r="AK102" s="224" t="e">
        <f>IF(AND(M102&lt;&gt;"",AI102&lt;&gt;""),VLOOKUP(M102&amp;AI102,'No Eliminar'!$P$32:$Q$56,2,FALSE),"")</f>
        <v>#N/A</v>
      </c>
      <c r="AL102" s="105"/>
      <c r="AM102" s="555"/>
      <c r="AN102" s="555"/>
      <c r="AO102" s="68" t="str">
        <f t="shared" si="91"/>
        <v>Impacto</v>
      </c>
      <c r="AP102" s="69"/>
      <c r="AQ102" s="110" t="str">
        <f t="shared" si="92"/>
        <v/>
      </c>
      <c r="AR102" s="69"/>
      <c r="AS102" s="67" t="str">
        <f t="shared" si="93"/>
        <v/>
      </c>
      <c r="AT102" s="70" t="e">
        <f t="shared" si="94"/>
        <v>#VALUE!</v>
      </c>
      <c r="AU102" s="69"/>
      <c r="AV102" s="69"/>
      <c r="AW102" s="69"/>
      <c r="AX102" s="70" t="str">
        <f t="shared" si="95"/>
        <v/>
      </c>
      <c r="AY102" s="71" t="str">
        <f t="shared" si="96"/>
        <v>Muy Alta</v>
      </c>
      <c r="AZ102" s="70" t="e">
        <f t="shared" si="97"/>
        <v>#VALUE!</v>
      </c>
      <c r="BA102" s="71" t="e">
        <f t="shared" si="98"/>
        <v>#VALUE!</v>
      </c>
      <c r="BB102" s="55" t="e">
        <f>IF(AND(AY102&lt;&gt;"",BA102&lt;&gt;""),VLOOKUP(AY102&amp;BA102,'No Eliminar'!$P$3:$Q$27,2,FALSE),"")</f>
        <v>#VALUE!</v>
      </c>
      <c r="BC102" s="69"/>
      <c r="BD102" s="555"/>
      <c r="BE102" s="555"/>
      <c r="BF102" s="555"/>
      <c r="BG102" s="555"/>
      <c r="BH102" s="555"/>
      <c r="BI102" s="596"/>
    </row>
    <row r="103" spans="2:61" ht="49.5" thickBot="1" x14ac:dyDescent="0.35">
      <c r="B103" s="49"/>
      <c r="C103" s="124" t="e">
        <f>VLOOKUP(B103,'No Eliminar'!B$3:D$18,2,FALSE)</f>
        <v>#N/A</v>
      </c>
      <c r="D103" s="124" t="e">
        <f>VLOOKUP(B103,'No Eliminar'!B$3:E$18,4,FALSE)</f>
        <v>#N/A</v>
      </c>
      <c r="E103" s="49"/>
      <c r="F103" s="111"/>
      <c r="G103" s="604"/>
      <c r="H103" s="64"/>
      <c r="I103" s="605"/>
      <c r="J103" s="605"/>
      <c r="K103" s="302"/>
      <c r="L103" s="114"/>
      <c r="M103" s="516" t="str">
        <f t="shared" si="86"/>
        <v>;</v>
      </c>
      <c r="N103" s="517" t="str">
        <f t="shared" si="87"/>
        <v/>
      </c>
      <c r="O103" s="64"/>
      <c r="P103" s="64"/>
      <c r="Q103" s="64"/>
      <c r="R103" s="64"/>
      <c r="S103" s="64"/>
      <c r="T103" s="64"/>
      <c r="U103" s="64"/>
      <c r="V103" s="64"/>
      <c r="W103" s="64"/>
      <c r="X103" s="64"/>
      <c r="Y103" s="64"/>
      <c r="Z103" s="64"/>
      <c r="AA103" s="64"/>
      <c r="AB103" s="64"/>
      <c r="AC103" s="64"/>
      <c r="AD103" s="64"/>
      <c r="AE103" s="64"/>
      <c r="AF103" s="64"/>
      <c r="AG103" s="64"/>
      <c r="AH103" s="44">
        <f t="shared" si="88"/>
        <v>0</v>
      </c>
      <c r="AI103" s="57" t="str">
        <f t="shared" si="89"/>
        <v>Moderado</v>
      </c>
      <c r="AJ103" s="56">
        <f t="shared" si="90"/>
        <v>0.6</v>
      </c>
      <c r="AK103" s="224" t="e">
        <f>IF(AND(M103&lt;&gt;"",AI103&lt;&gt;""),VLOOKUP(M103&amp;AI103,'No Eliminar'!$P$32:$Q$56,2,FALSE),"")</f>
        <v>#N/A</v>
      </c>
      <c r="AL103" s="105"/>
      <c r="AM103" s="555"/>
      <c r="AN103" s="555"/>
      <c r="AO103" s="68" t="str">
        <f t="shared" si="91"/>
        <v>Impacto</v>
      </c>
      <c r="AP103" s="69"/>
      <c r="AQ103" s="110" t="str">
        <f t="shared" si="92"/>
        <v/>
      </c>
      <c r="AR103" s="69"/>
      <c r="AS103" s="67" t="str">
        <f t="shared" si="93"/>
        <v/>
      </c>
      <c r="AT103" s="70" t="e">
        <f t="shared" si="94"/>
        <v>#VALUE!</v>
      </c>
      <c r="AU103" s="69"/>
      <c r="AV103" s="69"/>
      <c r="AW103" s="69"/>
      <c r="AX103" s="70" t="str">
        <f t="shared" si="95"/>
        <v/>
      </c>
      <c r="AY103" s="71" t="str">
        <f t="shared" si="96"/>
        <v>Muy Alta</v>
      </c>
      <c r="AZ103" s="70" t="e">
        <f t="shared" si="97"/>
        <v>#VALUE!</v>
      </c>
      <c r="BA103" s="71" t="e">
        <f t="shared" si="98"/>
        <v>#VALUE!</v>
      </c>
      <c r="BB103" s="55" t="e">
        <f>IF(AND(AY103&lt;&gt;"",BA103&lt;&gt;""),VLOOKUP(AY103&amp;BA103,'No Eliminar'!$P$3:$Q$27,2,FALSE),"")</f>
        <v>#VALUE!</v>
      </c>
      <c r="BC103" s="69"/>
      <c r="BD103" s="555"/>
      <c r="BE103" s="555"/>
      <c r="BF103" s="555"/>
      <c r="BG103" s="555"/>
      <c r="BH103" s="555"/>
      <c r="BI103" s="596"/>
    </row>
    <row r="104" spans="2:61" ht="49.5" thickBot="1" x14ac:dyDescent="0.35">
      <c r="B104" s="49"/>
      <c r="C104" s="124" t="e">
        <f>VLOOKUP(B104,'No Eliminar'!B$3:D$18,2,FALSE)</f>
        <v>#N/A</v>
      </c>
      <c r="D104" s="124" t="e">
        <f>VLOOKUP(B104,'No Eliminar'!B$3:E$18,4,FALSE)</f>
        <v>#N/A</v>
      </c>
      <c r="E104" s="49"/>
      <c r="F104" s="111"/>
      <c r="G104" s="604"/>
      <c r="H104" s="64"/>
      <c r="I104" s="605"/>
      <c r="J104" s="605"/>
      <c r="K104" s="302"/>
      <c r="L104" s="114"/>
      <c r="M104" s="516" t="str">
        <f t="shared" si="86"/>
        <v>;</v>
      </c>
      <c r="N104" s="517" t="str">
        <f t="shared" si="87"/>
        <v/>
      </c>
      <c r="O104" s="64"/>
      <c r="P104" s="64"/>
      <c r="Q104" s="64"/>
      <c r="R104" s="64"/>
      <c r="S104" s="64"/>
      <c r="T104" s="64"/>
      <c r="U104" s="64"/>
      <c r="V104" s="64"/>
      <c r="W104" s="64"/>
      <c r="X104" s="64"/>
      <c r="Y104" s="64"/>
      <c r="Z104" s="64"/>
      <c r="AA104" s="64"/>
      <c r="AB104" s="64"/>
      <c r="AC104" s="64"/>
      <c r="AD104" s="64"/>
      <c r="AE104" s="64"/>
      <c r="AF104" s="64"/>
      <c r="AG104" s="64"/>
      <c r="AH104" s="44">
        <f t="shared" si="88"/>
        <v>0</v>
      </c>
      <c r="AI104" s="57" t="str">
        <f t="shared" si="89"/>
        <v>Moderado</v>
      </c>
      <c r="AJ104" s="56">
        <f t="shared" si="90"/>
        <v>0.6</v>
      </c>
      <c r="AK104" s="224" t="e">
        <f>IF(AND(M104&lt;&gt;"",AI104&lt;&gt;""),VLOOKUP(M104&amp;AI104,'No Eliminar'!$P$32:$Q$56,2,FALSE),"")</f>
        <v>#N/A</v>
      </c>
      <c r="AL104" s="105"/>
      <c r="AM104" s="555"/>
      <c r="AN104" s="555"/>
      <c r="AO104" s="68" t="str">
        <f t="shared" si="91"/>
        <v>Impacto</v>
      </c>
      <c r="AP104" s="69"/>
      <c r="AQ104" s="110" t="str">
        <f t="shared" si="92"/>
        <v/>
      </c>
      <c r="AR104" s="69"/>
      <c r="AS104" s="67" t="str">
        <f t="shared" si="93"/>
        <v/>
      </c>
      <c r="AT104" s="70" t="e">
        <f t="shared" si="94"/>
        <v>#VALUE!</v>
      </c>
      <c r="AU104" s="69"/>
      <c r="AV104" s="69"/>
      <c r="AW104" s="69"/>
      <c r="AX104" s="70" t="str">
        <f t="shared" si="95"/>
        <v/>
      </c>
      <c r="AY104" s="71" t="str">
        <f t="shared" si="96"/>
        <v>Muy Alta</v>
      </c>
      <c r="AZ104" s="70" t="e">
        <f t="shared" si="97"/>
        <v>#VALUE!</v>
      </c>
      <c r="BA104" s="71" t="e">
        <f t="shared" si="98"/>
        <v>#VALUE!</v>
      </c>
      <c r="BB104" s="55" t="e">
        <f>IF(AND(AY104&lt;&gt;"",BA104&lt;&gt;""),VLOOKUP(AY104&amp;BA104,'No Eliminar'!$P$3:$Q$27,2,FALSE),"")</f>
        <v>#VALUE!</v>
      </c>
      <c r="BC104" s="69"/>
      <c r="BD104" s="555"/>
      <c r="BE104" s="555"/>
      <c r="BF104" s="555"/>
      <c r="BG104" s="555"/>
      <c r="BH104" s="555"/>
      <c r="BI104" s="596"/>
    </row>
    <row r="105" spans="2:61" ht="49.5" thickBot="1" x14ac:dyDescent="0.35">
      <c r="B105" s="49"/>
      <c r="C105" s="124" t="e">
        <f>VLOOKUP(B105,'No Eliminar'!B$3:D$18,2,FALSE)</f>
        <v>#N/A</v>
      </c>
      <c r="D105" s="124" t="e">
        <f>VLOOKUP(B105,'No Eliminar'!B$3:E$18,4,FALSE)</f>
        <v>#N/A</v>
      </c>
      <c r="E105" s="49"/>
      <c r="F105" s="111"/>
      <c r="G105" s="604"/>
      <c r="H105" s="64"/>
      <c r="I105" s="605"/>
      <c r="J105" s="605"/>
      <c r="K105" s="302"/>
      <c r="L105" s="114"/>
      <c r="M105" s="516" t="str">
        <f t="shared" si="86"/>
        <v>;</v>
      </c>
      <c r="N105" s="517" t="str">
        <f t="shared" si="87"/>
        <v/>
      </c>
      <c r="O105" s="64"/>
      <c r="P105" s="64"/>
      <c r="Q105" s="64"/>
      <c r="R105" s="64"/>
      <c r="S105" s="64"/>
      <c r="T105" s="64"/>
      <c r="U105" s="64"/>
      <c r="V105" s="64"/>
      <c r="W105" s="64"/>
      <c r="X105" s="64"/>
      <c r="Y105" s="64"/>
      <c r="Z105" s="64"/>
      <c r="AA105" s="64"/>
      <c r="AB105" s="64"/>
      <c r="AC105" s="64"/>
      <c r="AD105" s="64"/>
      <c r="AE105" s="64"/>
      <c r="AF105" s="64"/>
      <c r="AG105" s="64"/>
      <c r="AH105" s="44">
        <f t="shared" si="88"/>
        <v>0</v>
      </c>
      <c r="AI105" s="57" t="str">
        <f t="shared" si="89"/>
        <v>Moderado</v>
      </c>
      <c r="AJ105" s="56">
        <f t="shared" si="90"/>
        <v>0.6</v>
      </c>
      <c r="AK105" s="224" t="e">
        <f>IF(AND(M105&lt;&gt;"",AI105&lt;&gt;""),VLOOKUP(M105&amp;AI105,'No Eliminar'!$P$32:$Q$56,2,FALSE),"")</f>
        <v>#N/A</v>
      </c>
      <c r="AL105" s="105"/>
      <c r="AM105" s="555"/>
      <c r="AN105" s="555"/>
      <c r="AO105" s="68" t="str">
        <f t="shared" si="91"/>
        <v>Impacto</v>
      </c>
      <c r="AP105" s="69"/>
      <c r="AQ105" s="110" t="str">
        <f t="shared" si="92"/>
        <v/>
      </c>
      <c r="AR105" s="69"/>
      <c r="AS105" s="67" t="str">
        <f t="shared" si="93"/>
        <v/>
      </c>
      <c r="AT105" s="70" t="e">
        <f t="shared" si="94"/>
        <v>#VALUE!</v>
      </c>
      <c r="AU105" s="69"/>
      <c r="AV105" s="69"/>
      <c r="AW105" s="69"/>
      <c r="AX105" s="70" t="str">
        <f t="shared" si="95"/>
        <v/>
      </c>
      <c r="AY105" s="71" t="str">
        <f t="shared" si="96"/>
        <v>Muy Alta</v>
      </c>
      <c r="AZ105" s="70" t="e">
        <f t="shared" si="97"/>
        <v>#VALUE!</v>
      </c>
      <c r="BA105" s="71" t="e">
        <f t="shared" si="98"/>
        <v>#VALUE!</v>
      </c>
      <c r="BB105" s="55" t="e">
        <f>IF(AND(AY105&lt;&gt;"",BA105&lt;&gt;""),VLOOKUP(AY105&amp;BA105,'No Eliminar'!$P$3:$Q$27,2,FALSE),"")</f>
        <v>#VALUE!</v>
      </c>
      <c r="BC105" s="69"/>
      <c r="BD105" s="555"/>
      <c r="BE105" s="555"/>
      <c r="BF105" s="555"/>
      <c r="BG105" s="555"/>
      <c r="BH105" s="555"/>
      <c r="BI105" s="596"/>
    </row>
    <row r="106" spans="2:61" ht="49.5" thickBot="1" x14ac:dyDescent="0.35">
      <c r="B106" s="49"/>
      <c r="C106" s="124" t="e">
        <f>VLOOKUP(B106,'No Eliminar'!B$3:D$18,2,FALSE)</f>
        <v>#N/A</v>
      </c>
      <c r="D106" s="124" t="e">
        <f>VLOOKUP(B106,'No Eliminar'!B$3:E$18,4,FALSE)</f>
        <v>#N/A</v>
      </c>
      <c r="E106" s="49"/>
      <c r="F106" s="111"/>
      <c r="G106" s="604"/>
      <c r="H106" s="64"/>
      <c r="I106" s="605"/>
      <c r="J106" s="605"/>
      <c r="K106" s="302"/>
      <c r="L106" s="114"/>
      <c r="M106" s="516" t="str">
        <f t="shared" si="86"/>
        <v>;</v>
      </c>
      <c r="N106" s="517" t="str">
        <f t="shared" si="87"/>
        <v/>
      </c>
      <c r="O106" s="64"/>
      <c r="P106" s="64"/>
      <c r="Q106" s="64"/>
      <c r="R106" s="64"/>
      <c r="S106" s="64"/>
      <c r="T106" s="64"/>
      <c r="U106" s="64"/>
      <c r="V106" s="64"/>
      <c r="W106" s="64"/>
      <c r="X106" s="64"/>
      <c r="Y106" s="64"/>
      <c r="Z106" s="64"/>
      <c r="AA106" s="64"/>
      <c r="AB106" s="64"/>
      <c r="AC106" s="64"/>
      <c r="AD106" s="64"/>
      <c r="AE106" s="64"/>
      <c r="AF106" s="64"/>
      <c r="AG106" s="64"/>
      <c r="AH106" s="44">
        <f t="shared" si="88"/>
        <v>0</v>
      </c>
      <c r="AI106" s="57" t="str">
        <f t="shared" si="89"/>
        <v>Moderado</v>
      </c>
      <c r="AJ106" s="56">
        <f t="shared" si="90"/>
        <v>0.6</v>
      </c>
      <c r="AK106" s="224" t="e">
        <f>IF(AND(M106&lt;&gt;"",AI106&lt;&gt;""),VLOOKUP(M106&amp;AI106,'No Eliminar'!$P$32:$Q$56,2,FALSE),"")</f>
        <v>#N/A</v>
      </c>
      <c r="AL106" s="105"/>
      <c r="AM106" s="555"/>
      <c r="AN106" s="555"/>
      <c r="AO106" s="68" t="str">
        <f t="shared" si="91"/>
        <v>Impacto</v>
      </c>
      <c r="AP106" s="69"/>
      <c r="AQ106" s="110" t="str">
        <f t="shared" si="92"/>
        <v/>
      </c>
      <c r="AR106" s="69"/>
      <c r="AS106" s="67" t="str">
        <f t="shared" si="93"/>
        <v/>
      </c>
      <c r="AT106" s="70" t="e">
        <f t="shared" si="94"/>
        <v>#VALUE!</v>
      </c>
      <c r="AU106" s="69"/>
      <c r="AV106" s="69"/>
      <c r="AW106" s="69"/>
      <c r="AX106" s="70" t="str">
        <f t="shared" si="95"/>
        <v/>
      </c>
      <c r="AY106" s="71" t="str">
        <f t="shared" si="96"/>
        <v>Muy Alta</v>
      </c>
      <c r="AZ106" s="70" t="e">
        <f t="shared" si="97"/>
        <v>#VALUE!</v>
      </c>
      <c r="BA106" s="71" t="e">
        <f t="shared" si="98"/>
        <v>#VALUE!</v>
      </c>
      <c r="BB106" s="55" t="e">
        <f>IF(AND(AY106&lt;&gt;"",BA106&lt;&gt;""),VLOOKUP(AY106&amp;BA106,'No Eliminar'!$P$3:$Q$27,2,FALSE),"")</f>
        <v>#VALUE!</v>
      </c>
      <c r="BC106" s="69"/>
      <c r="BD106" s="555"/>
      <c r="BE106" s="555"/>
      <c r="BF106" s="555"/>
      <c r="BG106" s="555"/>
      <c r="BH106" s="555"/>
      <c r="BI106" s="596"/>
    </row>
    <row r="107" spans="2:61" ht="49.5" thickBot="1" x14ac:dyDescent="0.35">
      <c r="B107" s="49"/>
      <c r="C107" s="124" t="e">
        <f>VLOOKUP(B107,'No Eliminar'!B$3:D$18,2,FALSE)</f>
        <v>#N/A</v>
      </c>
      <c r="D107" s="124" t="e">
        <f>VLOOKUP(B107,'No Eliminar'!B$3:E$18,4,FALSE)</f>
        <v>#N/A</v>
      </c>
      <c r="E107" s="49"/>
      <c r="F107" s="111"/>
      <c r="G107" s="604"/>
      <c r="H107" s="64"/>
      <c r="I107" s="605"/>
      <c r="J107" s="605"/>
      <c r="K107" s="302"/>
      <c r="L107" s="114"/>
      <c r="M107" s="516" t="str">
        <f t="shared" si="86"/>
        <v>;</v>
      </c>
      <c r="N107" s="517" t="str">
        <f t="shared" si="87"/>
        <v/>
      </c>
      <c r="O107" s="64"/>
      <c r="P107" s="64"/>
      <c r="Q107" s="64"/>
      <c r="R107" s="64"/>
      <c r="S107" s="64"/>
      <c r="T107" s="64"/>
      <c r="U107" s="64"/>
      <c r="V107" s="64"/>
      <c r="W107" s="64"/>
      <c r="X107" s="64"/>
      <c r="Y107" s="64"/>
      <c r="Z107" s="64"/>
      <c r="AA107" s="64"/>
      <c r="AB107" s="64"/>
      <c r="AC107" s="64"/>
      <c r="AD107" s="64"/>
      <c r="AE107" s="64"/>
      <c r="AF107" s="64"/>
      <c r="AG107" s="64"/>
      <c r="AH107" s="44">
        <f t="shared" si="88"/>
        <v>0</v>
      </c>
      <c r="AI107" s="57" t="str">
        <f t="shared" si="89"/>
        <v>Moderado</v>
      </c>
      <c r="AJ107" s="56">
        <f t="shared" si="90"/>
        <v>0.6</v>
      </c>
      <c r="AK107" s="224" t="e">
        <f>IF(AND(M107&lt;&gt;"",AI107&lt;&gt;""),VLOOKUP(M107&amp;AI107,'No Eliminar'!$P$32:$Q$56,2,FALSE),"")</f>
        <v>#N/A</v>
      </c>
      <c r="AL107" s="105"/>
      <c r="AM107" s="555"/>
      <c r="AN107" s="555"/>
      <c r="AO107" s="68" t="str">
        <f t="shared" si="91"/>
        <v>Impacto</v>
      </c>
      <c r="AP107" s="69"/>
      <c r="AQ107" s="110" t="str">
        <f t="shared" si="92"/>
        <v/>
      </c>
      <c r="AR107" s="69"/>
      <c r="AS107" s="67" t="str">
        <f t="shared" si="93"/>
        <v/>
      </c>
      <c r="AT107" s="70" t="e">
        <f t="shared" si="94"/>
        <v>#VALUE!</v>
      </c>
      <c r="AU107" s="69"/>
      <c r="AV107" s="69"/>
      <c r="AW107" s="69"/>
      <c r="AX107" s="70" t="str">
        <f t="shared" si="95"/>
        <v/>
      </c>
      <c r="AY107" s="71" t="str">
        <f t="shared" si="96"/>
        <v>Muy Alta</v>
      </c>
      <c r="AZ107" s="70" t="e">
        <f t="shared" si="97"/>
        <v>#VALUE!</v>
      </c>
      <c r="BA107" s="71" t="e">
        <f t="shared" si="98"/>
        <v>#VALUE!</v>
      </c>
      <c r="BB107" s="55" t="e">
        <f>IF(AND(AY107&lt;&gt;"",BA107&lt;&gt;""),VLOOKUP(AY107&amp;BA107,'No Eliminar'!$P$3:$Q$27,2,FALSE),"")</f>
        <v>#VALUE!</v>
      </c>
      <c r="BC107" s="69"/>
      <c r="BD107" s="555"/>
      <c r="BE107" s="555"/>
      <c r="BF107" s="555"/>
      <c r="BG107" s="555"/>
      <c r="BH107" s="555"/>
      <c r="BI107" s="596"/>
    </row>
    <row r="108" spans="2:61" ht="49.5" thickBot="1" x14ac:dyDescent="0.35">
      <c r="B108" s="49"/>
      <c r="C108" s="124" t="e">
        <f>VLOOKUP(B108,'No Eliminar'!B$3:D$18,2,FALSE)</f>
        <v>#N/A</v>
      </c>
      <c r="D108" s="124" t="e">
        <f>VLOOKUP(B108,'No Eliminar'!B$3:E$18,4,FALSE)</f>
        <v>#N/A</v>
      </c>
      <c r="E108" s="49"/>
      <c r="F108" s="111"/>
      <c r="G108" s="604"/>
      <c r="H108" s="64"/>
      <c r="I108" s="605"/>
      <c r="J108" s="605"/>
      <c r="K108" s="302"/>
      <c r="L108" s="114"/>
      <c r="M108" s="516" t="str">
        <f t="shared" si="86"/>
        <v>;</v>
      </c>
      <c r="N108" s="517" t="str">
        <f t="shared" si="87"/>
        <v/>
      </c>
      <c r="O108" s="64"/>
      <c r="P108" s="64"/>
      <c r="Q108" s="64"/>
      <c r="R108" s="64"/>
      <c r="S108" s="64"/>
      <c r="T108" s="64"/>
      <c r="U108" s="64"/>
      <c r="V108" s="64"/>
      <c r="W108" s="64"/>
      <c r="X108" s="64"/>
      <c r="Y108" s="64"/>
      <c r="Z108" s="64"/>
      <c r="AA108" s="64"/>
      <c r="AB108" s="64"/>
      <c r="AC108" s="64"/>
      <c r="AD108" s="64"/>
      <c r="AE108" s="64"/>
      <c r="AF108" s="64"/>
      <c r="AG108" s="64"/>
      <c r="AH108" s="44">
        <f t="shared" si="88"/>
        <v>0</v>
      </c>
      <c r="AI108" s="57" t="str">
        <f t="shared" si="89"/>
        <v>Moderado</v>
      </c>
      <c r="AJ108" s="56">
        <f t="shared" si="90"/>
        <v>0.6</v>
      </c>
      <c r="AK108" s="224" t="e">
        <f>IF(AND(M108&lt;&gt;"",AI108&lt;&gt;""),VLOOKUP(M108&amp;AI108,'No Eliminar'!$P$32:$Q$56,2,FALSE),"")</f>
        <v>#N/A</v>
      </c>
      <c r="AL108" s="105"/>
      <c r="AM108" s="555"/>
      <c r="AN108" s="555"/>
      <c r="AO108" s="68" t="str">
        <f t="shared" si="91"/>
        <v>Impacto</v>
      </c>
      <c r="AP108" s="69"/>
      <c r="AQ108" s="110" t="str">
        <f t="shared" si="92"/>
        <v/>
      </c>
      <c r="AR108" s="69"/>
      <c r="AS108" s="67" t="str">
        <f t="shared" si="93"/>
        <v/>
      </c>
      <c r="AT108" s="70" t="e">
        <f t="shared" si="94"/>
        <v>#VALUE!</v>
      </c>
      <c r="AU108" s="69"/>
      <c r="AV108" s="69"/>
      <c r="AW108" s="69"/>
      <c r="AX108" s="70" t="str">
        <f t="shared" si="95"/>
        <v/>
      </c>
      <c r="AY108" s="71" t="str">
        <f t="shared" si="96"/>
        <v>Muy Alta</v>
      </c>
      <c r="AZ108" s="70" t="e">
        <f t="shared" si="97"/>
        <v>#VALUE!</v>
      </c>
      <c r="BA108" s="71" t="e">
        <f t="shared" si="98"/>
        <v>#VALUE!</v>
      </c>
      <c r="BB108" s="55" t="e">
        <f>IF(AND(AY108&lt;&gt;"",BA108&lt;&gt;""),VLOOKUP(AY108&amp;BA108,'No Eliminar'!$P$3:$Q$27,2,FALSE),"")</f>
        <v>#VALUE!</v>
      </c>
      <c r="BC108" s="69"/>
      <c r="BD108" s="555"/>
      <c r="BE108" s="555"/>
      <c r="BF108" s="555"/>
      <c r="BG108" s="555"/>
      <c r="BH108" s="555"/>
      <c r="BI108" s="596"/>
    </row>
    <row r="109" spans="2:61" ht="49.5" thickBot="1" x14ac:dyDescent="0.35">
      <c r="B109" s="49"/>
      <c r="C109" s="124" t="e">
        <f>VLOOKUP(B109,'No Eliminar'!B$3:D$18,2,FALSE)</f>
        <v>#N/A</v>
      </c>
      <c r="D109" s="124" t="e">
        <f>VLOOKUP(B109,'No Eliminar'!B$3:E$18,4,FALSE)</f>
        <v>#N/A</v>
      </c>
      <c r="E109" s="49"/>
      <c r="F109" s="111"/>
      <c r="G109" s="604"/>
      <c r="H109" s="64"/>
      <c r="I109" s="605"/>
      <c r="J109" s="605"/>
      <c r="K109" s="302"/>
      <c r="L109" s="114"/>
      <c r="M109" s="516" t="str">
        <f t="shared" si="86"/>
        <v>;</v>
      </c>
      <c r="N109" s="517" t="str">
        <f t="shared" si="87"/>
        <v/>
      </c>
      <c r="O109" s="64"/>
      <c r="P109" s="64"/>
      <c r="Q109" s="64"/>
      <c r="R109" s="64"/>
      <c r="S109" s="64"/>
      <c r="T109" s="64"/>
      <c r="U109" s="64"/>
      <c r="V109" s="64"/>
      <c r="W109" s="64"/>
      <c r="X109" s="64"/>
      <c r="Y109" s="64"/>
      <c r="Z109" s="64"/>
      <c r="AA109" s="64"/>
      <c r="AB109" s="64"/>
      <c r="AC109" s="64"/>
      <c r="AD109" s="64"/>
      <c r="AE109" s="64"/>
      <c r="AF109" s="64"/>
      <c r="AG109" s="64"/>
      <c r="AH109" s="44">
        <f t="shared" si="88"/>
        <v>0</v>
      </c>
      <c r="AI109" s="57" t="str">
        <f t="shared" si="89"/>
        <v>Moderado</v>
      </c>
      <c r="AJ109" s="56">
        <f t="shared" si="90"/>
        <v>0.6</v>
      </c>
      <c r="AK109" s="224" t="e">
        <f>IF(AND(M109&lt;&gt;"",AI109&lt;&gt;""),VLOOKUP(M109&amp;AI109,'No Eliminar'!$P$32:$Q$56,2,FALSE),"")</f>
        <v>#N/A</v>
      </c>
      <c r="AL109" s="105"/>
      <c r="AM109" s="555"/>
      <c r="AN109" s="555"/>
      <c r="AO109" s="68" t="str">
        <f t="shared" si="91"/>
        <v>Impacto</v>
      </c>
      <c r="AP109" s="69"/>
      <c r="AQ109" s="110" t="str">
        <f t="shared" si="92"/>
        <v/>
      </c>
      <c r="AR109" s="69"/>
      <c r="AS109" s="67" t="str">
        <f t="shared" si="93"/>
        <v/>
      </c>
      <c r="AT109" s="70" t="e">
        <f t="shared" si="94"/>
        <v>#VALUE!</v>
      </c>
      <c r="AU109" s="69"/>
      <c r="AV109" s="69"/>
      <c r="AW109" s="69"/>
      <c r="AX109" s="70" t="str">
        <f t="shared" si="95"/>
        <v/>
      </c>
      <c r="AY109" s="71" t="str">
        <f t="shared" si="96"/>
        <v>Muy Alta</v>
      </c>
      <c r="AZ109" s="70" t="e">
        <f t="shared" si="97"/>
        <v>#VALUE!</v>
      </c>
      <c r="BA109" s="71" t="e">
        <f t="shared" si="98"/>
        <v>#VALUE!</v>
      </c>
      <c r="BB109" s="55" t="e">
        <f>IF(AND(AY109&lt;&gt;"",BA109&lt;&gt;""),VLOOKUP(AY109&amp;BA109,'No Eliminar'!$P$3:$Q$27,2,FALSE),"")</f>
        <v>#VALUE!</v>
      </c>
      <c r="BC109" s="69"/>
      <c r="BD109" s="555"/>
      <c r="BE109" s="555"/>
      <c r="BF109" s="555"/>
      <c r="BG109" s="555"/>
      <c r="BH109" s="555"/>
      <c r="BI109" s="596"/>
    </row>
    <row r="110" spans="2:61" ht="49.5" thickBot="1" x14ac:dyDescent="0.35">
      <c r="B110" s="49"/>
      <c r="C110" s="124" t="e">
        <f>VLOOKUP(B110,'No Eliminar'!B$3:D$18,2,FALSE)</f>
        <v>#N/A</v>
      </c>
      <c r="D110" s="124" t="e">
        <f>VLOOKUP(B110,'No Eliminar'!B$3:E$18,4,FALSE)</f>
        <v>#N/A</v>
      </c>
      <c r="E110" s="49"/>
      <c r="F110" s="111"/>
      <c r="G110" s="604"/>
      <c r="H110" s="64"/>
      <c r="I110" s="605"/>
      <c r="J110" s="605"/>
      <c r="K110" s="302"/>
      <c r="L110" s="114"/>
      <c r="M110" s="516" t="str">
        <f t="shared" si="86"/>
        <v>;</v>
      </c>
      <c r="N110" s="517" t="str">
        <f t="shared" si="87"/>
        <v/>
      </c>
      <c r="O110" s="64"/>
      <c r="P110" s="64"/>
      <c r="Q110" s="64"/>
      <c r="R110" s="64"/>
      <c r="S110" s="64"/>
      <c r="T110" s="64"/>
      <c r="U110" s="64"/>
      <c r="V110" s="64"/>
      <c r="W110" s="64"/>
      <c r="X110" s="64"/>
      <c r="Y110" s="64"/>
      <c r="Z110" s="64"/>
      <c r="AA110" s="64"/>
      <c r="AB110" s="64"/>
      <c r="AC110" s="64"/>
      <c r="AD110" s="64"/>
      <c r="AE110" s="64"/>
      <c r="AF110" s="64"/>
      <c r="AG110" s="64"/>
      <c r="AH110" s="44">
        <f t="shared" si="88"/>
        <v>0</v>
      </c>
      <c r="AI110" s="57" t="str">
        <f t="shared" si="89"/>
        <v>Moderado</v>
      </c>
      <c r="AJ110" s="56">
        <f t="shared" si="90"/>
        <v>0.6</v>
      </c>
      <c r="AK110" s="224" t="e">
        <f>IF(AND(M110&lt;&gt;"",AI110&lt;&gt;""),VLOOKUP(M110&amp;AI110,'No Eliminar'!$P$32:$Q$56,2,FALSE),"")</f>
        <v>#N/A</v>
      </c>
      <c r="AL110" s="105"/>
      <c r="AM110" s="555"/>
      <c r="AN110" s="555"/>
      <c r="AO110" s="68" t="str">
        <f t="shared" si="91"/>
        <v>Impacto</v>
      </c>
      <c r="AP110" s="69"/>
      <c r="AQ110" s="110" t="str">
        <f t="shared" si="92"/>
        <v/>
      </c>
      <c r="AR110" s="69"/>
      <c r="AS110" s="67" t="str">
        <f t="shared" si="93"/>
        <v/>
      </c>
      <c r="AT110" s="70" t="e">
        <f t="shared" si="94"/>
        <v>#VALUE!</v>
      </c>
      <c r="AU110" s="69"/>
      <c r="AV110" s="69"/>
      <c r="AW110" s="69"/>
      <c r="AX110" s="70" t="str">
        <f t="shared" si="95"/>
        <v/>
      </c>
      <c r="AY110" s="71" t="str">
        <f t="shared" si="96"/>
        <v>Muy Alta</v>
      </c>
      <c r="AZ110" s="70" t="e">
        <f t="shared" si="97"/>
        <v>#VALUE!</v>
      </c>
      <c r="BA110" s="71" t="e">
        <f t="shared" si="98"/>
        <v>#VALUE!</v>
      </c>
      <c r="BB110" s="55" t="e">
        <f>IF(AND(AY110&lt;&gt;"",BA110&lt;&gt;""),VLOOKUP(AY110&amp;BA110,'No Eliminar'!$P$3:$Q$27,2,FALSE),"")</f>
        <v>#VALUE!</v>
      </c>
      <c r="BC110" s="69"/>
      <c r="BD110" s="555"/>
      <c r="BE110" s="555"/>
      <c r="BF110" s="555"/>
      <c r="BG110" s="555"/>
      <c r="BH110" s="555"/>
      <c r="BI110" s="596"/>
    </row>
    <row r="111" spans="2:61" ht="49.5" thickBot="1" x14ac:dyDescent="0.35">
      <c r="B111" s="49"/>
      <c r="C111" s="124" t="e">
        <f>VLOOKUP(B111,'No Eliminar'!B$3:D$18,2,FALSE)</f>
        <v>#N/A</v>
      </c>
      <c r="D111" s="124" t="e">
        <f>VLOOKUP(B111,'No Eliminar'!B$3:E$18,4,FALSE)</f>
        <v>#N/A</v>
      </c>
      <c r="E111" s="49"/>
      <c r="F111" s="111"/>
      <c r="G111" s="604"/>
      <c r="H111" s="64"/>
      <c r="I111" s="605"/>
      <c r="J111" s="605"/>
      <c r="K111" s="302"/>
      <c r="L111" s="114"/>
      <c r="M111" s="516" t="str">
        <f t="shared" si="86"/>
        <v>;</v>
      </c>
      <c r="N111" s="517" t="str">
        <f t="shared" si="87"/>
        <v/>
      </c>
      <c r="O111" s="64"/>
      <c r="P111" s="64"/>
      <c r="Q111" s="64"/>
      <c r="R111" s="64"/>
      <c r="S111" s="64"/>
      <c r="T111" s="64"/>
      <c r="U111" s="64"/>
      <c r="V111" s="64"/>
      <c r="W111" s="64"/>
      <c r="X111" s="64"/>
      <c r="Y111" s="64"/>
      <c r="Z111" s="64"/>
      <c r="AA111" s="64"/>
      <c r="AB111" s="64"/>
      <c r="AC111" s="64"/>
      <c r="AD111" s="64"/>
      <c r="AE111" s="64"/>
      <c r="AF111" s="64"/>
      <c r="AG111" s="64"/>
      <c r="AH111" s="44">
        <f t="shared" si="88"/>
        <v>0</v>
      </c>
      <c r="AI111" s="57" t="str">
        <f t="shared" si="89"/>
        <v>Moderado</v>
      </c>
      <c r="AJ111" s="56">
        <f t="shared" si="90"/>
        <v>0.6</v>
      </c>
      <c r="AK111" s="224" t="e">
        <f>IF(AND(M111&lt;&gt;"",AI111&lt;&gt;""),VLOOKUP(M111&amp;AI111,'No Eliminar'!$P$32:$Q$56,2,FALSE),"")</f>
        <v>#N/A</v>
      </c>
      <c r="AL111" s="105"/>
      <c r="AM111" s="555"/>
      <c r="AN111" s="555"/>
      <c r="AO111" s="68" t="str">
        <f t="shared" si="91"/>
        <v>Impacto</v>
      </c>
      <c r="AP111" s="69"/>
      <c r="AQ111" s="110" t="str">
        <f t="shared" si="92"/>
        <v/>
      </c>
      <c r="AR111" s="69"/>
      <c r="AS111" s="67" t="str">
        <f t="shared" si="93"/>
        <v/>
      </c>
      <c r="AT111" s="70" t="e">
        <f t="shared" si="94"/>
        <v>#VALUE!</v>
      </c>
      <c r="AU111" s="69"/>
      <c r="AV111" s="69"/>
      <c r="AW111" s="69"/>
      <c r="AX111" s="70" t="str">
        <f t="shared" si="95"/>
        <v/>
      </c>
      <c r="AY111" s="71" t="str">
        <f t="shared" si="96"/>
        <v>Muy Alta</v>
      </c>
      <c r="AZ111" s="70" t="e">
        <f t="shared" si="97"/>
        <v>#VALUE!</v>
      </c>
      <c r="BA111" s="71" t="e">
        <f t="shared" si="98"/>
        <v>#VALUE!</v>
      </c>
      <c r="BB111" s="55" t="e">
        <f>IF(AND(AY111&lt;&gt;"",BA111&lt;&gt;""),VLOOKUP(AY111&amp;BA111,'No Eliminar'!$P$3:$Q$27,2,FALSE),"")</f>
        <v>#VALUE!</v>
      </c>
      <c r="BC111" s="69"/>
      <c r="BD111" s="555"/>
      <c r="BE111" s="555"/>
      <c r="BF111" s="555"/>
      <c r="BG111" s="555"/>
      <c r="BH111" s="555"/>
      <c r="BI111" s="596"/>
    </row>
    <row r="112" spans="2:61" ht="49.5" thickBot="1" x14ac:dyDescent="0.35">
      <c r="B112" s="49"/>
      <c r="C112" s="124" t="e">
        <f>VLOOKUP(B112,'No Eliminar'!B$3:D$18,2,FALSE)</f>
        <v>#N/A</v>
      </c>
      <c r="D112" s="124" t="e">
        <f>VLOOKUP(B112,'No Eliminar'!B$3:E$18,4,FALSE)</f>
        <v>#N/A</v>
      </c>
      <c r="E112" s="49"/>
      <c r="F112" s="111"/>
      <c r="G112" s="604"/>
      <c r="H112" s="64"/>
      <c r="I112" s="605"/>
      <c r="J112" s="605"/>
      <c r="K112" s="302"/>
      <c r="L112" s="114"/>
      <c r="M112" s="516" t="str">
        <f t="shared" si="86"/>
        <v>;</v>
      </c>
      <c r="N112" s="517" t="str">
        <f t="shared" si="87"/>
        <v/>
      </c>
      <c r="O112" s="64"/>
      <c r="P112" s="64"/>
      <c r="Q112" s="64"/>
      <c r="R112" s="64"/>
      <c r="S112" s="64"/>
      <c r="T112" s="64"/>
      <c r="U112" s="64"/>
      <c r="V112" s="64"/>
      <c r="W112" s="64"/>
      <c r="X112" s="64"/>
      <c r="Y112" s="64"/>
      <c r="Z112" s="64"/>
      <c r="AA112" s="64"/>
      <c r="AB112" s="64"/>
      <c r="AC112" s="64"/>
      <c r="AD112" s="64"/>
      <c r="AE112" s="64"/>
      <c r="AF112" s="64"/>
      <c r="AG112" s="64"/>
      <c r="AH112" s="44">
        <f t="shared" si="88"/>
        <v>0</v>
      </c>
      <c r="AI112" s="57" t="str">
        <f t="shared" si="89"/>
        <v>Moderado</v>
      </c>
      <c r="AJ112" s="56">
        <f t="shared" si="90"/>
        <v>0.6</v>
      </c>
      <c r="AK112" s="224" t="e">
        <f>IF(AND(M112&lt;&gt;"",AI112&lt;&gt;""),VLOOKUP(M112&amp;AI112,'No Eliminar'!$P$32:$Q$56,2,FALSE),"")</f>
        <v>#N/A</v>
      </c>
      <c r="AL112" s="105"/>
      <c r="AM112" s="555"/>
      <c r="AN112" s="555"/>
      <c r="AO112" s="68" t="str">
        <f t="shared" si="91"/>
        <v>Impacto</v>
      </c>
      <c r="AP112" s="69"/>
      <c r="AQ112" s="110" t="str">
        <f t="shared" si="92"/>
        <v/>
      </c>
      <c r="AR112" s="69"/>
      <c r="AS112" s="67" t="str">
        <f t="shared" si="93"/>
        <v/>
      </c>
      <c r="AT112" s="70" t="e">
        <f t="shared" si="94"/>
        <v>#VALUE!</v>
      </c>
      <c r="AU112" s="69"/>
      <c r="AV112" s="69"/>
      <c r="AW112" s="69"/>
      <c r="AX112" s="70" t="str">
        <f t="shared" si="95"/>
        <v/>
      </c>
      <c r="AY112" s="71" t="str">
        <f t="shared" si="96"/>
        <v>Muy Alta</v>
      </c>
      <c r="AZ112" s="70" t="e">
        <f t="shared" si="97"/>
        <v>#VALUE!</v>
      </c>
      <c r="BA112" s="71" t="e">
        <f t="shared" si="98"/>
        <v>#VALUE!</v>
      </c>
      <c r="BB112" s="55" t="e">
        <f>IF(AND(AY112&lt;&gt;"",BA112&lt;&gt;""),VLOOKUP(AY112&amp;BA112,'No Eliminar'!$P$3:$Q$27,2,FALSE),"")</f>
        <v>#VALUE!</v>
      </c>
      <c r="BC112" s="69"/>
      <c r="BD112" s="555"/>
      <c r="BE112" s="555"/>
      <c r="BF112" s="555"/>
      <c r="BG112" s="555"/>
      <c r="BH112" s="555"/>
      <c r="BI112" s="596"/>
    </row>
    <row r="113" spans="2:61" ht="49.5" thickBot="1" x14ac:dyDescent="0.35">
      <c r="B113" s="49"/>
      <c r="C113" s="124" t="e">
        <f>VLOOKUP(B113,'No Eliminar'!B$3:D$18,2,FALSE)</f>
        <v>#N/A</v>
      </c>
      <c r="D113" s="124" t="e">
        <f>VLOOKUP(B113,'No Eliminar'!B$3:E$18,4,FALSE)</f>
        <v>#N/A</v>
      </c>
      <c r="E113" s="49"/>
      <c r="F113" s="111"/>
      <c r="G113" s="604"/>
      <c r="H113" s="64"/>
      <c r="I113" s="605"/>
      <c r="J113" s="605"/>
      <c r="K113" s="302"/>
      <c r="L113" s="114"/>
      <c r="M113" s="516" t="str">
        <f t="shared" si="86"/>
        <v>;</v>
      </c>
      <c r="N113" s="517" t="str">
        <f t="shared" si="87"/>
        <v/>
      </c>
      <c r="O113" s="64"/>
      <c r="P113" s="64"/>
      <c r="Q113" s="64"/>
      <c r="R113" s="64"/>
      <c r="S113" s="64"/>
      <c r="T113" s="64"/>
      <c r="U113" s="64"/>
      <c r="V113" s="64"/>
      <c r="W113" s="64"/>
      <c r="X113" s="64"/>
      <c r="Y113" s="64"/>
      <c r="Z113" s="64"/>
      <c r="AA113" s="64"/>
      <c r="AB113" s="64"/>
      <c r="AC113" s="64"/>
      <c r="AD113" s="64"/>
      <c r="AE113" s="64"/>
      <c r="AF113" s="64"/>
      <c r="AG113" s="64"/>
      <c r="AH113" s="44">
        <f t="shared" si="88"/>
        <v>0</v>
      </c>
      <c r="AI113" s="57" t="str">
        <f t="shared" si="89"/>
        <v>Moderado</v>
      </c>
      <c r="AJ113" s="56">
        <f t="shared" si="90"/>
        <v>0.6</v>
      </c>
      <c r="AK113" s="224" t="e">
        <f>IF(AND(M113&lt;&gt;"",AI113&lt;&gt;""),VLOOKUP(M113&amp;AI113,'No Eliminar'!$P$32:$Q$56,2,FALSE),"")</f>
        <v>#N/A</v>
      </c>
      <c r="AL113" s="105"/>
      <c r="AM113" s="555"/>
      <c r="AN113" s="555"/>
      <c r="AO113" s="68" t="str">
        <f t="shared" si="91"/>
        <v>Impacto</v>
      </c>
      <c r="AP113" s="69"/>
      <c r="AQ113" s="110" t="str">
        <f t="shared" si="92"/>
        <v/>
      </c>
      <c r="AR113" s="69"/>
      <c r="AS113" s="67" t="str">
        <f t="shared" si="93"/>
        <v/>
      </c>
      <c r="AT113" s="70" t="e">
        <f t="shared" si="94"/>
        <v>#VALUE!</v>
      </c>
      <c r="AU113" s="69"/>
      <c r="AV113" s="69"/>
      <c r="AW113" s="69"/>
      <c r="AX113" s="70" t="str">
        <f t="shared" si="95"/>
        <v/>
      </c>
      <c r="AY113" s="71" t="str">
        <f t="shared" si="96"/>
        <v>Muy Alta</v>
      </c>
      <c r="AZ113" s="70" t="e">
        <f t="shared" si="97"/>
        <v>#VALUE!</v>
      </c>
      <c r="BA113" s="71" t="e">
        <f t="shared" si="98"/>
        <v>#VALUE!</v>
      </c>
      <c r="BB113" s="55" t="e">
        <f>IF(AND(AY113&lt;&gt;"",BA113&lt;&gt;""),VLOOKUP(AY113&amp;BA113,'No Eliminar'!$P$3:$Q$27,2,FALSE),"")</f>
        <v>#VALUE!</v>
      </c>
      <c r="BC113" s="69"/>
      <c r="BD113" s="555"/>
      <c r="BE113" s="555"/>
      <c r="BF113" s="555"/>
      <c r="BG113" s="555"/>
      <c r="BH113" s="555"/>
      <c r="BI113" s="596"/>
    </row>
    <row r="114" spans="2:61" ht="49.5" thickBot="1" x14ac:dyDescent="0.35">
      <c r="B114" s="49"/>
      <c r="C114" s="124" t="e">
        <f>VLOOKUP(B114,'No Eliminar'!B$3:D$18,2,FALSE)</f>
        <v>#N/A</v>
      </c>
      <c r="D114" s="124" t="e">
        <f>VLOOKUP(B114,'No Eliminar'!B$3:E$18,4,FALSE)</f>
        <v>#N/A</v>
      </c>
      <c r="E114" s="49"/>
      <c r="F114" s="111"/>
      <c r="G114" s="604"/>
      <c r="H114" s="64"/>
      <c r="I114" s="605"/>
      <c r="J114" s="605"/>
      <c r="K114" s="302"/>
      <c r="L114" s="114"/>
      <c r="M114" s="516" t="str">
        <f t="shared" si="86"/>
        <v>;</v>
      </c>
      <c r="N114" s="517" t="str">
        <f t="shared" si="87"/>
        <v/>
      </c>
      <c r="O114" s="64"/>
      <c r="P114" s="64"/>
      <c r="Q114" s="64"/>
      <c r="R114" s="64"/>
      <c r="S114" s="64"/>
      <c r="T114" s="64"/>
      <c r="U114" s="64"/>
      <c r="V114" s="64"/>
      <c r="W114" s="64"/>
      <c r="X114" s="64"/>
      <c r="Y114" s="64"/>
      <c r="Z114" s="64"/>
      <c r="AA114" s="64"/>
      <c r="AB114" s="64"/>
      <c r="AC114" s="64"/>
      <c r="AD114" s="64"/>
      <c r="AE114" s="64"/>
      <c r="AF114" s="64"/>
      <c r="AG114" s="64"/>
      <c r="AH114" s="44">
        <f t="shared" si="88"/>
        <v>0</v>
      </c>
      <c r="AI114" s="57" t="str">
        <f t="shared" si="89"/>
        <v>Moderado</v>
      </c>
      <c r="AJ114" s="56">
        <f t="shared" si="90"/>
        <v>0.6</v>
      </c>
      <c r="AK114" s="224" t="e">
        <f>IF(AND(M114&lt;&gt;"",AI114&lt;&gt;""),VLOOKUP(M114&amp;AI114,'No Eliminar'!$P$32:$Q$56,2,FALSE),"")</f>
        <v>#N/A</v>
      </c>
      <c r="AL114" s="105"/>
      <c r="AM114" s="555"/>
      <c r="AN114" s="555"/>
      <c r="AO114" s="68" t="str">
        <f t="shared" si="91"/>
        <v>Impacto</v>
      </c>
      <c r="AP114" s="69"/>
      <c r="AQ114" s="110" t="str">
        <f t="shared" si="92"/>
        <v/>
      </c>
      <c r="AR114" s="69"/>
      <c r="AS114" s="67" t="str">
        <f t="shared" si="93"/>
        <v/>
      </c>
      <c r="AT114" s="70" t="e">
        <f t="shared" si="94"/>
        <v>#VALUE!</v>
      </c>
      <c r="AU114" s="69"/>
      <c r="AV114" s="69"/>
      <c r="AW114" s="69"/>
      <c r="AX114" s="70" t="str">
        <f t="shared" si="95"/>
        <v/>
      </c>
      <c r="AY114" s="71" t="str">
        <f t="shared" si="96"/>
        <v>Muy Alta</v>
      </c>
      <c r="AZ114" s="70" t="e">
        <f t="shared" si="97"/>
        <v>#VALUE!</v>
      </c>
      <c r="BA114" s="71" t="e">
        <f t="shared" si="98"/>
        <v>#VALUE!</v>
      </c>
      <c r="BB114" s="55" t="e">
        <f>IF(AND(AY114&lt;&gt;"",BA114&lt;&gt;""),VLOOKUP(AY114&amp;BA114,'No Eliminar'!$P$3:$Q$27,2,FALSE),"")</f>
        <v>#VALUE!</v>
      </c>
      <c r="BC114" s="69"/>
      <c r="BD114" s="555"/>
      <c r="BE114" s="555"/>
      <c r="BF114" s="555"/>
      <c r="BG114" s="555"/>
      <c r="BH114" s="555"/>
      <c r="BI114" s="596"/>
    </row>
    <row r="115" spans="2:61" ht="49.5" thickBot="1" x14ac:dyDescent="0.35">
      <c r="B115" s="49"/>
      <c r="C115" s="124" t="e">
        <f>VLOOKUP(B115,'No Eliminar'!B$3:D$18,2,FALSE)</f>
        <v>#N/A</v>
      </c>
      <c r="D115" s="124" t="e">
        <f>VLOOKUP(B115,'No Eliminar'!B$3:E$18,4,FALSE)</f>
        <v>#N/A</v>
      </c>
      <c r="E115" s="49"/>
      <c r="F115" s="111"/>
      <c r="G115" s="604"/>
      <c r="H115" s="64"/>
      <c r="I115" s="605"/>
      <c r="J115" s="605"/>
      <c r="K115" s="302"/>
      <c r="L115" s="114"/>
      <c r="M115" s="516" t="str">
        <f t="shared" si="86"/>
        <v>;</v>
      </c>
      <c r="N115" s="517" t="str">
        <f t="shared" si="87"/>
        <v/>
      </c>
      <c r="O115" s="64"/>
      <c r="P115" s="64"/>
      <c r="Q115" s="64"/>
      <c r="R115" s="64"/>
      <c r="S115" s="64"/>
      <c r="T115" s="64"/>
      <c r="U115" s="64"/>
      <c r="V115" s="64"/>
      <c r="W115" s="64"/>
      <c r="X115" s="64"/>
      <c r="Y115" s="64"/>
      <c r="Z115" s="64"/>
      <c r="AA115" s="64"/>
      <c r="AB115" s="64"/>
      <c r="AC115" s="64"/>
      <c r="AD115" s="64"/>
      <c r="AE115" s="64"/>
      <c r="AF115" s="64"/>
      <c r="AG115" s="64"/>
      <c r="AH115" s="44">
        <f t="shared" si="88"/>
        <v>0</v>
      </c>
      <c r="AI115" s="57" t="str">
        <f t="shared" si="89"/>
        <v>Moderado</v>
      </c>
      <c r="AJ115" s="56">
        <f t="shared" si="90"/>
        <v>0.6</v>
      </c>
      <c r="AK115" s="224" t="e">
        <f>IF(AND(M115&lt;&gt;"",AI115&lt;&gt;""),VLOOKUP(M115&amp;AI115,'No Eliminar'!$P$32:$Q$56,2,FALSE),"")</f>
        <v>#N/A</v>
      </c>
      <c r="AL115" s="105"/>
      <c r="AM115" s="555"/>
      <c r="AN115" s="555"/>
      <c r="AO115" s="68" t="str">
        <f t="shared" si="91"/>
        <v>Impacto</v>
      </c>
      <c r="AP115" s="69"/>
      <c r="AQ115" s="110" t="str">
        <f t="shared" si="92"/>
        <v/>
      </c>
      <c r="AR115" s="69"/>
      <c r="AS115" s="67" t="str">
        <f t="shared" si="93"/>
        <v/>
      </c>
      <c r="AT115" s="70" t="e">
        <f t="shared" si="94"/>
        <v>#VALUE!</v>
      </c>
      <c r="AU115" s="69"/>
      <c r="AV115" s="69"/>
      <c r="AW115" s="69"/>
      <c r="AX115" s="70" t="str">
        <f t="shared" si="95"/>
        <v/>
      </c>
      <c r="AY115" s="71" t="str">
        <f t="shared" si="96"/>
        <v>Muy Alta</v>
      </c>
      <c r="AZ115" s="70" t="e">
        <f t="shared" si="97"/>
        <v>#VALUE!</v>
      </c>
      <c r="BA115" s="71" t="e">
        <f t="shared" si="98"/>
        <v>#VALUE!</v>
      </c>
      <c r="BB115" s="55" t="e">
        <f>IF(AND(AY115&lt;&gt;"",BA115&lt;&gt;""),VLOOKUP(AY115&amp;BA115,'No Eliminar'!$P$3:$Q$27,2,FALSE),"")</f>
        <v>#VALUE!</v>
      </c>
      <c r="BC115" s="69"/>
      <c r="BD115" s="555"/>
      <c r="BE115" s="555"/>
      <c r="BF115" s="555"/>
      <c r="BG115" s="555"/>
      <c r="BH115" s="555"/>
      <c r="BI115" s="596"/>
    </row>
    <row r="116" spans="2:61" ht="49.5" thickBot="1" x14ac:dyDescent="0.35">
      <c r="B116" s="49"/>
      <c r="C116" s="124" t="e">
        <f>VLOOKUP(B116,'No Eliminar'!B$3:D$18,2,FALSE)</f>
        <v>#N/A</v>
      </c>
      <c r="D116" s="124" t="e">
        <f>VLOOKUP(B116,'No Eliminar'!B$3:E$18,4,FALSE)</f>
        <v>#N/A</v>
      </c>
      <c r="E116" s="49"/>
      <c r="F116" s="111"/>
      <c r="G116" s="604"/>
      <c r="H116" s="64"/>
      <c r="I116" s="605"/>
      <c r="J116" s="605"/>
      <c r="K116" s="302"/>
      <c r="L116" s="114"/>
      <c r="M116" s="516" t="str">
        <f t="shared" si="86"/>
        <v>;</v>
      </c>
      <c r="N116" s="517" t="str">
        <f t="shared" si="87"/>
        <v/>
      </c>
      <c r="O116" s="64"/>
      <c r="P116" s="64"/>
      <c r="Q116" s="64"/>
      <c r="R116" s="64"/>
      <c r="S116" s="64"/>
      <c r="T116" s="64"/>
      <c r="U116" s="64"/>
      <c r="V116" s="64"/>
      <c r="W116" s="64"/>
      <c r="X116" s="64"/>
      <c r="Y116" s="64"/>
      <c r="Z116" s="64"/>
      <c r="AA116" s="64"/>
      <c r="AB116" s="64"/>
      <c r="AC116" s="64"/>
      <c r="AD116" s="64"/>
      <c r="AE116" s="64"/>
      <c r="AF116" s="64"/>
      <c r="AG116" s="64"/>
      <c r="AH116" s="44">
        <f t="shared" si="88"/>
        <v>0</v>
      </c>
      <c r="AI116" s="57" t="str">
        <f t="shared" si="89"/>
        <v>Moderado</v>
      </c>
      <c r="AJ116" s="56">
        <f t="shared" si="90"/>
        <v>0.6</v>
      </c>
      <c r="AK116" s="224" t="e">
        <f>IF(AND(M116&lt;&gt;"",AI116&lt;&gt;""),VLOOKUP(M116&amp;AI116,'No Eliminar'!$P$32:$Q$56,2,FALSE),"")</f>
        <v>#N/A</v>
      </c>
      <c r="AL116" s="105"/>
      <c r="AM116" s="555"/>
      <c r="AN116" s="555"/>
      <c r="AO116" s="68" t="str">
        <f t="shared" si="91"/>
        <v>Impacto</v>
      </c>
      <c r="AP116" s="69"/>
      <c r="AQ116" s="110" t="str">
        <f t="shared" si="92"/>
        <v/>
      </c>
      <c r="AR116" s="69"/>
      <c r="AS116" s="67" t="str">
        <f t="shared" si="93"/>
        <v/>
      </c>
      <c r="AT116" s="70" t="e">
        <f t="shared" si="94"/>
        <v>#VALUE!</v>
      </c>
      <c r="AU116" s="69"/>
      <c r="AV116" s="69"/>
      <c r="AW116" s="69"/>
      <c r="AX116" s="70" t="str">
        <f t="shared" si="95"/>
        <v/>
      </c>
      <c r="AY116" s="71" t="str">
        <f t="shared" si="96"/>
        <v>Muy Alta</v>
      </c>
      <c r="AZ116" s="70" t="e">
        <f t="shared" si="97"/>
        <v>#VALUE!</v>
      </c>
      <c r="BA116" s="71" t="e">
        <f t="shared" si="98"/>
        <v>#VALUE!</v>
      </c>
      <c r="BB116" s="55" t="e">
        <f>IF(AND(AY116&lt;&gt;"",BA116&lt;&gt;""),VLOOKUP(AY116&amp;BA116,'No Eliminar'!$P$3:$Q$27,2,FALSE),"")</f>
        <v>#VALUE!</v>
      </c>
      <c r="BC116" s="69"/>
      <c r="BD116" s="555"/>
      <c r="BE116" s="555"/>
      <c r="BF116" s="555"/>
      <c r="BG116" s="555"/>
      <c r="BH116" s="555"/>
      <c r="BI116" s="596"/>
    </row>
    <row r="117" spans="2:61" ht="49.5" thickBot="1" x14ac:dyDescent="0.35">
      <c r="B117" s="49"/>
      <c r="C117" s="124" t="e">
        <f>VLOOKUP(B117,'No Eliminar'!B$3:D$18,2,FALSE)</f>
        <v>#N/A</v>
      </c>
      <c r="D117" s="124" t="e">
        <f>VLOOKUP(B117,'No Eliminar'!B$3:E$18,4,FALSE)</f>
        <v>#N/A</v>
      </c>
      <c r="E117" s="49"/>
      <c r="F117" s="111"/>
      <c r="G117" s="604"/>
      <c r="H117" s="64"/>
      <c r="I117" s="605"/>
      <c r="J117" s="605"/>
      <c r="K117" s="302"/>
      <c r="L117" s="114"/>
      <c r="M117" s="516" t="str">
        <f t="shared" si="86"/>
        <v>;</v>
      </c>
      <c r="N117" s="517" t="str">
        <f t="shared" si="87"/>
        <v/>
      </c>
      <c r="O117" s="64"/>
      <c r="P117" s="64"/>
      <c r="Q117" s="64"/>
      <c r="R117" s="64"/>
      <c r="S117" s="64"/>
      <c r="T117" s="64"/>
      <c r="U117" s="64"/>
      <c r="V117" s="64"/>
      <c r="W117" s="64"/>
      <c r="X117" s="64"/>
      <c r="Y117" s="64"/>
      <c r="Z117" s="64"/>
      <c r="AA117" s="64"/>
      <c r="AB117" s="64"/>
      <c r="AC117" s="64"/>
      <c r="AD117" s="64"/>
      <c r="AE117" s="64"/>
      <c r="AF117" s="64"/>
      <c r="AG117" s="64"/>
      <c r="AH117" s="44">
        <f t="shared" si="88"/>
        <v>0</v>
      </c>
      <c r="AI117" s="57" t="str">
        <f t="shared" si="89"/>
        <v>Moderado</v>
      </c>
      <c r="AJ117" s="56">
        <f t="shared" si="90"/>
        <v>0.6</v>
      </c>
      <c r="AK117" s="224" t="e">
        <f>IF(AND(M117&lt;&gt;"",AI117&lt;&gt;""),VLOOKUP(M117&amp;AI117,'No Eliminar'!$P$32:$Q$56,2,FALSE),"")</f>
        <v>#N/A</v>
      </c>
      <c r="AL117" s="105"/>
      <c r="AM117" s="555"/>
      <c r="AN117" s="555"/>
      <c r="AO117" s="68" t="str">
        <f t="shared" si="91"/>
        <v>Impacto</v>
      </c>
      <c r="AP117" s="69"/>
      <c r="AQ117" s="110" t="str">
        <f t="shared" si="92"/>
        <v/>
      </c>
      <c r="AR117" s="69"/>
      <c r="AS117" s="67" t="str">
        <f t="shared" si="93"/>
        <v/>
      </c>
      <c r="AT117" s="70" t="e">
        <f t="shared" si="94"/>
        <v>#VALUE!</v>
      </c>
      <c r="AU117" s="69"/>
      <c r="AV117" s="69"/>
      <c r="AW117" s="69"/>
      <c r="AX117" s="70" t="str">
        <f t="shared" si="95"/>
        <v/>
      </c>
      <c r="AY117" s="71" t="str">
        <f t="shared" si="96"/>
        <v>Muy Alta</v>
      </c>
      <c r="AZ117" s="70" t="e">
        <f t="shared" si="97"/>
        <v>#VALUE!</v>
      </c>
      <c r="BA117" s="71" t="e">
        <f t="shared" si="98"/>
        <v>#VALUE!</v>
      </c>
      <c r="BB117" s="55" t="e">
        <f>IF(AND(AY117&lt;&gt;"",BA117&lt;&gt;""),VLOOKUP(AY117&amp;BA117,'No Eliminar'!$P$3:$Q$27,2,FALSE),"")</f>
        <v>#VALUE!</v>
      </c>
      <c r="BC117" s="69"/>
      <c r="BD117" s="555"/>
      <c r="BE117" s="555"/>
      <c r="BF117" s="555"/>
      <c r="BG117" s="555"/>
      <c r="BH117" s="555"/>
      <c r="BI117" s="596"/>
    </row>
    <row r="118" spans="2:61" ht="49.5" thickBot="1" x14ac:dyDescent="0.35">
      <c r="B118" s="49"/>
      <c r="C118" s="124" t="e">
        <f>VLOOKUP(B118,'No Eliminar'!B$3:D$18,2,FALSE)</f>
        <v>#N/A</v>
      </c>
      <c r="D118" s="124" t="e">
        <f>VLOOKUP(B118,'No Eliminar'!B$3:E$18,4,FALSE)</f>
        <v>#N/A</v>
      </c>
      <c r="E118" s="49"/>
      <c r="F118" s="111"/>
      <c r="G118" s="604"/>
      <c r="H118" s="64"/>
      <c r="I118" s="605"/>
      <c r="J118" s="605"/>
      <c r="K118" s="302"/>
      <c r="L118" s="114"/>
      <c r="M118" s="516" t="str">
        <f t="shared" si="86"/>
        <v>;</v>
      </c>
      <c r="N118" s="517" t="str">
        <f t="shared" si="87"/>
        <v/>
      </c>
      <c r="O118" s="64"/>
      <c r="P118" s="64"/>
      <c r="Q118" s="64"/>
      <c r="R118" s="64"/>
      <c r="S118" s="64"/>
      <c r="T118" s="64"/>
      <c r="U118" s="64"/>
      <c r="V118" s="64"/>
      <c r="W118" s="64"/>
      <c r="X118" s="64"/>
      <c r="Y118" s="64"/>
      <c r="Z118" s="64"/>
      <c r="AA118" s="64"/>
      <c r="AB118" s="64"/>
      <c r="AC118" s="64"/>
      <c r="AD118" s="64"/>
      <c r="AE118" s="64"/>
      <c r="AF118" s="64"/>
      <c r="AG118" s="64"/>
      <c r="AH118" s="44">
        <f t="shared" si="88"/>
        <v>0</v>
      </c>
      <c r="AI118" s="57" t="str">
        <f t="shared" si="89"/>
        <v>Moderado</v>
      </c>
      <c r="AJ118" s="56">
        <f t="shared" si="90"/>
        <v>0.6</v>
      </c>
      <c r="AK118" s="224" t="e">
        <f>IF(AND(M118&lt;&gt;"",AI118&lt;&gt;""),VLOOKUP(M118&amp;AI118,'No Eliminar'!$P$32:$Q$56,2,FALSE),"")</f>
        <v>#N/A</v>
      </c>
      <c r="AL118" s="105"/>
      <c r="AM118" s="555"/>
      <c r="AN118" s="555"/>
      <c r="AO118" s="68" t="str">
        <f t="shared" si="91"/>
        <v>Impacto</v>
      </c>
      <c r="AP118" s="69"/>
      <c r="AQ118" s="110" t="str">
        <f t="shared" si="92"/>
        <v/>
      </c>
      <c r="AR118" s="69"/>
      <c r="AS118" s="67" t="str">
        <f t="shared" si="93"/>
        <v/>
      </c>
      <c r="AT118" s="70" t="e">
        <f t="shared" si="94"/>
        <v>#VALUE!</v>
      </c>
      <c r="AU118" s="69"/>
      <c r="AV118" s="69"/>
      <c r="AW118" s="69"/>
      <c r="AX118" s="70" t="str">
        <f t="shared" si="95"/>
        <v/>
      </c>
      <c r="AY118" s="71" t="str">
        <f t="shared" si="96"/>
        <v>Muy Alta</v>
      </c>
      <c r="AZ118" s="70" t="e">
        <f t="shared" si="97"/>
        <v>#VALUE!</v>
      </c>
      <c r="BA118" s="71" t="e">
        <f t="shared" si="98"/>
        <v>#VALUE!</v>
      </c>
      <c r="BB118" s="55" t="e">
        <f>IF(AND(AY118&lt;&gt;"",BA118&lt;&gt;""),VLOOKUP(AY118&amp;BA118,'No Eliminar'!$P$3:$Q$27,2,FALSE),"")</f>
        <v>#VALUE!</v>
      </c>
      <c r="BC118" s="69"/>
      <c r="BD118" s="555"/>
      <c r="BE118" s="555"/>
      <c r="BF118" s="555"/>
      <c r="BG118" s="555"/>
      <c r="BH118" s="555"/>
      <c r="BI118" s="596"/>
    </row>
    <row r="119" spans="2:61" ht="49.5" thickBot="1" x14ac:dyDescent="0.35">
      <c r="B119" s="49"/>
      <c r="C119" s="124" t="e">
        <f>VLOOKUP(B119,'No Eliminar'!B$3:D$18,2,FALSE)</f>
        <v>#N/A</v>
      </c>
      <c r="D119" s="124" t="e">
        <f>VLOOKUP(B119,'No Eliminar'!B$3:E$18,4,FALSE)</f>
        <v>#N/A</v>
      </c>
      <c r="E119" s="49"/>
      <c r="F119" s="111"/>
      <c r="G119" s="123"/>
      <c r="H119" s="50"/>
      <c r="I119" s="63"/>
      <c r="J119" s="63"/>
      <c r="K119" s="49"/>
      <c r="L119" s="114"/>
      <c r="M119" s="516" t="str">
        <f t="shared" si="86"/>
        <v>;</v>
      </c>
      <c r="N119" s="517" t="str">
        <f t="shared" si="87"/>
        <v/>
      </c>
      <c r="O119" s="64"/>
      <c r="P119" s="64"/>
      <c r="Q119" s="64"/>
      <c r="R119" s="64"/>
      <c r="S119" s="64"/>
      <c r="T119" s="64"/>
      <c r="U119" s="64"/>
      <c r="V119" s="64"/>
      <c r="W119" s="64"/>
      <c r="X119" s="64"/>
      <c r="Y119" s="64"/>
      <c r="Z119" s="64"/>
      <c r="AA119" s="64"/>
      <c r="AB119" s="64"/>
      <c r="AC119" s="64"/>
      <c r="AD119" s="64"/>
      <c r="AE119" s="64"/>
      <c r="AF119" s="64"/>
      <c r="AG119" s="64"/>
      <c r="AH119" s="44">
        <f t="shared" si="88"/>
        <v>0</v>
      </c>
      <c r="AI119" s="57" t="str">
        <f t="shared" si="89"/>
        <v>Moderado</v>
      </c>
      <c r="AJ119" s="56">
        <f t="shared" si="90"/>
        <v>0.6</v>
      </c>
      <c r="AK119" s="224" t="e">
        <f>IF(AND(M119&lt;&gt;"",AI119&lt;&gt;""),VLOOKUP(M119&amp;AI119,'No Eliminar'!$P$32:$Q$56,2,FALSE),"")</f>
        <v>#N/A</v>
      </c>
      <c r="AL119" s="105"/>
      <c r="AM119" s="555"/>
      <c r="AN119" s="555"/>
      <c r="AO119" s="68" t="str">
        <f t="shared" si="91"/>
        <v>Impacto</v>
      </c>
      <c r="AP119" s="69"/>
      <c r="AQ119" s="110" t="str">
        <f t="shared" si="92"/>
        <v/>
      </c>
      <c r="AR119" s="69"/>
      <c r="AS119" s="67" t="str">
        <f t="shared" si="93"/>
        <v/>
      </c>
      <c r="AT119" s="70" t="e">
        <f t="shared" si="94"/>
        <v>#VALUE!</v>
      </c>
      <c r="AU119" s="69"/>
      <c r="AV119" s="69"/>
      <c r="AW119" s="69"/>
      <c r="AX119" s="70" t="str">
        <f t="shared" si="95"/>
        <v/>
      </c>
      <c r="AY119" s="71" t="str">
        <f t="shared" si="96"/>
        <v>Muy Alta</v>
      </c>
      <c r="AZ119" s="70" t="e">
        <f t="shared" si="97"/>
        <v>#VALUE!</v>
      </c>
      <c r="BA119" s="71" t="e">
        <f t="shared" si="98"/>
        <v>#VALUE!</v>
      </c>
      <c r="BB119" s="55" t="e">
        <f>IF(AND(AY119&lt;&gt;"",BA119&lt;&gt;""),VLOOKUP(AY119&amp;BA119,'No Eliminar'!$P$3:$Q$27,2,FALSE),"")</f>
        <v>#VALUE!</v>
      </c>
      <c r="BC119" s="69"/>
      <c r="BD119" s="555"/>
      <c r="BE119" s="555"/>
      <c r="BF119" s="555"/>
      <c r="BG119" s="555"/>
      <c r="BH119" s="555"/>
      <c r="BI119" s="596"/>
    </row>
    <row r="120" spans="2:61" ht="49.5" thickBot="1" x14ac:dyDescent="0.35">
      <c r="B120" s="49"/>
      <c r="C120" s="124" t="e">
        <f>VLOOKUP(B120,'No Eliminar'!B$3:D$18,2,FALSE)</f>
        <v>#N/A</v>
      </c>
      <c r="D120" s="124" t="e">
        <f>VLOOKUP(B120,'No Eliminar'!B$3:E$18,4,FALSE)</f>
        <v>#N/A</v>
      </c>
      <c r="E120" s="49"/>
      <c r="F120" s="111"/>
      <c r="G120" s="123"/>
      <c r="H120" s="50"/>
      <c r="I120" s="63"/>
      <c r="J120" s="63"/>
      <c r="K120" s="49"/>
      <c r="L120" s="114"/>
      <c r="M120" s="516" t="str">
        <f t="shared" si="86"/>
        <v>;</v>
      </c>
      <c r="N120" s="517" t="str">
        <f t="shared" si="87"/>
        <v/>
      </c>
      <c r="O120" s="64"/>
      <c r="P120" s="64"/>
      <c r="Q120" s="64"/>
      <c r="R120" s="64"/>
      <c r="S120" s="64"/>
      <c r="T120" s="64"/>
      <c r="U120" s="64"/>
      <c r="V120" s="64"/>
      <c r="W120" s="64"/>
      <c r="X120" s="64"/>
      <c r="Y120" s="64"/>
      <c r="Z120" s="64"/>
      <c r="AA120" s="64"/>
      <c r="AB120" s="64"/>
      <c r="AC120" s="64"/>
      <c r="AD120" s="64"/>
      <c r="AE120" s="64"/>
      <c r="AF120" s="64"/>
      <c r="AG120" s="64"/>
      <c r="AH120" s="44">
        <f t="shared" si="88"/>
        <v>0</v>
      </c>
      <c r="AI120" s="57" t="str">
        <f t="shared" si="89"/>
        <v>Moderado</v>
      </c>
      <c r="AJ120" s="56">
        <f t="shared" si="90"/>
        <v>0.6</v>
      </c>
      <c r="AK120" s="224" t="e">
        <f>IF(AND(M120&lt;&gt;"",AI120&lt;&gt;""),VLOOKUP(M120&amp;AI120,'No Eliminar'!$P$32:$Q$56,2,FALSE),"")</f>
        <v>#N/A</v>
      </c>
      <c r="AL120" s="105"/>
      <c r="AM120" s="555"/>
      <c r="AN120" s="555"/>
      <c r="AO120" s="68" t="str">
        <f t="shared" si="91"/>
        <v>Impacto</v>
      </c>
      <c r="AP120" s="69"/>
      <c r="AQ120" s="110" t="str">
        <f t="shared" si="92"/>
        <v/>
      </c>
      <c r="AR120" s="69"/>
      <c r="AS120" s="67" t="str">
        <f t="shared" si="93"/>
        <v/>
      </c>
      <c r="AT120" s="70" t="e">
        <f t="shared" si="94"/>
        <v>#VALUE!</v>
      </c>
      <c r="AU120" s="69"/>
      <c r="AV120" s="69"/>
      <c r="AW120" s="69"/>
      <c r="AX120" s="70" t="str">
        <f t="shared" si="95"/>
        <v/>
      </c>
      <c r="AY120" s="71" t="str">
        <f t="shared" si="96"/>
        <v>Muy Alta</v>
      </c>
      <c r="AZ120" s="70" t="e">
        <f t="shared" si="97"/>
        <v>#VALUE!</v>
      </c>
      <c r="BA120" s="71" t="e">
        <f t="shared" si="98"/>
        <v>#VALUE!</v>
      </c>
      <c r="BB120" s="55" t="e">
        <f>IF(AND(AY120&lt;&gt;"",BA120&lt;&gt;""),VLOOKUP(AY120&amp;BA120,'No Eliminar'!$P$3:$Q$27,2,FALSE),"")</f>
        <v>#VALUE!</v>
      </c>
      <c r="BC120" s="69"/>
      <c r="BD120" s="555"/>
      <c r="BE120" s="555"/>
      <c r="BF120" s="555"/>
      <c r="BG120" s="555"/>
      <c r="BH120" s="555"/>
      <c r="BI120" s="596"/>
    </row>
    <row r="121" spans="2:61" ht="49.5" thickBot="1" x14ac:dyDescent="0.35">
      <c r="B121" s="49"/>
      <c r="C121" s="124" t="e">
        <f>VLOOKUP(B121,'No Eliminar'!B$3:D$18,2,FALSE)</f>
        <v>#N/A</v>
      </c>
      <c r="D121" s="124" t="e">
        <f>VLOOKUP(B121,'No Eliminar'!B$3:E$18,4,FALSE)</f>
        <v>#N/A</v>
      </c>
      <c r="E121" s="49"/>
      <c r="F121" s="111"/>
      <c r="G121" s="123"/>
      <c r="H121" s="50"/>
      <c r="I121" s="63"/>
      <c r="J121" s="63"/>
      <c r="K121" s="49"/>
      <c r="L121" s="114"/>
      <c r="M121" s="516" t="str">
        <f t="shared" si="86"/>
        <v>;</v>
      </c>
      <c r="N121" s="517" t="str">
        <f t="shared" si="87"/>
        <v/>
      </c>
      <c r="O121" s="64"/>
      <c r="P121" s="64"/>
      <c r="Q121" s="64"/>
      <c r="R121" s="64"/>
      <c r="S121" s="64"/>
      <c r="T121" s="64"/>
      <c r="U121" s="64"/>
      <c r="V121" s="64"/>
      <c r="W121" s="64"/>
      <c r="X121" s="64"/>
      <c r="Y121" s="64"/>
      <c r="Z121" s="64"/>
      <c r="AA121" s="64"/>
      <c r="AB121" s="64"/>
      <c r="AC121" s="64"/>
      <c r="AD121" s="64"/>
      <c r="AE121" s="64"/>
      <c r="AF121" s="64"/>
      <c r="AG121" s="64"/>
      <c r="AH121" s="44">
        <f t="shared" si="88"/>
        <v>0</v>
      </c>
      <c r="AI121" s="57" t="str">
        <f t="shared" si="89"/>
        <v>Moderado</v>
      </c>
      <c r="AJ121" s="56">
        <f t="shared" si="90"/>
        <v>0.6</v>
      </c>
      <c r="AK121" s="224" t="e">
        <f>IF(AND(M121&lt;&gt;"",AI121&lt;&gt;""),VLOOKUP(M121&amp;AI121,'No Eliminar'!$P$32:$Q$56,2,FALSE),"")</f>
        <v>#N/A</v>
      </c>
      <c r="AL121" s="105"/>
      <c r="AM121" s="555"/>
      <c r="AN121" s="555"/>
      <c r="AO121" s="68" t="str">
        <f t="shared" si="91"/>
        <v>Impacto</v>
      </c>
      <c r="AP121" s="69"/>
      <c r="AQ121" s="110" t="str">
        <f t="shared" si="92"/>
        <v/>
      </c>
      <c r="AR121" s="69"/>
      <c r="AS121" s="67" t="str">
        <f t="shared" si="93"/>
        <v/>
      </c>
      <c r="AT121" s="70" t="e">
        <f t="shared" si="94"/>
        <v>#VALUE!</v>
      </c>
      <c r="AU121" s="69"/>
      <c r="AV121" s="69"/>
      <c r="AW121" s="69"/>
      <c r="AX121" s="70" t="str">
        <f t="shared" si="95"/>
        <v/>
      </c>
      <c r="AY121" s="71" t="str">
        <f t="shared" si="96"/>
        <v>Muy Alta</v>
      </c>
      <c r="AZ121" s="70" t="e">
        <f t="shared" si="97"/>
        <v>#VALUE!</v>
      </c>
      <c r="BA121" s="71" t="e">
        <f t="shared" si="98"/>
        <v>#VALUE!</v>
      </c>
      <c r="BB121" s="55" t="e">
        <f>IF(AND(AY121&lt;&gt;"",BA121&lt;&gt;""),VLOOKUP(AY121&amp;BA121,'No Eliminar'!$P$3:$Q$27,2,FALSE),"")</f>
        <v>#VALUE!</v>
      </c>
      <c r="BC121" s="69"/>
      <c r="BD121" s="555"/>
      <c r="BE121" s="555"/>
      <c r="BF121" s="555"/>
      <c r="BG121" s="555"/>
      <c r="BH121" s="555"/>
      <c r="BI121" s="596"/>
    </row>
    <row r="122" spans="2:61" ht="49.5" thickBot="1" x14ac:dyDescent="0.35">
      <c r="B122" s="49"/>
      <c r="C122" s="124" t="e">
        <f>VLOOKUP(B122,'No Eliminar'!B$3:D$18,2,FALSE)</f>
        <v>#N/A</v>
      </c>
      <c r="D122" s="124" t="e">
        <f>VLOOKUP(B122,'No Eliminar'!B$3:E$18,4,FALSE)</f>
        <v>#N/A</v>
      </c>
      <c r="E122" s="49"/>
      <c r="F122" s="111"/>
      <c r="G122" s="123"/>
      <c r="H122" s="50"/>
      <c r="I122" s="63"/>
      <c r="J122" s="63"/>
      <c r="K122" s="49"/>
      <c r="L122" s="114"/>
      <c r="M122" s="516" t="str">
        <f t="shared" si="86"/>
        <v>;</v>
      </c>
      <c r="N122" s="517" t="str">
        <f t="shared" si="87"/>
        <v/>
      </c>
      <c r="O122" s="64"/>
      <c r="P122" s="64"/>
      <c r="Q122" s="64"/>
      <c r="R122" s="64"/>
      <c r="S122" s="64"/>
      <c r="T122" s="64"/>
      <c r="U122" s="64"/>
      <c r="V122" s="64"/>
      <c r="W122" s="64"/>
      <c r="X122" s="64"/>
      <c r="Y122" s="64"/>
      <c r="Z122" s="64"/>
      <c r="AA122" s="64"/>
      <c r="AB122" s="64"/>
      <c r="AC122" s="64"/>
      <c r="AD122" s="64"/>
      <c r="AE122" s="64"/>
      <c r="AF122" s="64"/>
      <c r="AG122" s="64"/>
      <c r="AH122" s="44">
        <f t="shared" si="88"/>
        <v>0</v>
      </c>
      <c r="AI122" s="57" t="str">
        <f t="shared" si="89"/>
        <v>Moderado</v>
      </c>
      <c r="AJ122" s="56">
        <f t="shared" si="90"/>
        <v>0.6</v>
      </c>
      <c r="AK122" s="224" t="e">
        <f>IF(AND(M122&lt;&gt;"",AI122&lt;&gt;""),VLOOKUP(M122&amp;AI122,'No Eliminar'!$P$32:$Q$56,2,FALSE),"")</f>
        <v>#N/A</v>
      </c>
      <c r="AL122" s="105"/>
      <c r="AM122" s="555"/>
      <c r="AN122" s="555"/>
      <c r="AO122" s="68" t="str">
        <f t="shared" si="91"/>
        <v>Impacto</v>
      </c>
      <c r="AP122" s="69"/>
      <c r="AQ122" s="110" t="str">
        <f t="shared" si="92"/>
        <v/>
      </c>
      <c r="AR122" s="69"/>
      <c r="AS122" s="67" t="str">
        <f t="shared" si="93"/>
        <v/>
      </c>
      <c r="AT122" s="70" t="e">
        <f t="shared" si="94"/>
        <v>#VALUE!</v>
      </c>
      <c r="AU122" s="69"/>
      <c r="AV122" s="69"/>
      <c r="AW122" s="69"/>
      <c r="AX122" s="70" t="str">
        <f t="shared" si="95"/>
        <v/>
      </c>
      <c r="AY122" s="71" t="str">
        <f t="shared" si="96"/>
        <v>Muy Alta</v>
      </c>
      <c r="AZ122" s="70" t="e">
        <f t="shared" si="97"/>
        <v>#VALUE!</v>
      </c>
      <c r="BA122" s="71" t="e">
        <f t="shared" si="98"/>
        <v>#VALUE!</v>
      </c>
      <c r="BB122" s="55" t="e">
        <f>IF(AND(AY122&lt;&gt;"",BA122&lt;&gt;""),VLOOKUP(AY122&amp;BA122,'No Eliminar'!$P$3:$Q$27,2,FALSE),"")</f>
        <v>#VALUE!</v>
      </c>
      <c r="BC122" s="69"/>
      <c r="BD122" s="555"/>
      <c r="BE122" s="555"/>
      <c r="BF122" s="555"/>
      <c r="BG122" s="555"/>
      <c r="BH122" s="555"/>
      <c r="BI122" s="596"/>
    </row>
    <row r="123" spans="2:61" ht="49.5" thickBot="1" x14ac:dyDescent="0.35">
      <c r="B123" s="49"/>
      <c r="C123" s="124" t="e">
        <f>VLOOKUP(B123,'No Eliminar'!B$3:D$18,2,FALSE)</f>
        <v>#N/A</v>
      </c>
      <c r="D123" s="124" t="e">
        <f>VLOOKUP(B123,'No Eliminar'!B$3:E$18,4,FALSE)</f>
        <v>#N/A</v>
      </c>
      <c r="E123" s="49"/>
      <c r="F123" s="111"/>
      <c r="G123" s="123"/>
      <c r="H123" s="50"/>
      <c r="I123" s="63"/>
      <c r="J123" s="63"/>
      <c r="K123" s="49"/>
      <c r="L123" s="114"/>
      <c r="M123" s="516" t="str">
        <f t="shared" si="86"/>
        <v>;</v>
      </c>
      <c r="N123" s="517" t="str">
        <f t="shared" si="87"/>
        <v/>
      </c>
      <c r="O123" s="64"/>
      <c r="P123" s="64"/>
      <c r="Q123" s="64"/>
      <c r="R123" s="64"/>
      <c r="S123" s="64"/>
      <c r="T123" s="64"/>
      <c r="U123" s="64"/>
      <c r="V123" s="64"/>
      <c r="W123" s="64"/>
      <c r="X123" s="64"/>
      <c r="Y123" s="64"/>
      <c r="Z123" s="64"/>
      <c r="AA123" s="64"/>
      <c r="AB123" s="64"/>
      <c r="AC123" s="64"/>
      <c r="AD123" s="64"/>
      <c r="AE123" s="64"/>
      <c r="AF123" s="64"/>
      <c r="AG123" s="64"/>
      <c r="AH123" s="44">
        <f t="shared" si="88"/>
        <v>0</v>
      </c>
      <c r="AI123" s="57" t="str">
        <f t="shared" si="89"/>
        <v>Moderado</v>
      </c>
      <c r="AJ123" s="56">
        <f t="shared" si="90"/>
        <v>0.6</v>
      </c>
      <c r="AK123" s="224" t="e">
        <f>IF(AND(M123&lt;&gt;"",AI123&lt;&gt;""),VLOOKUP(M123&amp;AI123,'No Eliminar'!$P$32:$Q$56,2,FALSE),"")</f>
        <v>#N/A</v>
      </c>
      <c r="AL123" s="105"/>
      <c r="AM123" s="555"/>
      <c r="AN123" s="555"/>
      <c r="AO123" s="68" t="str">
        <f t="shared" si="91"/>
        <v>Impacto</v>
      </c>
      <c r="AP123" s="69"/>
      <c r="AQ123" s="110" t="str">
        <f t="shared" si="92"/>
        <v/>
      </c>
      <c r="AR123" s="69"/>
      <c r="AS123" s="67" t="str">
        <f t="shared" si="93"/>
        <v/>
      </c>
      <c r="AT123" s="70" t="e">
        <f t="shared" si="94"/>
        <v>#VALUE!</v>
      </c>
      <c r="AU123" s="69"/>
      <c r="AV123" s="69"/>
      <c r="AW123" s="69"/>
      <c r="AX123" s="70" t="str">
        <f t="shared" si="95"/>
        <v/>
      </c>
      <c r="AY123" s="71" t="str">
        <f t="shared" si="96"/>
        <v>Muy Alta</v>
      </c>
      <c r="AZ123" s="70" t="e">
        <f t="shared" si="97"/>
        <v>#VALUE!</v>
      </c>
      <c r="BA123" s="71" t="e">
        <f t="shared" si="98"/>
        <v>#VALUE!</v>
      </c>
      <c r="BB123" s="55" t="e">
        <f>IF(AND(AY123&lt;&gt;"",BA123&lt;&gt;""),VLOOKUP(AY123&amp;BA123,'No Eliminar'!$P$3:$Q$27,2,FALSE),"")</f>
        <v>#VALUE!</v>
      </c>
      <c r="BC123" s="69"/>
      <c r="BD123" s="555"/>
      <c r="BE123" s="555"/>
      <c r="BF123" s="555"/>
      <c r="BG123" s="555"/>
      <c r="BH123" s="555"/>
      <c r="BI123" s="596"/>
    </row>
    <row r="124" spans="2:61" ht="49.5" thickBot="1" x14ac:dyDescent="0.35">
      <c r="B124" s="49"/>
      <c r="C124" s="124" t="e">
        <f>VLOOKUP(B124,'No Eliminar'!B$3:D$18,2,FALSE)</f>
        <v>#N/A</v>
      </c>
      <c r="D124" s="124" t="e">
        <f>VLOOKUP(B124,'No Eliminar'!B$3:E$18,4,FALSE)</f>
        <v>#N/A</v>
      </c>
      <c r="E124" s="49"/>
      <c r="F124" s="111"/>
      <c r="G124" s="123"/>
      <c r="H124" s="50"/>
      <c r="I124" s="63"/>
      <c r="J124" s="63"/>
      <c r="K124" s="49"/>
      <c r="L124" s="114"/>
      <c r="M124" s="516" t="str">
        <f t="shared" si="86"/>
        <v>;</v>
      </c>
      <c r="N124" s="517" t="str">
        <f t="shared" si="87"/>
        <v/>
      </c>
      <c r="O124" s="64"/>
      <c r="P124" s="64"/>
      <c r="Q124" s="64"/>
      <c r="R124" s="64"/>
      <c r="S124" s="64"/>
      <c r="T124" s="64"/>
      <c r="U124" s="64"/>
      <c r="V124" s="64"/>
      <c r="W124" s="64"/>
      <c r="X124" s="64"/>
      <c r="Y124" s="64"/>
      <c r="Z124" s="64"/>
      <c r="AA124" s="64"/>
      <c r="AB124" s="64"/>
      <c r="AC124" s="64"/>
      <c r="AD124" s="64"/>
      <c r="AE124" s="64"/>
      <c r="AF124" s="64"/>
      <c r="AG124" s="64"/>
      <c r="AH124" s="44">
        <f t="shared" si="88"/>
        <v>0</v>
      </c>
      <c r="AI124" s="57" t="str">
        <f t="shared" si="89"/>
        <v>Moderado</v>
      </c>
      <c r="AJ124" s="56">
        <f t="shared" si="90"/>
        <v>0.6</v>
      </c>
      <c r="AK124" s="224" t="e">
        <f>IF(AND(M124&lt;&gt;"",AI124&lt;&gt;""),VLOOKUP(M124&amp;AI124,'No Eliminar'!$P$32:$Q$56,2,FALSE),"")</f>
        <v>#N/A</v>
      </c>
      <c r="AL124" s="105"/>
      <c r="AM124" s="555"/>
      <c r="AN124" s="555"/>
      <c r="AO124" s="68" t="str">
        <f t="shared" si="91"/>
        <v>Impacto</v>
      </c>
      <c r="AP124" s="69"/>
      <c r="AQ124" s="110" t="str">
        <f t="shared" si="92"/>
        <v/>
      </c>
      <c r="AR124" s="69"/>
      <c r="AS124" s="67" t="str">
        <f t="shared" si="93"/>
        <v/>
      </c>
      <c r="AT124" s="70" t="e">
        <f t="shared" si="94"/>
        <v>#VALUE!</v>
      </c>
      <c r="AU124" s="69"/>
      <c r="AV124" s="69"/>
      <c r="AW124" s="69"/>
      <c r="AX124" s="70" t="str">
        <f t="shared" si="95"/>
        <v/>
      </c>
      <c r="AY124" s="71" t="str">
        <f t="shared" si="96"/>
        <v>Muy Alta</v>
      </c>
      <c r="AZ124" s="70" t="e">
        <f t="shared" si="97"/>
        <v>#VALUE!</v>
      </c>
      <c r="BA124" s="71" t="e">
        <f t="shared" si="98"/>
        <v>#VALUE!</v>
      </c>
      <c r="BB124" s="55" t="e">
        <f>IF(AND(AY124&lt;&gt;"",BA124&lt;&gt;""),VLOOKUP(AY124&amp;BA124,'No Eliminar'!$P$3:$Q$27,2,FALSE),"")</f>
        <v>#VALUE!</v>
      </c>
      <c r="BC124" s="69"/>
      <c r="BD124" s="555"/>
      <c r="BE124" s="555"/>
      <c r="BF124" s="555"/>
      <c r="BG124" s="555"/>
      <c r="BH124" s="555"/>
      <c r="BI124" s="596"/>
    </row>
    <row r="125" spans="2:61" ht="49.5" thickBot="1" x14ac:dyDescent="0.35">
      <c r="B125" s="49"/>
      <c r="C125" s="124" t="e">
        <f>VLOOKUP(B125,'No Eliminar'!B$3:D$18,2,FALSE)</f>
        <v>#N/A</v>
      </c>
      <c r="D125" s="124" t="e">
        <f>VLOOKUP(B125,'No Eliminar'!B$3:E$18,4,FALSE)</f>
        <v>#N/A</v>
      </c>
      <c r="E125" s="49"/>
      <c r="F125" s="111"/>
      <c r="G125" s="123"/>
      <c r="H125" s="50"/>
      <c r="I125" s="63"/>
      <c r="J125" s="63"/>
      <c r="K125" s="49"/>
      <c r="L125" s="114"/>
      <c r="M125" s="516" t="str">
        <f t="shared" si="86"/>
        <v>;</v>
      </c>
      <c r="N125" s="517" t="str">
        <f t="shared" si="87"/>
        <v/>
      </c>
      <c r="O125" s="64"/>
      <c r="P125" s="64"/>
      <c r="Q125" s="64"/>
      <c r="R125" s="64"/>
      <c r="S125" s="64"/>
      <c r="T125" s="64"/>
      <c r="U125" s="64"/>
      <c r="V125" s="64"/>
      <c r="W125" s="64"/>
      <c r="X125" s="64"/>
      <c r="Y125" s="64"/>
      <c r="Z125" s="64"/>
      <c r="AA125" s="64"/>
      <c r="AB125" s="64"/>
      <c r="AC125" s="64"/>
      <c r="AD125" s="64"/>
      <c r="AE125" s="64"/>
      <c r="AF125" s="64"/>
      <c r="AG125" s="64"/>
      <c r="AH125" s="44">
        <f t="shared" si="88"/>
        <v>0</v>
      </c>
      <c r="AI125" s="57" t="str">
        <f t="shared" si="89"/>
        <v>Moderado</v>
      </c>
      <c r="AJ125" s="56">
        <f t="shared" si="90"/>
        <v>0.6</v>
      </c>
      <c r="AK125" s="224" t="e">
        <f>IF(AND(M125&lt;&gt;"",AI125&lt;&gt;""),VLOOKUP(M125&amp;AI125,'No Eliminar'!$P$32:$Q$56,2,FALSE),"")</f>
        <v>#N/A</v>
      </c>
      <c r="AL125" s="105"/>
      <c r="AM125" s="555"/>
      <c r="AN125" s="555"/>
      <c r="AO125" s="68" t="str">
        <f t="shared" si="91"/>
        <v>Impacto</v>
      </c>
      <c r="AP125" s="69"/>
      <c r="AQ125" s="110" t="str">
        <f t="shared" si="92"/>
        <v/>
      </c>
      <c r="AR125" s="69"/>
      <c r="AS125" s="67" t="str">
        <f t="shared" si="93"/>
        <v/>
      </c>
      <c r="AT125" s="70" t="e">
        <f t="shared" si="94"/>
        <v>#VALUE!</v>
      </c>
      <c r="AU125" s="69"/>
      <c r="AV125" s="69"/>
      <c r="AW125" s="69"/>
      <c r="AX125" s="70" t="str">
        <f t="shared" si="95"/>
        <v/>
      </c>
      <c r="AY125" s="71" t="str">
        <f t="shared" si="96"/>
        <v>Muy Alta</v>
      </c>
      <c r="AZ125" s="70" t="e">
        <f t="shared" si="97"/>
        <v>#VALUE!</v>
      </c>
      <c r="BA125" s="71" t="e">
        <f t="shared" si="98"/>
        <v>#VALUE!</v>
      </c>
      <c r="BB125" s="55" t="e">
        <f>IF(AND(AY125&lt;&gt;"",BA125&lt;&gt;""),VLOOKUP(AY125&amp;BA125,'No Eliminar'!$P$3:$Q$27,2,FALSE),"")</f>
        <v>#VALUE!</v>
      </c>
      <c r="BC125" s="69"/>
      <c r="BD125" s="555"/>
      <c r="BE125" s="555"/>
      <c r="BF125" s="555"/>
      <c r="BG125" s="555"/>
      <c r="BH125" s="555"/>
      <c r="BI125" s="596"/>
    </row>
    <row r="126" spans="2:61" ht="49.5" thickBot="1" x14ac:dyDescent="0.35">
      <c r="B126" s="49"/>
      <c r="C126" s="124" t="e">
        <f>VLOOKUP(B126,'No Eliminar'!B$3:D$18,2,FALSE)</f>
        <v>#N/A</v>
      </c>
      <c r="D126" s="124" t="e">
        <f>VLOOKUP(B126,'No Eliminar'!B$3:E$18,4,FALSE)</f>
        <v>#N/A</v>
      </c>
      <c r="E126" s="49"/>
      <c r="F126" s="111"/>
      <c r="G126" s="123"/>
      <c r="H126" s="50"/>
      <c r="I126" s="63"/>
      <c r="J126" s="63"/>
      <c r="K126" s="49"/>
      <c r="L126" s="114"/>
      <c r="M126" s="516" t="str">
        <f t="shared" si="86"/>
        <v>;</v>
      </c>
      <c r="N126" s="517" t="str">
        <f t="shared" si="87"/>
        <v/>
      </c>
      <c r="O126" s="64"/>
      <c r="P126" s="64"/>
      <c r="Q126" s="64"/>
      <c r="R126" s="64"/>
      <c r="S126" s="64"/>
      <c r="T126" s="64"/>
      <c r="U126" s="64"/>
      <c r="V126" s="64"/>
      <c r="W126" s="64"/>
      <c r="X126" s="64"/>
      <c r="Y126" s="64"/>
      <c r="Z126" s="64"/>
      <c r="AA126" s="64"/>
      <c r="AB126" s="64"/>
      <c r="AC126" s="64"/>
      <c r="AD126" s="64"/>
      <c r="AE126" s="64"/>
      <c r="AF126" s="64"/>
      <c r="AG126" s="64"/>
      <c r="AH126" s="44">
        <f t="shared" si="88"/>
        <v>0</v>
      </c>
      <c r="AI126" s="57" t="str">
        <f t="shared" si="89"/>
        <v>Moderado</v>
      </c>
      <c r="AJ126" s="56">
        <f t="shared" si="90"/>
        <v>0.6</v>
      </c>
      <c r="AK126" s="224" t="e">
        <f>IF(AND(M126&lt;&gt;"",AI126&lt;&gt;""),VLOOKUP(M126&amp;AI126,'No Eliminar'!$P$32:$Q$56,2,FALSE),"")</f>
        <v>#N/A</v>
      </c>
      <c r="AL126" s="105"/>
      <c r="AM126" s="555"/>
      <c r="AN126" s="555"/>
      <c r="AO126" s="68" t="str">
        <f t="shared" si="91"/>
        <v>Impacto</v>
      </c>
      <c r="AP126" s="69"/>
      <c r="AQ126" s="110" t="str">
        <f t="shared" si="92"/>
        <v/>
      </c>
      <c r="AR126" s="69"/>
      <c r="AS126" s="67" t="str">
        <f t="shared" si="93"/>
        <v/>
      </c>
      <c r="AT126" s="70" t="e">
        <f t="shared" si="94"/>
        <v>#VALUE!</v>
      </c>
      <c r="AU126" s="69"/>
      <c r="AV126" s="69"/>
      <c r="AW126" s="69"/>
      <c r="AX126" s="70" t="str">
        <f t="shared" si="95"/>
        <v/>
      </c>
      <c r="AY126" s="71" t="str">
        <f t="shared" si="96"/>
        <v>Muy Alta</v>
      </c>
      <c r="AZ126" s="70" t="e">
        <f t="shared" si="97"/>
        <v>#VALUE!</v>
      </c>
      <c r="BA126" s="71" t="e">
        <f t="shared" si="98"/>
        <v>#VALUE!</v>
      </c>
      <c r="BB126" s="55" t="e">
        <f>IF(AND(AY126&lt;&gt;"",BA126&lt;&gt;""),VLOOKUP(AY126&amp;BA126,'No Eliminar'!$P$3:$Q$27,2,FALSE),"")</f>
        <v>#VALUE!</v>
      </c>
      <c r="BC126" s="69"/>
      <c r="BD126" s="555"/>
      <c r="BE126" s="555"/>
      <c r="BF126" s="555"/>
      <c r="BG126" s="555"/>
      <c r="BH126" s="555"/>
      <c r="BI126" s="596"/>
    </row>
    <row r="127" spans="2:61" ht="49.5" thickBot="1" x14ac:dyDescent="0.35">
      <c r="B127" s="49"/>
      <c r="C127" s="124" t="e">
        <f>VLOOKUP(B127,'No Eliminar'!B$3:D$18,2,FALSE)</f>
        <v>#N/A</v>
      </c>
      <c r="D127" s="124" t="e">
        <f>VLOOKUP(B127,'No Eliminar'!B$3:E$18,4,FALSE)</f>
        <v>#N/A</v>
      </c>
      <c r="E127" s="49"/>
      <c r="F127" s="111"/>
      <c r="G127" s="123"/>
      <c r="H127" s="50"/>
      <c r="I127" s="63"/>
      <c r="J127" s="63"/>
      <c r="K127" s="49"/>
      <c r="L127" s="114"/>
      <c r="M127" s="516" t="str">
        <f t="shared" si="86"/>
        <v>;</v>
      </c>
      <c r="N127" s="517" t="str">
        <f t="shared" si="87"/>
        <v/>
      </c>
      <c r="O127" s="64"/>
      <c r="P127" s="64"/>
      <c r="Q127" s="64"/>
      <c r="R127" s="64"/>
      <c r="S127" s="64"/>
      <c r="T127" s="64"/>
      <c r="U127" s="64"/>
      <c r="V127" s="64"/>
      <c r="W127" s="64"/>
      <c r="X127" s="64"/>
      <c r="Y127" s="64"/>
      <c r="Z127" s="64"/>
      <c r="AA127" s="64"/>
      <c r="AB127" s="64"/>
      <c r="AC127" s="64"/>
      <c r="AD127" s="64"/>
      <c r="AE127" s="64"/>
      <c r="AF127" s="64"/>
      <c r="AG127" s="64"/>
      <c r="AH127" s="44">
        <f t="shared" si="88"/>
        <v>0</v>
      </c>
      <c r="AI127" s="57" t="str">
        <f t="shared" si="89"/>
        <v>Moderado</v>
      </c>
      <c r="AJ127" s="56">
        <f t="shared" si="90"/>
        <v>0.6</v>
      </c>
      <c r="AK127" s="224" t="e">
        <f>IF(AND(M127&lt;&gt;"",AI127&lt;&gt;""),VLOOKUP(M127&amp;AI127,'No Eliminar'!$P$32:$Q$56,2,FALSE),"")</f>
        <v>#N/A</v>
      </c>
      <c r="AL127" s="105"/>
      <c r="AM127" s="555"/>
      <c r="AN127" s="555"/>
      <c r="AO127" s="68" t="str">
        <f t="shared" si="91"/>
        <v>Impacto</v>
      </c>
      <c r="AP127" s="69"/>
      <c r="AQ127" s="110" t="str">
        <f t="shared" si="92"/>
        <v/>
      </c>
      <c r="AR127" s="69"/>
      <c r="AS127" s="67" t="str">
        <f t="shared" si="93"/>
        <v/>
      </c>
      <c r="AT127" s="70" t="e">
        <f t="shared" si="94"/>
        <v>#VALUE!</v>
      </c>
      <c r="AU127" s="69"/>
      <c r="AV127" s="69"/>
      <c r="AW127" s="69"/>
      <c r="AX127" s="70" t="str">
        <f t="shared" si="95"/>
        <v/>
      </c>
      <c r="AY127" s="71" t="str">
        <f t="shared" si="96"/>
        <v>Muy Alta</v>
      </c>
      <c r="AZ127" s="70" t="e">
        <f t="shared" si="97"/>
        <v>#VALUE!</v>
      </c>
      <c r="BA127" s="71" t="e">
        <f t="shared" si="98"/>
        <v>#VALUE!</v>
      </c>
      <c r="BB127" s="55" t="e">
        <f>IF(AND(AY127&lt;&gt;"",BA127&lt;&gt;""),VLOOKUP(AY127&amp;BA127,'No Eliminar'!$P$3:$Q$27,2,FALSE),"")</f>
        <v>#VALUE!</v>
      </c>
      <c r="BC127" s="69"/>
      <c r="BD127" s="555"/>
      <c r="BE127" s="555"/>
      <c r="BF127" s="555"/>
      <c r="BG127" s="555"/>
      <c r="BH127" s="555"/>
      <c r="BI127" s="596"/>
    </row>
    <row r="128" spans="2:61" ht="49.5" thickBot="1" x14ac:dyDescent="0.35">
      <c r="B128" s="49"/>
      <c r="C128" s="124" t="e">
        <f>VLOOKUP(B128,'No Eliminar'!B$3:D$18,2,FALSE)</f>
        <v>#N/A</v>
      </c>
      <c r="D128" s="124" t="e">
        <f>VLOOKUP(B128,'No Eliminar'!B$3:E$18,4,FALSE)</f>
        <v>#N/A</v>
      </c>
      <c r="E128" s="49"/>
      <c r="F128" s="111"/>
      <c r="G128" s="123"/>
      <c r="H128" s="50"/>
      <c r="I128" s="63"/>
      <c r="J128" s="63"/>
      <c r="K128" s="49"/>
      <c r="L128" s="114"/>
      <c r="M128" s="516" t="str">
        <f t="shared" si="86"/>
        <v>;</v>
      </c>
      <c r="N128" s="517" t="str">
        <f t="shared" si="87"/>
        <v/>
      </c>
      <c r="O128" s="64"/>
      <c r="P128" s="64"/>
      <c r="Q128" s="64"/>
      <c r="R128" s="64"/>
      <c r="S128" s="64"/>
      <c r="T128" s="64"/>
      <c r="U128" s="64"/>
      <c r="V128" s="64"/>
      <c r="W128" s="64"/>
      <c r="X128" s="64"/>
      <c r="Y128" s="64"/>
      <c r="Z128" s="64"/>
      <c r="AA128" s="64"/>
      <c r="AB128" s="64"/>
      <c r="AC128" s="64"/>
      <c r="AD128" s="64"/>
      <c r="AE128" s="64"/>
      <c r="AF128" s="64"/>
      <c r="AG128" s="64"/>
      <c r="AH128" s="44">
        <f t="shared" si="88"/>
        <v>0</v>
      </c>
      <c r="AI128" s="57" t="str">
        <f t="shared" si="89"/>
        <v>Moderado</v>
      </c>
      <c r="AJ128" s="56">
        <f t="shared" si="90"/>
        <v>0.6</v>
      </c>
      <c r="AK128" s="224" t="e">
        <f>IF(AND(M128&lt;&gt;"",AI128&lt;&gt;""),VLOOKUP(M128&amp;AI128,'No Eliminar'!$P$32:$Q$56,2,FALSE),"")</f>
        <v>#N/A</v>
      </c>
      <c r="AL128" s="105"/>
      <c r="AM128" s="555"/>
      <c r="AN128" s="555"/>
      <c r="AO128" s="68" t="str">
        <f t="shared" si="91"/>
        <v>Impacto</v>
      </c>
      <c r="AP128" s="69"/>
      <c r="AQ128" s="110" t="str">
        <f t="shared" si="92"/>
        <v/>
      </c>
      <c r="AR128" s="69"/>
      <c r="AS128" s="67" t="str">
        <f t="shared" si="93"/>
        <v/>
      </c>
      <c r="AT128" s="70" t="e">
        <f t="shared" si="94"/>
        <v>#VALUE!</v>
      </c>
      <c r="AU128" s="69"/>
      <c r="AV128" s="69"/>
      <c r="AW128" s="69"/>
      <c r="AX128" s="70" t="str">
        <f t="shared" si="95"/>
        <v/>
      </c>
      <c r="AY128" s="71" t="str">
        <f t="shared" si="96"/>
        <v>Muy Alta</v>
      </c>
      <c r="AZ128" s="70" t="e">
        <f t="shared" si="97"/>
        <v>#VALUE!</v>
      </c>
      <c r="BA128" s="71" t="e">
        <f t="shared" si="98"/>
        <v>#VALUE!</v>
      </c>
      <c r="BB128" s="55" t="e">
        <f>IF(AND(AY128&lt;&gt;"",BA128&lt;&gt;""),VLOOKUP(AY128&amp;BA128,'No Eliminar'!$P$3:$Q$27,2,FALSE),"")</f>
        <v>#VALUE!</v>
      </c>
      <c r="BC128" s="69"/>
      <c r="BD128" s="555"/>
      <c r="BE128" s="555"/>
      <c r="BF128" s="555"/>
      <c r="BG128" s="555"/>
      <c r="BH128" s="555"/>
      <c r="BI128" s="596"/>
    </row>
    <row r="129" spans="2:61" ht="49.5" thickBot="1" x14ac:dyDescent="0.35">
      <c r="B129" s="49"/>
      <c r="C129" s="124" t="e">
        <f>VLOOKUP(B129,'No Eliminar'!B$3:D$18,2,FALSE)</f>
        <v>#N/A</v>
      </c>
      <c r="D129" s="124" t="e">
        <f>VLOOKUP(B129,'No Eliminar'!B$3:E$18,4,FALSE)</f>
        <v>#N/A</v>
      </c>
      <c r="E129" s="49"/>
      <c r="F129" s="111"/>
      <c r="G129" s="123"/>
      <c r="H129" s="50"/>
      <c r="I129" s="63"/>
      <c r="J129" s="63"/>
      <c r="K129" s="49"/>
      <c r="L129" s="114"/>
      <c r="M129" s="516" t="str">
        <f t="shared" si="86"/>
        <v>;</v>
      </c>
      <c r="N129" s="517" t="str">
        <f t="shared" si="87"/>
        <v/>
      </c>
      <c r="O129" s="64"/>
      <c r="P129" s="64"/>
      <c r="Q129" s="64"/>
      <c r="R129" s="64"/>
      <c r="S129" s="64"/>
      <c r="T129" s="64"/>
      <c r="U129" s="64"/>
      <c r="V129" s="64"/>
      <c r="W129" s="64"/>
      <c r="X129" s="64"/>
      <c r="Y129" s="64"/>
      <c r="Z129" s="64"/>
      <c r="AA129" s="64"/>
      <c r="AB129" s="64"/>
      <c r="AC129" s="64"/>
      <c r="AD129" s="64"/>
      <c r="AE129" s="64"/>
      <c r="AF129" s="64"/>
      <c r="AG129" s="64"/>
      <c r="AH129" s="44">
        <f t="shared" si="88"/>
        <v>0</v>
      </c>
      <c r="AI129" s="57" t="str">
        <f t="shared" si="89"/>
        <v>Moderado</v>
      </c>
      <c r="AJ129" s="56">
        <f t="shared" si="90"/>
        <v>0.6</v>
      </c>
      <c r="AK129" s="224" t="e">
        <f>IF(AND(M129&lt;&gt;"",AI129&lt;&gt;""),VLOOKUP(M129&amp;AI129,'No Eliminar'!$P$32:$Q$56,2,FALSE),"")</f>
        <v>#N/A</v>
      </c>
      <c r="AL129" s="105"/>
      <c r="AM129" s="555"/>
      <c r="AN129" s="555"/>
      <c r="AO129" s="68" t="str">
        <f t="shared" si="91"/>
        <v>Impacto</v>
      </c>
      <c r="AP129" s="69"/>
      <c r="AQ129" s="110" t="str">
        <f t="shared" si="92"/>
        <v/>
      </c>
      <c r="AR129" s="69"/>
      <c r="AS129" s="67" t="str">
        <f t="shared" si="93"/>
        <v/>
      </c>
      <c r="AT129" s="70" t="e">
        <f t="shared" si="94"/>
        <v>#VALUE!</v>
      </c>
      <c r="AU129" s="69"/>
      <c r="AV129" s="69"/>
      <c r="AW129" s="69"/>
      <c r="AX129" s="70" t="str">
        <f t="shared" si="95"/>
        <v/>
      </c>
      <c r="AY129" s="71" t="str">
        <f t="shared" si="96"/>
        <v>Muy Alta</v>
      </c>
      <c r="AZ129" s="70" t="e">
        <f t="shared" si="97"/>
        <v>#VALUE!</v>
      </c>
      <c r="BA129" s="71" t="e">
        <f t="shared" si="98"/>
        <v>#VALUE!</v>
      </c>
      <c r="BB129" s="55" t="e">
        <f>IF(AND(AY129&lt;&gt;"",BA129&lt;&gt;""),VLOOKUP(AY129&amp;BA129,'No Eliminar'!$P$3:$Q$27,2,FALSE),"")</f>
        <v>#VALUE!</v>
      </c>
      <c r="BC129" s="69"/>
      <c r="BD129" s="555"/>
      <c r="BE129" s="555"/>
      <c r="BF129" s="555"/>
      <c r="BG129" s="555"/>
      <c r="BH129" s="555"/>
      <c r="BI129" s="596"/>
    </row>
    <row r="130" spans="2:61" ht="49.5" thickBot="1" x14ac:dyDescent="0.35">
      <c r="B130" s="49"/>
      <c r="C130" s="124" t="e">
        <f>VLOOKUP(B130,'No Eliminar'!B$3:D$18,2,FALSE)</f>
        <v>#N/A</v>
      </c>
      <c r="D130" s="124" t="e">
        <f>VLOOKUP(B130,'No Eliminar'!B$3:E$18,4,FALSE)</f>
        <v>#N/A</v>
      </c>
      <c r="E130" s="49"/>
      <c r="F130" s="111"/>
      <c r="G130" s="123"/>
      <c r="H130" s="50"/>
      <c r="I130" s="63"/>
      <c r="J130" s="63"/>
      <c r="K130" s="49"/>
      <c r="L130" s="114"/>
      <c r="M130" s="516" t="str">
        <f t="shared" si="86"/>
        <v>;</v>
      </c>
      <c r="N130" s="517" t="str">
        <f t="shared" si="87"/>
        <v/>
      </c>
      <c r="O130" s="64"/>
      <c r="P130" s="64"/>
      <c r="Q130" s="64"/>
      <c r="R130" s="64"/>
      <c r="S130" s="64"/>
      <c r="T130" s="64"/>
      <c r="U130" s="64"/>
      <c r="V130" s="64"/>
      <c r="W130" s="64"/>
      <c r="X130" s="64"/>
      <c r="Y130" s="64"/>
      <c r="Z130" s="64"/>
      <c r="AA130" s="64"/>
      <c r="AB130" s="64"/>
      <c r="AC130" s="64"/>
      <c r="AD130" s="64"/>
      <c r="AE130" s="64"/>
      <c r="AF130" s="64"/>
      <c r="AG130" s="64"/>
      <c r="AH130" s="44">
        <f t="shared" si="88"/>
        <v>0</v>
      </c>
      <c r="AI130" s="57" t="str">
        <f t="shared" si="89"/>
        <v>Moderado</v>
      </c>
      <c r="AJ130" s="56">
        <f t="shared" si="90"/>
        <v>0.6</v>
      </c>
      <c r="AK130" s="224" t="e">
        <f>IF(AND(M130&lt;&gt;"",AI130&lt;&gt;""),VLOOKUP(M130&amp;AI130,'No Eliminar'!$P$32:$Q$56,2,FALSE),"")</f>
        <v>#N/A</v>
      </c>
      <c r="AL130" s="105"/>
      <c r="AM130" s="555"/>
      <c r="AN130" s="555"/>
      <c r="AO130" s="68" t="str">
        <f t="shared" si="91"/>
        <v>Impacto</v>
      </c>
      <c r="AP130" s="69"/>
      <c r="AQ130" s="110" t="str">
        <f t="shared" si="92"/>
        <v/>
      </c>
      <c r="AR130" s="69"/>
      <c r="AS130" s="67" t="str">
        <f t="shared" si="93"/>
        <v/>
      </c>
      <c r="AT130" s="70" t="e">
        <f t="shared" si="94"/>
        <v>#VALUE!</v>
      </c>
      <c r="AU130" s="69"/>
      <c r="AV130" s="69"/>
      <c r="AW130" s="69"/>
      <c r="AX130" s="70" t="str">
        <f t="shared" si="95"/>
        <v/>
      </c>
      <c r="AY130" s="71" t="str">
        <f t="shared" si="96"/>
        <v>Muy Alta</v>
      </c>
      <c r="AZ130" s="70" t="e">
        <f t="shared" si="97"/>
        <v>#VALUE!</v>
      </c>
      <c r="BA130" s="71" t="e">
        <f t="shared" si="98"/>
        <v>#VALUE!</v>
      </c>
      <c r="BB130" s="55" t="e">
        <f>IF(AND(AY130&lt;&gt;"",BA130&lt;&gt;""),VLOOKUP(AY130&amp;BA130,'No Eliminar'!$P$3:$Q$27,2,FALSE),"")</f>
        <v>#VALUE!</v>
      </c>
      <c r="BC130" s="69"/>
      <c r="BD130" s="555"/>
      <c r="BE130" s="555"/>
      <c r="BF130" s="555"/>
      <c r="BG130" s="555"/>
      <c r="BH130" s="555"/>
      <c r="BI130" s="596"/>
    </row>
    <row r="131" spans="2:61" ht="49.5" thickBot="1" x14ac:dyDescent="0.35">
      <c r="B131" s="49"/>
      <c r="C131" s="124" t="e">
        <f>VLOOKUP(B131,'No Eliminar'!B$3:D$18,2,FALSE)</f>
        <v>#N/A</v>
      </c>
      <c r="D131" s="124" t="e">
        <f>VLOOKUP(B131,'No Eliminar'!B$3:E$18,4,FALSE)</f>
        <v>#N/A</v>
      </c>
      <c r="E131" s="49"/>
      <c r="F131" s="111"/>
      <c r="G131" s="123"/>
      <c r="H131" s="50"/>
      <c r="I131" s="63"/>
      <c r="J131" s="63"/>
      <c r="K131" s="49"/>
      <c r="L131" s="114"/>
      <c r="M131" s="516" t="str">
        <f t="shared" si="86"/>
        <v>;</v>
      </c>
      <c r="N131" s="517" t="str">
        <f t="shared" si="87"/>
        <v/>
      </c>
      <c r="O131" s="64"/>
      <c r="P131" s="64"/>
      <c r="Q131" s="64"/>
      <c r="R131" s="64"/>
      <c r="S131" s="64"/>
      <c r="T131" s="64"/>
      <c r="U131" s="64"/>
      <c r="V131" s="64"/>
      <c r="W131" s="64"/>
      <c r="X131" s="64"/>
      <c r="Y131" s="64"/>
      <c r="Z131" s="64"/>
      <c r="AA131" s="64"/>
      <c r="AB131" s="64"/>
      <c r="AC131" s="64"/>
      <c r="AD131" s="64"/>
      <c r="AE131" s="64"/>
      <c r="AF131" s="64"/>
      <c r="AG131" s="64"/>
      <c r="AH131" s="44">
        <f t="shared" si="88"/>
        <v>0</v>
      </c>
      <c r="AI131" s="57" t="str">
        <f t="shared" si="89"/>
        <v>Moderado</v>
      </c>
      <c r="AJ131" s="56">
        <f t="shared" si="90"/>
        <v>0.6</v>
      </c>
      <c r="AK131" s="224" t="e">
        <f>IF(AND(M131&lt;&gt;"",AI131&lt;&gt;""),VLOOKUP(M131&amp;AI131,'No Eliminar'!$P$32:$Q$56,2,FALSE),"")</f>
        <v>#N/A</v>
      </c>
      <c r="AL131" s="105"/>
      <c r="AM131" s="555"/>
      <c r="AN131" s="555"/>
      <c r="AO131" s="68" t="str">
        <f t="shared" si="91"/>
        <v>Impacto</v>
      </c>
      <c r="AP131" s="69"/>
      <c r="AQ131" s="110" t="str">
        <f t="shared" si="92"/>
        <v/>
      </c>
      <c r="AR131" s="69"/>
      <c r="AS131" s="67" t="str">
        <f t="shared" si="93"/>
        <v/>
      </c>
      <c r="AT131" s="70" t="e">
        <f t="shared" si="94"/>
        <v>#VALUE!</v>
      </c>
      <c r="AU131" s="69"/>
      <c r="AV131" s="69"/>
      <c r="AW131" s="69"/>
      <c r="AX131" s="70" t="str">
        <f t="shared" si="95"/>
        <v/>
      </c>
      <c r="AY131" s="71" t="str">
        <f t="shared" si="96"/>
        <v>Muy Alta</v>
      </c>
      <c r="AZ131" s="70" t="e">
        <f t="shared" si="97"/>
        <v>#VALUE!</v>
      </c>
      <c r="BA131" s="71" t="e">
        <f t="shared" si="98"/>
        <v>#VALUE!</v>
      </c>
      <c r="BB131" s="55" t="e">
        <f>IF(AND(AY131&lt;&gt;"",BA131&lt;&gt;""),VLOOKUP(AY131&amp;BA131,'No Eliminar'!$P$3:$Q$27,2,FALSE),"")</f>
        <v>#VALUE!</v>
      </c>
      <c r="BC131" s="69"/>
      <c r="BD131" s="555"/>
      <c r="BE131" s="555"/>
      <c r="BF131" s="555"/>
      <c r="BG131" s="555"/>
      <c r="BH131" s="555"/>
      <c r="BI131" s="596"/>
    </row>
    <row r="132" spans="2:61" ht="49.5" thickBot="1" x14ac:dyDescent="0.35">
      <c r="B132" s="49"/>
      <c r="C132" s="124" t="e">
        <f>VLOOKUP(B132,'No Eliminar'!B$3:D$18,2,FALSE)</f>
        <v>#N/A</v>
      </c>
      <c r="D132" s="124" t="e">
        <f>VLOOKUP(B132,'No Eliminar'!B$3:E$18,4,FALSE)</f>
        <v>#N/A</v>
      </c>
      <c r="E132" s="49"/>
      <c r="F132" s="111"/>
      <c r="G132" s="123"/>
      <c r="H132" s="50"/>
      <c r="I132" s="63"/>
      <c r="J132" s="63"/>
      <c r="K132" s="49"/>
      <c r="L132" s="114"/>
      <c r="M132" s="516" t="str">
        <f t="shared" si="86"/>
        <v>;</v>
      </c>
      <c r="N132" s="517" t="str">
        <f t="shared" si="87"/>
        <v/>
      </c>
      <c r="O132" s="64"/>
      <c r="P132" s="64"/>
      <c r="Q132" s="64"/>
      <c r="R132" s="64"/>
      <c r="S132" s="64"/>
      <c r="T132" s="64"/>
      <c r="U132" s="64"/>
      <c r="V132" s="64"/>
      <c r="W132" s="64"/>
      <c r="X132" s="64"/>
      <c r="Y132" s="64"/>
      <c r="Z132" s="64"/>
      <c r="AA132" s="64"/>
      <c r="AB132" s="64"/>
      <c r="AC132" s="64"/>
      <c r="AD132" s="64"/>
      <c r="AE132" s="64"/>
      <c r="AF132" s="64"/>
      <c r="AG132" s="64"/>
      <c r="AH132" s="44">
        <f t="shared" si="88"/>
        <v>0</v>
      </c>
      <c r="AI132" s="57" t="str">
        <f t="shared" si="89"/>
        <v>Moderado</v>
      </c>
      <c r="AJ132" s="56">
        <f t="shared" si="90"/>
        <v>0.6</v>
      </c>
      <c r="AK132" s="224" t="e">
        <f>IF(AND(M132&lt;&gt;"",AI132&lt;&gt;""),VLOOKUP(M132&amp;AI132,'No Eliminar'!$P$32:$Q$56,2,FALSE),"")</f>
        <v>#N/A</v>
      </c>
      <c r="AL132" s="105"/>
      <c r="AM132" s="555"/>
      <c r="AN132" s="555"/>
      <c r="AO132" s="68" t="str">
        <f t="shared" si="91"/>
        <v>Impacto</v>
      </c>
      <c r="AP132" s="69"/>
      <c r="AQ132" s="110" t="str">
        <f t="shared" si="92"/>
        <v/>
      </c>
      <c r="AR132" s="69"/>
      <c r="AS132" s="67" t="str">
        <f t="shared" si="93"/>
        <v/>
      </c>
      <c r="AT132" s="70" t="e">
        <f t="shared" si="94"/>
        <v>#VALUE!</v>
      </c>
      <c r="AU132" s="69"/>
      <c r="AV132" s="69"/>
      <c r="AW132" s="69"/>
      <c r="AX132" s="70" t="str">
        <f t="shared" si="95"/>
        <v/>
      </c>
      <c r="AY132" s="71" t="str">
        <f t="shared" si="96"/>
        <v>Muy Alta</v>
      </c>
      <c r="AZ132" s="70" t="e">
        <f t="shared" si="97"/>
        <v>#VALUE!</v>
      </c>
      <c r="BA132" s="71" t="e">
        <f t="shared" si="98"/>
        <v>#VALUE!</v>
      </c>
      <c r="BB132" s="55" t="e">
        <f>IF(AND(AY132&lt;&gt;"",BA132&lt;&gt;""),VLOOKUP(AY132&amp;BA132,'No Eliminar'!$P$3:$Q$27,2,FALSE),"")</f>
        <v>#VALUE!</v>
      </c>
      <c r="BC132" s="69"/>
      <c r="BD132" s="555"/>
      <c r="BE132" s="555"/>
      <c r="BF132" s="555"/>
      <c r="BG132" s="555"/>
      <c r="BH132" s="555"/>
      <c r="BI132" s="596"/>
    </row>
    <row r="133" spans="2:61" ht="49.5" thickBot="1" x14ac:dyDescent="0.35">
      <c r="B133" s="49"/>
      <c r="C133" s="124" t="e">
        <f>VLOOKUP(B133,'No Eliminar'!B$3:D$18,2,FALSE)</f>
        <v>#N/A</v>
      </c>
      <c r="D133" s="124" t="e">
        <f>VLOOKUP(B133,'No Eliminar'!B$3:E$18,4,FALSE)</f>
        <v>#N/A</v>
      </c>
      <c r="E133" s="49"/>
      <c r="F133" s="111"/>
      <c r="G133" s="123"/>
      <c r="H133" s="50"/>
      <c r="I133" s="63"/>
      <c r="J133" s="63"/>
      <c r="K133" s="49"/>
      <c r="L133" s="114"/>
      <c r="M133" s="516" t="str">
        <f t="shared" si="86"/>
        <v>;</v>
      </c>
      <c r="N133" s="517" t="str">
        <f t="shared" si="87"/>
        <v/>
      </c>
      <c r="O133" s="64"/>
      <c r="P133" s="64"/>
      <c r="Q133" s="64"/>
      <c r="R133" s="64"/>
      <c r="S133" s="64"/>
      <c r="T133" s="64"/>
      <c r="U133" s="64"/>
      <c r="V133" s="64"/>
      <c r="W133" s="64"/>
      <c r="X133" s="64"/>
      <c r="Y133" s="64"/>
      <c r="Z133" s="64"/>
      <c r="AA133" s="64"/>
      <c r="AB133" s="64"/>
      <c r="AC133" s="64"/>
      <c r="AD133" s="64"/>
      <c r="AE133" s="64"/>
      <c r="AF133" s="64"/>
      <c r="AG133" s="64"/>
      <c r="AH133" s="44">
        <f t="shared" si="88"/>
        <v>0</v>
      </c>
      <c r="AI133" s="57" t="str">
        <f t="shared" si="89"/>
        <v>Moderado</v>
      </c>
      <c r="AJ133" s="56">
        <f t="shared" si="90"/>
        <v>0.6</v>
      </c>
      <c r="AK133" s="224" t="e">
        <f>IF(AND(M133&lt;&gt;"",AI133&lt;&gt;""),VLOOKUP(M133&amp;AI133,'No Eliminar'!$P$32:$Q$56,2,FALSE),"")</f>
        <v>#N/A</v>
      </c>
      <c r="AL133" s="105"/>
      <c r="AM133" s="555"/>
      <c r="AN133" s="555"/>
      <c r="AO133" s="68" t="str">
        <f t="shared" si="91"/>
        <v>Impacto</v>
      </c>
      <c r="AP133" s="69"/>
      <c r="AQ133" s="110" t="str">
        <f t="shared" si="92"/>
        <v/>
      </c>
      <c r="AR133" s="69"/>
      <c r="AS133" s="67" t="str">
        <f t="shared" si="93"/>
        <v/>
      </c>
      <c r="AT133" s="70" t="e">
        <f t="shared" si="94"/>
        <v>#VALUE!</v>
      </c>
      <c r="AU133" s="69"/>
      <c r="AV133" s="69"/>
      <c r="AW133" s="69"/>
      <c r="AX133" s="70" t="str">
        <f t="shared" si="95"/>
        <v/>
      </c>
      <c r="AY133" s="71" t="str">
        <f t="shared" si="96"/>
        <v>Muy Alta</v>
      </c>
      <c r="AZ133" s="70" t="e">
        <f t="shared" si="97"/>
        <v>#VALUE!</v>
      </c>
      <c r="BA133" s="71" t="e">
        <f t="shared" si="98"/>
        <v>#VALUE!</v>
      </c>
      <c r="BB133" s="55" t="e">
        <f>IF(AND(AY133&lt;&gt;"",BA133&lt;&gt;""),VLOOKUP(AY133&amp;BA133,'No Eliminar'!$P$3:$Q$27,2,FALSE),"")</f>
        <v>#VALUE!</v>
      </c>
      <c r="BC133" s="69"/>
      <c r="BD133" s="555"/>
      <c r="BE133" s="555"/>
      <c r="BF133" s="555"/>
      <c r="BG133" s="555"/>
      <c r="BH133" s="555"/>
      <c r="BI133" s="596"/>
    </row>
    <row r="134" spans="2:61" ht="49.5" thickBot="1" x14ac:dyDescent="0.35">
      <c r="B134" s="49"/>
      <c r="C134" s="124" t="e">
        <f>VLOOKUP(B134,'No Eliminar'!B$3:D$18,2,FALSE)</f>
        <v>#N/A</v>
      </c>
      <c r="D134" s="124" t="e">
        <f>VLOOKUP(B134,'No Eliminar'!B$3:E$18,4,FALSE)</f>
        <v>#N/A</v>
      </c>
      <c r="E134" s="49"/>
      <c r="F134" s="111"/>
      <c r="G134" s="123"/>
      <c r="H134" s="50"/>
      <c r="I134" s="63"/>
      <c r="J134" s="63"/>
      <c r="K134" s="49"/>
      <c r="L134" s="114"/>
      <c r="M134" s="516" t="str">
        <f t="shared" si="86"/>
        <v>;</v>
      </c>
      <c r="N134" s="517" t="str">
        <f t="shared" si="87"/>
        <v/>
      </c>
      <c r="O134" s="64"/>
      <c r="P134" s="64"/>
      <c r="Q134" s="64"/>
      <c r="R134" s="64"/>
      <c r="S134" s="64"/>
      <c r="T134" s="64"/>
      <c r="U134" s="64"/>
      <c r="V134" s="64"/>
      <c r="W134" s="64"/>
      <c r="X134" s="64"/>
      <c r="Y134" s="64"/>
      <c r="Z134" s="64"/>
      <c r="AA134" s="64"/>
      <c r="AB134" s="64"/>
      <c r="AC134" s="64"/>
      <c r="AD134" s="64"/>
      <c r="AE134" s="64"/>
      <c r="AF134" s="64"/>
      <c r="AG134" s="64"/>
      <c r="AH134" s="44">
        <f t="shared" si="88"/>
        <v>0</v>
      </c>
      <c r="AI134" s="57" t="str">
        <f t="shared" si="89"/>
        <v>Moderado</v>
      </c>
      <c r="AJ134" s="56">
        <f t="shared" si="90"/>
        <v>0.6</v>
      </c>
      <c r="AK134" s="224" t="e">
        <f>IF(AND(M134&lt;&gt;"",AI134&lt;&gt;""),VLOOKUP(M134&amp;AI134,'No Eliminar'!$P$32:$Q$56,2,FALSE),"")</f>
        <v>#N/A</v>
      </c>
      <c r="AL134" s="105"/>
      <c r="AM134" s="555"/>
      <c r="AN134" s="555"/>
      <c r="AO134" s="68" t="str">
        <f t="shared" si="91"/>
        <v>Impacto</v>
      </c>
      <c r="AP134" s="69"/>
      <c r="AQ134" s="110" t="str">
        <f t="shared" si="92"/>
        <v/>
      </c>
      <c r="AR134" s="69"/>
      <c r="AS134" s="67" t="str">
        <f t="shared" si="93"/>
        <v/>
      </c>
      <c r="AT134" s="70" t="e">
        <f t="shared" si="94"/>
        <v>#VALUE!</v>
      </c>
      <c r="AU134" s="69"/>
      <c r="AV134" s="69"/>
      <c r="AW134" s="69"/>
      <c r="AX134" s="70" t="str">
        <f t="shared" si="95"/>
        <v/>
      </c>
      <c r="AY134" s="71" t="str">
        <f t="shared" si="96"/>
        <v>Muy Alta</v>
      </c>
      <c r="AZ134" s="70" t="e">
        <f t="shared" si="97"/>
        <v>#VALUE!</v>
      </c>
      <c r="BA134" s="71" t="e">
        <f t="shared" si="98"/>
        <v>#VALUE!</v>
      </c>
      <c r="BB134" s="55" t="e">
        <f>IF(AND(AY134&lt;&gt;"",BA134&lt;&gt;""),VLOOKUP(AY134&amp;BA134,'No Eliminar'!$P$3:$Q$27,2,FALSE),"")</f>
        <v>#VALUE!</v>
      </c>
      <c r="BC134" s="69"/>
      <c r="BD134" s="555"/>
      <c r="BE134" s="555"/>
      <c r="BF134" s="555"/>
      <c r="BG134" s="555"/>
      <c r="BH134" s="555"/>
      <c r="BI134" s="596"/>
    </row>
    <row r="135" spans="2:61" ht="49.5" thickBot="1" x14ac:dyDescent="0.35">
      <c r="B135" s="49"/>
      <c r="C135" s="124" t="e">
        <f>VLOOKUP(B135,'No Eliminar'!B$3:D$18,2,FALSE)</f>
        <v>#N/A</v>
      </c>
      <c r="D135" s="124" t="e">
        <f>VLOOKUP(B135,'No Eliminar'!B$3:E$18,4,FALSE)</f>
        <v>#N/A</v>
      </c>
      <c r="E135" s="49"/>
      <c r="F135" s="111"/>
      <c r="G135" s="123"/>
      <c r="H135" s="50"/>
      <c r="I135" s="63"/>
      <c r="J135" s="63"/>
      <c r="K135" s="49"/>
      <c r="L135" s="114"/>
      <c r="M135" s="516" t="str">
        <f t="shared" si="86"/>
        <v>;</v>
      </c>
      <c r="N135" s="517" t="str">
        <f t="shared" si="87"/>
        <v/>
      </c>
      <c r="O135" s="64"/>
      <c r="P135" s="64"/>
      <c r="Q135" s="64"/>
      <c r="R135" s="64"/>
      <c r="S135" s="64"/>
      <c r="T135" s="64"/>
      <c r="U135" s="64"/>
      <c r="V135" s="64"/>
      <c r="W135" s="64"/>
      <c r="X135" s="64"/>
      <c r="Y135" s="64"/>
      <c r="Z135" s="64"/>
      <c r="AA135" s="64"/>
      <c r="AB135" s="64"/>
      <c r="AC135" s="64"/>
      <c r="AD135" s="64"/>
      <c r="AE135" s="64"/>
      <c r="AF135" s="64"/>
      <c r="AG135" s="64"/>
      <c r="AH135" s="44">
        <f t="shared" si="88"/>
        <v>0</v>
      </c>
      <c r="AI135" s="57" t="str">
        <f t="shared" si="89"/>
        <v>Moderado</v>
      </c>
      <c r="AJ135" s="56">
        <f t="shared" si="90"/>
        <v>0.6</v>
      </c>
      <c r="AK135" s="224" t="e">
        <f>IF(AND(M135&lt;&gt;"",AI135&lt;&gt;""),VLOOKUP(M135&amp;AI135,'No Eliminar'!$P$32:$Q$56,2,FALSE),"")</f>
        <v>#N/A</v>
      </c>
      <c r="AL135" s="105"/>
      <c r="AM135" s="555"/>
      <c r="AN135" s="555"/>
      <c r="AO135" s="68" t="str">
        <f t="shared" si="91"/>
        <v>Impacto</v>
      </c>
      <c r="AP135" s="69"/>
      <c r="AQ135" s="110" t="str">
        <f t="shared" si="92"/>
        <v/>
      </c>
      <c r="AR135" s="69"/>
      <c r="AS135" s="67" t="str">
        <f t="shared" si="93"/>
        <v/>
      </c>
      <c r="AT135" s="70" t="e">
        <f t="shared" si="94"/>
        <v>#VALUE!</v>
      </c>
      <c r="AU135" s="69"/>
      <c r="AV135" s="69"/>
      <c r="AW135" s="69"/>
      <c r="AX135" s="70" t="str">
        <f t="shared" si="95"/>
        <v/>
      </c>
      <c r="AY135" s="71" t="str">
        <f t="shared" si="96"/>
        <v>Muy Alta</v>
      </c>
      <c r="AZ135" s="70" t="e">
        <f t="shared" si="97"/>
        <v>#VALUE!</v>
      </c>
      <c r="BA135" s="71" t="e">
        <f t="shared" si="98"/>
        <v>#VALUE!</v>
      </c>
      <c r="BB135" s="55" t="e">
        <f>IF(AND(AY135&lt;&gt;"",BA135&lt;&gt;""),VLOOKUP(AY135&amp;BA135,'No Eliminar'!$P$3:$Q$27,2,FALSE),"")</f>
        <v>#VALUE!</v>
      </c>
      <c r="BC135" s="69"/>
      <c r="BD135" s="555"/>
      <c r="BE135" s="555"/>
      <c r="BF135" s="555"/>
      <c r="BG135" s="555"/>
      <c r="BH135" s="555"/>
      <c r="BI135" s="596"/>
    </row>
    <row r="136" spans="2:61" ht="49.5" thickBot="1" x14ac:dyDescent="0.35">
      <c r="B136" s="49"/>
      <c r="C136" s="124" t="e">
        <f>VLOOKUP(B136,'No Eliminar'!B$3:D$18,2,FALSE)</f>
        <v>#N/A</v>
      </c>
      <c r="D136" s="124" t="e">
        <f>VLOOKUP(B136,'No Eliminar'!B$3:E$18,4,FALSE)</f>
        <v>#N/A</v>
      </c>
      <c r="E136" s="49"/>
      <c r="F136" s="111"/>
      <c r="G136" s="123"/>
      <c r="H136" s="50"/>
      <c r="I136" s="63"/>
      <c r="J136" s="63"/>
      <c r="K136" s="49"/>
      <c r="L136" s="114"/>
      <c r="M136" s="516" t="str">
        <f t="shared" ref="M136:M199" si="99">IF(L136="No se ha presentado en los últimos años","Rara vez", IF(L136="Al menos  1 vez en los últimos 5 años","Improbable", IF(L136="Al menos  1 vez en los últimos 2 años","Posible", IF(L136="Al menos  1 vez en el último año","Probable",IF(L136="Más de 1 vez al año","Casi seguro",";")))))</f>
        <v>;</v>
      </c>
      <c r="N136" s="517" t="str">
        <f t="shared" ref="N136:N199" si="100">IF(M136="Rara vez", 20%, IF(M136="Improbable",40%, IF(M136="Posible",60%, IF(M136="Probable",80%,IF(M136="Casi seguro",100%,"")))))</f>
        <v/>
      </c>
      <c r="O136" s="64"/>
      <c r="P136" s="64"/>
      <c r="Q136" s="64"/>
      <c r="R136" s="64"/>
      <c r="S136" s="64"/>
      <c r="T136" s="64"/>
      <c r="U136" s="64"/>
      <c r="V136" s="64"/>
      <c r="W136" s="64"/>
      <c r="X136" s="64"/>
      <c r="Y136" s="64"/>
      <c r="Z136" s="64"/>
      <c r="AA136" s="64"/>
      <c r="AB136" s="64"/>
      <c r="AC136" s="64"/>
      <c r="AD136" s="64"/>
      <c r="AE136" s="64"/>
      <c r="AF136" s="64"/>
      <c r="AG136" s="64"/>
      <c r="AH136" s="44">
        <f t="shared" si="88"/>
        <v>0</v>
      </c>
      <c r="AI136" s="57" t="str">
        <f t="shared" si="89"/>
        <v>Moderado</v>
      </c>
      <c r="AJ136" s="56">
        <f t="shared" si="90"/>
        <v>0.6</v>
      </c>
      <c r="AK136" s="224" t="e">
        <f>IF(AND(M136&lt;&gt;"",AI136&lt;&gt;""),VLOOKUP(M136&amp;AI136,'No Eliminar'!$P$32:$Q$56,2,FALSE),"")</f>
        <v>#N/A</v>
      </c>
      <c r="AL136" s="105"/>
      <c r="AM136" s="555"/>
      <c r="AN136" s="555"/>
      <c r="AO136" s="68" t="str">
        <f t="shared" si="91"/>
        <v>Impacto</v>
      </c>
      <c r="AP136" s="69"/>
      <c r="AQ136" s="110" t="str">
        <f t="shared" si="92"/>
        <v/>
      </c>
      <c r="AR136" s="69"/>
      <c r="AS136" s="67" t="str">
        <f t="shared" si="93"/>
        <v/>
      </c>
      <c r="AT136" s="70" t="e">
        <f t="shared" si="94"/>
        <v>#VALUE!</v>
      </c>
      <c r="AU136" s="69"/>
      <c r="AV136" s="69"/>
      <c r="AW136" s="69"/>
      <c r="AX136" s="70" t="str">
        <f t="shared" si="95"/>
        <v/>
      </c>
      <c r="AY136" s="71" t="str">
        <f t="shared" si="96"/>
        <v>Muy Alta</v>
      </c>
      <c r="AZ136" s="70" t="e">
        <f t="shared" si="97"/>
        <v>#VALUE!</v>
      </c>
      <c r="BA136" s="71" t="e">
        <f t="shared" si="98"/>
        <v>#VALUE!</v>
      </c>
      <c r="BB136" s="55" t="e">
        <f>IF(AND(AY136&lt;&gt;"",BA136&lt;&gt;""),VLOOKUP(AY136&amp;BA136,'No Eliminar'!$P$3:$Q$27,2,FALSE),"")</f>
        <v>#VALUE!</v>
      </c>
      <c r="BC136" s="69"/>
      <c r="BD136" s="555"/>
      <c r="BE136" s="555"/>
      <c r="BF136" s="555"/>
      <c r="BG136" s="555"/>
      <c r="BH136" s="555"/>
      <c r="BI136" s="596"/>
    </row>
    <row r="137" spans="2:61" ht="49.5" thickBot="1" x14ac:dyDescent="0.35">
      <c r="B137" s="49"/>
      <c r="C137" s="124" t="e">
        <f>VLOOKUP(B137,'No Eliminar'!B$3:D$18,2,FALSE)</f>
        <v>#N/A</v>
      </c>
      <c r="D137" s="124" t="e">
        <f>VLOOKUP(B137,'No Eliminar'!B$3:E$18,4,FALSE)</f>
        <v>#N/A</v>
      </c>
      <c r="E137" s="49"/>
      <c r="F137" s="111"/>
      <c r="G137" s="123"/>
      <c r="H137" s="50"/>
      <c r="I137" s="63"/>
      <c r="J137" s="63"/>
      <c r="K137" s="49"/>
      <c r="L137" s="114"/>
      <c r="M137" s="516" t="str">
        <f t="shared" si="99"/>
        <v>;</v>
      </c>
      <c r="N137" s="517" t="str">
        <f t="shared" si="100"/>
        <v/>
      </c>
      <c r="O137" s="64"/>
      <c r="P137" s="64"/>
      <c r="Q137" s="64"/>
      <c r="R137" s="64"/>
      <c r="S137" s="64"/>
      <c r="T137" s="64"/>
      <c r="U137" s="64"/>
      <c r="V137" s="64"/>
      <c r="W137" s="64"/>
      <c r="X137" s="64"/>
      <c r="Y137" s="64"/>
      <c r="Z137" s="64"/>
      <c r="AA137" s="64"/>
      <c r="AB137" s="64"/>
      <c r="AC137" s="64"/>
      <c r="AD137" s="64"/>
      <c r="AE137" s="64"/>
      <c r="AF137" s="64"/>
      <c r="AG137" s="64"/>
      <c r="AH137" s="44">
        <f t="shared" si="88"/>
        <v>0</v>
      </c>
      <c r="AI137" s="57" t="str">
        <f t="shared" si="89"/>
        <v>Moderado</v>
      </c>
      <c r="AJ137" s="56">
        <f t="shared" si="90"/>
        <v>0.6</v>
      </c>
      <c r="AK137" s="224" t="e">
        <f>IF(AND(M137&lt;&gt;"",AI137&lt;&gt;""),VLOOKUP(M137&amp;AI137,'No Eliminar'!$P$32:$Q$56,2,FALSE),"")</f>
        <v>#N/A</v>
      </c>
      <c r="AL137" s="105"/>
      <c r="AM137" s="555"/>
      <c r="AN137" s="555"/>
      <c r="AO137" s="68" t="str">
        <f t="shared" si="91"/>
        <v>Impacto</v>
      </c>
      <c r="AP137" s="69"/>
      <c r="AQ137" s="110" t="str">
        <f t="shared" si="92"/>
        <v/>
      </c>
      <c r="AR137" s="69"/>
      <c r="AS137" s="67" t="str">
        <f t="shared" si="93"/>
        <v/>
      </c>
      <c r="AT137" s="70" t="e">
        <f t="shared" si="94"/>
        <v>#VALUE!</v>
      </c>
      <c r="AU137" s="69"/>
      <c r="AV137" s="69"/>
      <c r="AW137" s="69"/>
      <c r="AX137" s="70" t="str">
        <f t="shared" si="95"/>
        <v/>
      </c>
      <c r="AY137" s="71" t="str">
        <f t="shared" si="96"/>
        <v>Muy Alta</v>
      </c>
      <c r="AZ137" s="70" t="e">
        <f t="shared" si="97"/>
        <v>#VALUE!</v>
      </c>
      <c r="BA137" s="71" t="e">
        <f t="shared" si="98"/>
        <v>#VALUE!</v>
      </c>
      <c r="BB137" s="55" t="e">
        <f>IF(AND(AY137&lt;&gt;"",BA137&lt;&gt;""),VLOOKUP(AY137&amp;BA137,'No Eliminar'!$P$3:$Q$27,2,FALSE),"")</f>
        <v>#VALUE!</v>
      </c>
      <c r="BC137" s="69"/>
      <c r="BD137" s="555"/>
      <c r="BE137" s="555"/>
      <c r="BF137" s="555"/>
      <c r="BG137" s="555"/>
      <c r="BH137" s="555"/>
      <c r="BI137" s="596"/>
    </row>
    <row r="138" spans="2:61" ht="49.5" thickBot="1" x14ac:dyDescent="0.35">
      <c r="B138" s="49"/>
      <c r="C138" s="124" t="e">
        <f>VLOOKUP(B138,'No Eliminar'!B$3:D$18,2,FALSE)</f>
        <v>#N/A</v>
      </c>
      <c r="D138" s="124" t="e">
        <f>VLOOKUP(B138,'No Eliminar'!B$3:E$18,4,FALSE)</f>
        <v>#N/A</v>
      </c>
      <c r="E138" s="49"/>
      <c r="F138" s="111"/>
      <c r="G138" s="123"/>
      <c r="H138" s="50"/>
      <c r="I138" s="63"/>
      <c r="J138" s="63"/>
      <c r="K138" s="49"/>
      <c r="L138" s="114"/>
      <c r="M138" s="516" t="str">
        <f t="shared" si="99"/>
        <v>;</v>
      </c>
      <c r="N138" s="517" t="str">
        <f t="shared" si="100"/>
        <v/>
      </c>
      <c r="O138" s="64"/>
      <c r="P138" s="64"/>
      <c r="Q138" s="64"/>
      <c r="R138" s="64"/>
      <c r="S138" s="64"/>
      <c r="T138" s="64"/>
      <c r="U138" s="64"/>
      <c r="V138" s="64"/>
      <c r="W138" s="64"/>
      <c r="X138" s="64"/>
      <c r="Y138" s="64"/>
      <c r="Z138" s="64"/>
      <c r="AA138" s="64"/>
      <c r="AB138" s="64"/>
      <c r="AC138" s="64"/>
      <c r="AD138" s="64"/>
      <c r="AE138" s="64"/>
      <c r="AF138" s="64"/>
      <c r="AG138" s="64"/>
      <c r="AH138" s="44">
        <f t="shared" si="88"/>
        <v>0</v>
      </c>
      <c r="AI138" s="57" t="str">
        <f t="shared" si="89"/>
        <v>Moderado</v>
      </c>
      <c r="AJ138" s="56">
        <f t="shared" si="90"/>
        <v>0.6</v>
      </c>
      <c r="AK138" s="224" t="e">
        <f>IF(AND(M138&lt;&gt;"",AI138&lt;&gt;""),VLOOKUP(M138&amp;AI138,'No Eliminar'!$P$32:$Q$56,2,FALSE),"")</f>
        <v>#N/A</v>
      </c>
      <c r="AL138" s="105"/>
      <c r="AM138" s="555"/>
      <c r="AN138" s="555"/>
      <c r="AO138" s="68" t="str">
        <f t="shared" si="91"/>
        <v>Impacto</v>
      </c>
      <c r="AP138" s="69"/>
      <c r="AQ138" s="110" t="str">
        <f t="shared" si="92"/>
        <v/>
      </c>
      <c r="AR138" s="69"/>
      <c r="AS138" s="67" t="str">
        <f t="shared" si="93"/>
        <v/>
      </c>
      <c r="AT138" s="70" t="e">
        <f t="shared" si="94"/>
        <v>#VALUE!</v>
      </c>
      <c r="AU138" s="69"/>
      <c r="AV138" s="69"/>
      <c r="AW138" s="69"/>
      <c r="AX138" s="70" t="str">
        <f t="shared" si="95"/>
        <v/>
      </c>
      <c r="AY138" s="71" t="str">
        <f t="shared" si="96"/>
        <v>Muy Alta</v>
      </c>
      <c r="AZ138" s="70" t="e">
        <f t="shared" si="97"/>
        <v>#VALUE!</v>
      </c>
      <c r="BA138" s="71" t="e">
        <f t="shared" si="98"/>
        <v>#VALUE!</v>
      </c>
      <c r="BB138" s="55" t="e">
        <f>IF(AND(AY138&lt;&gt;"",BA138&lt;&gt;""),VLOOKUP(AY138&amp;BA138,'No Eliminar'!$P$3:$Q$27,2,FALSE),"")</f>
        <v>#VALUE!</v>
      </c>
      <c r="BC138" s="69"/>
      <c r="BD138" s="555"/>
      <c r="BE138" s="555"/>
      <c r="BF138" s="555"/>
      <c r="BG138" s="555"/>
      <c r="BH138" s="555"/>
      <c r="BI138" s="596"/>
    </row>
    <row r="139" spans="2:61" ht="49.5" thickBot="1" x14ac:dyDescent="0.35">
      <c r="B139" s="49"/>
      <c r="C139" s="124" t="e">
        <f>VLOOKUP(B139,'No Eliminar'!B$3:D$18,2,FALSE)</f>
        <v>#N/A</v>
      </c>
      <c r="D139" s="124" t="e">
        <f>VLOOKUP(B139,'No Eliminar'!B$3:E$18,4,FALSE)</f>
        <v>#N/A</v>
      </c>
      <c r="E139" s="49"/>
      <c r="F139" s="111"/>
      <c r="G139" s="123"/>
      <c r="H139" s="50"/>
      <c r="I139" s="63"/>
      <c r="J139" s="63"/>
      <c r="K139" s="49"/>
      <c r="L139" s="114"/>
      <c r="M139" s="516" t="str">
        <f t="shared" si="99"/>
        <v>;</v>
      </c>
      <c r="N139" s="517" t="str">
        <f t="shared" si="100"/>
        <v/>
      </c>
      <c r="O139" s="64"/>
      <c r="P139" s="64"/>
      <c r="Q139" s="64"/>
      <c r="R139" s="64"/>
      <c r="S139" s="64"/>
      <c r="T139" s="64"/>
      <c r="U139" s="64"/>
      <c r="V139" s="64"/>
      <c r="W139" s="64"/>
      <c r="X139" s="64"/>
      <c r="Y139" s="64"/>
      <c r="Z139" s="64"/>
      <c r="AA139" s="64"/>
      <c r="AB139" s="64"/>
      <c r="AC139" s="64"/>
      <c r="AD139" s="64"/>
      <c r="AE139" s="64"/>
      <c r="AF139" s="64"/>
      <c r="AG139" s="64"/>
      <c r="AH139" s="44">
        <f t="shared" si="88"/>
        <v>0</v>
      </c>
      <c r="AI139" s="57" t="str">
        <f t="shared" si="89"/>
        <v>Moderado</v>
      </c>
      <c r="AJ139" s="56">
        <f t="shared" si="90"/>
        <v>0.6</v>
      </c>
      <c r="AK139" s="224" t="e">
        <f>IF(AND(M139&lt;&gt;"",AI139&lt;&gt;""),VLOOKUP(M139&amp;AI139,'No Eliminar'!$P$32:$Q$56,2,FALSE),"")</f>
        <v>#N/A</v>
      </c>
      <c r="AL139" s="105"/>
      <c r="AM139" s="555"/>
      <c r="AN139" s="555"/>
      <c r="AO139" s="68" t="str">
        <f t="shared" si="91"/>
        <v>Impacto</v>
      </c>
      <c r="AP139" s="69"/>
      <c r="AQ139" s="110" t="str">
        <f t="shared" si="92"/>
        <v/>
      </c>
      <c r="AR139" s="69"/>
      <c r="AS139" s="67" t="str">
        <f t="shared" si="93"/>
        <v/>
      </c>
      <c r="AT139" s="70" t="e">
        <f t="shared" si="94"/>
        <v>#VALUE!</v>
      </c>
      <c r="AU139" s="69"/>
      <c r="AV139" s="69"/>
      <c r="AW139" s="69"/>
      <c r="AX139" s="70" t="str">
        <f t="shared" si="95"/>
        <v/>
      </c>
      <c r="AY139" s="71" t="str">
        <f t="shared" si="96"/>
        <v>Muy Alta</v>
      </c>
      <c r="AZ139" s="70" t="e">
        <f t="shared" si="97"/>
        <v>#VALUE!</v>
      </c>
      <c r="BA139" s="71" t="e">
        <f t="shared" si="98"/>
        <v>#VALUE!</v>
      </c>
      <c r="BB139" s="55" t="e">
        <f>IF(AND(AY139&lt;&gt;"",BA139&lt;&gt;""),VLOOKUP(AY139&amp;BA139,'No Eliminar'!$P$3:$Q$27,2,FALSE),"")</f>
        <v>#VALUE!</v>
      </c>
      <c r="BC139" s="69"/>
      <c r="BD139" s="555"/>
      <c r="BE139" s="555"/>
      <c r="BF139" s="555"/>
      <c r="BG139" s="555"/>
      <c r="BH139" s="555"/>
      <c r="BI139" s="596"/>
    </row>
    <row r="140" spans="2:61" ht="49.5" thickBot="1" x14ac:dyDescent="0.35">
      <c r="B140" s="49"/>
      <c r="C140" s="124" t="e">
        <f>VLOOKUP(B140,'No Eliminar'!B$3:D$18,2,FALSE)</f>
        <v>#N/A</v>
      </c>
      <c r="D140" s="124" t="e">
        <f>VLOOKUP(B140,'No Eliminar'!B$3:E$18,4,FALSE)</f>
        <v>#N/A</v>
      </c>
      <c r="E140" s="49"/>
      <c r="F140" s="111"/>
      <c r="G140" s="123"/>
      <c r="H140" s="50"/>
      <c r="I140" s="63"/>
      <c r="J140" s="63"/>
      <c r="K140" s="49"/>
      <c r="L140" s="114"/>
      <c r="M140" s="516" t="str">
        <f t="shared" si="99"/>
        <v>;</v>
      </c>
      <c r="N140" s="517" t="str">
        <f t="shared" si="100"/>
        <v/>
      </c>
      <c r="O140" s="64"/>
      <c r="P140" s="64"/>
      <c r="Q140" s="64"/>
      <c r="R140" s="64"/>
      <c r="S140" s="64"/>
      <c r="T140" s="64"/>
      <c r="U140" s="64"/>
      <c r="V140" s="64"/>
      <c r="W140" s="64"/>
      <c r="X140" s="64"/>
      <c r="Y140" s="64"/>
      <c r="Z140" s="64"/>
      <c r="AA140" s="64"/>
      <c r="AB140" s="64"/>
      <c r="AC140" s="64"/>
      <c r="AD140" s="64"/>
      <c r="AE140" s="64"/>
      <c r="AF140" s="64"/>
      <c r="AG140" s="64"/>
      <c r="AH140" s="44">
        <f t="shared" si="88"/>
        <v>0</v>
      </c>
      <c r="AI140" s="57" t="str">
        <f t="shared" si="89"/>
        <v>Moderado</v>
      </c>
      <c r="AJ140" s="56">
        <f t="shared" si="90"/>
        <v>0.6</v>
      </c>
      <c r="AK140" s="224" t="e">
        <f>IF(AND(M140&lt;&gt;"",AI140&lt;&gt;""),VLOOKUP(M140&amp;AI140,'No Eliminar'!$P$32:$Q$56,2,FALSE),"")</f>
        <v>#N/A</v>
      </c>
      <c r="AL140" s="105"/>
      <c r="AM140" s="555"/>
      <c r="AN140" s="555"/>
      <c r="AO140" s="68" t="str">
        <f t="shared" si="91"/>
        <v>Impacto</v>
      </c>
      <c r="AP140" s="69"/>
      <c r="AQ140" s="110" t="str">
        <f t="shared" si="92"/>
        <v/>
      </c>
      <c r="AR140" s="69"/>
      <c r="AS140" s="67" t="str">
        <f t="shared" si="93"/>
        <v/>
      </c>
      <c r="AT140" s="70" t="e">
        <f t="shared" si="94"/>
        <v>#VALUE!</v>
      </c>
      <c r="AU140" s="69"/>
      <c r="AV140" s="69"/>
      <c r="AW140" s="69"/>
      <c r="AX140" s="70" t="str">
        <f t="shared" si="95"/>
        <v/>
      </c>
      <c r="AY140" s="71" t="str">
        <f t="shared" si="96"/>
        <v>Muy Alta</v>
      </c>
      <c r="AZ140" s="70" t="e">
        <f t="shared" si="97"/>
        <v>#VALUE!</v>
      </c>
      <c r="BA140" s="71" t="e">
        <f t="shared" si="98"/>
        <v>#VALUE!</v>
      </c>
      <c r="BB140" s="55" t="e">
        <f>IF(AND(AY140&lt;&gt;"",BA140&lt;&gt;""),VLOOKUP(AY140&amp;BA140,'No Eliminar'!$P$3:$Q$27,2,FALSE),"")</f>
        <v>#VALUE!</v>
      </c>
      <c r="BC140" s="69"/>
      <c r="BD140" s="555"/>
      <c r="BE140" s="555"/>
      <c r="BF140" s="555"/>
      <c r="BG140" s="555"/>
      <c r="BH140" s="555"/>
      <c r="BI140" s="596"/>
    </row>
    <row r="141" spans="2:61" ht="49.5" thickBot="1" x14ac:dyDescent="0.35">
      <c r="B141" s="49"/>
      <c r="C141" s="124" t="e">
        <f>VLOOKUP(B141,'No Eliminar'!B$3:D$18,2,FALSE)</f>
        <v>#N/A</v>
      </c>
      <c r="D141" s="124" t="e">
        <f>VLOOKUP(B141,'No Eliminar'!B$3:E$18,4,FALSE)</f>
        <v>#N/A</v>
      </c>
      <c r="E141" s="49"/>
      <c r="F141" s="111"/>
      <c r="G141" s="123"/>
      <c r="H141" s="50"/>
      <c r="I141" s="63"/>
      <c r="J141" s="63"/>
      <c r="K141" s="49"/>
      <c r="L141" s="114"/>
      <c r="M141" s="516" t="str">
        <f t="shared" si="99"/>
        <v>;</v>
      </c>
      <c r="N141" s="517" t="str">
        <f t="shared" si="100"/>
        <v/>
      </c>
      <c r="O141" s="64"/>
      <c r="P141" s="64"/>
      <c r="Q141" s="64"/>
      <c r="R141" s="64"/>
      <c r="S141" s="64"/>
      <c r="T141" s="64"/>
      <c r="U141" s="64"/>
      <c r="V141" s="64"/>
      <c r="W141" s="64"/>
      <c r="X141" s="64"/>
      <c r="Y141" s="64"/>
      <c r="Z141" s="64"/>
      <c r="AA141" s="64"/>
      <c r="AB141" s="64"/>
      <c r="AC141" s="64"/>
      <c r="AD141" s="64"/>
      <c r="AE141" s="64"/>
      <c r="AF141" s="64"/>
      <c r="AG141" s="64"/>
      <c r="AH141" s="44">
        <f t="shared" si="88"/>
        <v>0</v>
      </c>
      <c r="AI141" s="57" t="str">
        <f t="shared" si="89"/>
        <v>Moderado</v>
      </c>
      <c r="AJ141" s="56">
        <f t="shared" si="90"/>
        <v>0.6</v>
      </c>
      <c r="AK141" s="224" t="e">
        <f>IF(AND(M141&lt;&gt;"",AI141&lt;&gt;""),VLOOKUP(M141&amp;AI141,'No Eliminar'!$P$32:$Q$56,2,FALSE),"")</f>
        <v>#N/A</v>
      </c>
      <c r="AL141" s="105"/>
      <c r="AM141" s="555"/>
      <c r="AN141" s="555"/>
      <c r="AO141" s="68" t="str">
        <f t="shared" si="91"/>
        <v>Impacto</v>
      </c>
      <c r="AP141" s="69"/>
      <c r="AQ141" s="110" t="str">
        <f t="shared" si="92"/>
        <v/>
      </c>
      <c r="AR141" s="69"/>
      <c r="AS141" s="67" t="str">
        <f t="shared" si="93"/>
        <v/>
      </c>
      <c r="AT141" s="70" t="e">
        <f t="shared" si="94"/>
        <v>#VALUE!</v>
      </c>
      <c r="AU141" s="69"/>
      <c r="AV141" s="69"/>
      <c r="AW141" s="69"/>
      <c r="AX141" s="70" t="str">
        <f t="shared" si="95"/>
        <v/>
      </c>
      <c r="AY141" s="71" t="str">
        <f t="shared" si="96"/>
        <v>Muy Alta</v>
      </c>
      <c r="AZ141" s="70" t="e">
        <f t="shared" si="97"/>
        <v>#VALUE!</v>
      </c>
      <c r="BA141" s="71" t="e">
        <f t="shared" si="98"/>
        <v>#VALUE!</v>
      </c>
      <c r="BB141" s="55" t="e">
        <f>IF(AND(AY141&lt;&gt;"",BA141&lt;&gt;""),VLOOKUP(AY141&amp;BA141,'No Eliminar'!$P$3:$Q$27,2,FALSE),"")</f>
        <v>#VALUE!</v>
      </c>
      <c r="BC141" s="69"/>
      <c r="BD141" s="555"/>
      <c r="BE141" s="555"/>
      <c r="BF141" s="555"/>
      <c r="BG141" s="555"/>
      <c r="BH141" s="555"/>
      <c r="BI141" s="596"/>
    </row>
    <row r="142" spans="2:61" ht="49.5" thickBot="1" x14ac:dyDescent="0.35">
      <c r="B142" s="49"/>
      <c r="C142" s="124" t="e">
        <f>VLOOKUP(B142,'No Eliminar'!B$3:D$18,2,FALSE)</f>
        <v>#N/A</v>
      </c>
      <c r="D142" s="124" t="e">
        <f>VLOOKUP(B142,'No Eliminar'!B$3:E$18,4,FALSE)</f>
        <v>#N/A</v>
      </c>
      <c r="E142" s="49"/>
      <c r="F142" s="111"/>
      <c r="G142" s="123"/>
      <c r="H142" s="50"/>
      <c r="I142" s="63"/>
      <c r="J142" s="63"/>
      <c r="K142" s="49"/>
      <c r="L142" s="114"/>
      <c r="M142" s="516" t="str">
        <f t="shared" si="99"/>
        <v>;</v>
      </c>
      <c r="N142" s="517" t="str">
        <f t="shared" si="100"/>
        <v/>
      </c>
      <c r="O142" s="64"/>
      <c r="P142" s="64"/>
      <c r="Q142" s="64"/>
      <c r="R142" s="64"/>
      <c r="S142" s="64"/>
      <c r="T142" s="64"/>
      <c r="U142" s="64"/>
      <c r="V142" s="64"/>
      <c r="W142" s="64"/>
      <c r="X142" s="64"/>
      <c r="Y142" s="64"/>
      <c r="Z142" s="64"/>
      <c r="AA142" s="64"/>
      <c r="AB142" s="64"/>
      <c r="AC142" s="64"/>
      <c r="AD142" s="64"/>
      <c r="AE142" s="64"/>
      <c r="AF142" s="64"/>
      <c r="AG142" s="64"/>
      <c r="AH142" s="44">
        <f t="shared" si="88"/>
        <v>0</v>
      </c>
      <c r="AI142" s="57" t="str">
        <f t="shared" si="89"/>
        <v>Moderado</v>
      </c>
      <c r="AJ142" s="56">
        <f t="shared" si="90"/>
        <v>0.6</v>
      </c>
      <c r="AK142" s="224" t="e">
        <f>IF(AND(M142&lt;&gt;"",AI142&lt;&gt;""),VLOOKUP(M142&amp;AI142,'No Eliminar'!$P$32:$Q$56,2,FALSE),"")</f>
        <v>#N/A</v>
      </c>
      <c r="AL142" s="105"/>
      <c r="AM142" s="555"/>
      <c r="AN142" s="555"/>
      <c r="AO142" s="68" t="str">
        <f t="shared" si="91"/>
        <v>Impacto</v>
      </c>
      <c r="AP142" s="69"/>
      <c r="AQ142" s="110" t="str">
        <f t="shared" si="92"/>
        <v/>
      </c>
      <c r="AR142" s="69"/>
      <c r="AS142" s="67" t="str">
        <f t="shared" si="93"/>
        <v/>
      </c>
      <c r="AT142" s="70" t="e">
        <f t="shared" si="94"/>
        <v>#VALUE!</v>
      </c>
      <c r="AU142" s="69"/>
      <c r="AV142" s="69"/>
      <c r="AW142" s="69"/>
      <c r="AX142" s="70" t="str">
        <f t="shared" si="95"/>
        <v/>
      </c>
      <c r="AY142" s="71" t="str">
        <f t="shared" si="96"/>
        <v>Muy Alta</v>
      </c>
      <c r="AZ142" s="70" t="e">
        <f t="shared" si="97"/>
        <v>#VALUE!</v>
      </c>
      <c r="BA142" s="71" t="e">
        <f t="shared" si="98"/>
        <v>#VALUE!</v>
      </c>
      <c r="BB142" s="55" t="e">
        <f>IF(AND(AY142&lt;&gt;"",BA142&lt;&gt;""),VLOOKUP(AY142&amp;BA142,'No Eliminar'!$P$3:$Q$27,2,FALSE),"")</f>
        <v>#VALUE!</v>
      </c>
      <c r="BC142" s="69"/>
      <c r="BD142" s="555"/>
      <c r="BE142" s="555"/>
      <c r="BF142" s="555"/>
      <c r="BG142" s="555"/>
      <c r="BH142" s="555"/>
      <c r="BI142" s="596"/>
    </row>
    <row r="143" spans="2:61" ht="49.5" thickBot="1" x14ac:dyDescent="0.35">
      <c r="B143" s="49"/>
      <c r="C143" s="124" t="e">
        <f>VLOOKUP(B143,'No Eliminar'!B$3:D$18,2,FALSE)</f>
        <v>#N/A</v>
      </c>
      <c r="D143" s="124" t="e">
        <f>VLOOKUP(B143,'No Eliminar'!B$3:E$18,4,FALSE)</f>
        <v>#N/A</v>
      </c>
      <c r="E143" s="49"/>
      <c r="F143" s="111"/>
      <c r="G143" s="123"/>
      <c r="H143" s="50"/>
      <c r="I143" s="63"/>
      <c r="J143" s="63"/>
      <c r="K143" s="49"/>
      <c r="L143" s="114"/>
      <c r="M143" s="516" t="str">
        <f t="shared" si="99"/>
        <v>;</v>
      </c>
      <c r="N143" s="517" t="str">
        <f t="shared" si="100"/>
        <v/>
      </c>
      <c r="O143" s="64"/>
      <c r="P143" s="64"/>
      <c r="Q143" s="64"/>
      <c r="R143" s="64"/>
      <c r="S143" s="64"/>
      <c r="T143" s="64"/>
      <c r="U143" s="64"/>
      <c r="V143" s="64"/>
      <c r="W143" s="64"/>
      <c r="X143" s="64"/>
      <c r="Y143" s="64"/>
      <c r="Z143" s="64"/>
      <c r="AA143" s="64"/>
      <c r="AB143" s="64"/>
      <c r="AC143" s="64"/>
      <c r="AD143" s="64"/>
      <c r="AE143" s="64"/>
      <c r="AF143" s="64"/>
      <c r="AG143" s="64"/>
      <c r="AH143" s="44">
        <f t="shared" si="88"/>
        <v>0</v>
      </c>
      <c r="AI143" s="57" t="str">
        <f t="shared" si="89"/>
        <v>Moderado</v>
      </c>
      <c r="AJ143" s="56">
        <f t="shared" si="90"/>
        <v>0.6</v>
      </c>
      <c r="AK143" s="224" t="e">
        <f>IF(AND(M143&lt;&gt;"",AI143&lt;&gt;""),VLOOKUP(M143&amp;AI143,'No Eliminar'!$P$32:$Q$56,2,FALSE),"")</f>
        <v>#N/A</v>
      </c>
      <c r="AL143" s="105"/>
      <c r="AM143" s="555"/>
      <c r="AN143" s="555"/>
      <c r="AO143" s="68" t="str">
        <f t="shared" si="91"/>
        <v>Impacto</v>
      </c>
      <c r="AP143" s="69"/>
      <c r="AQ143" s="110" t="str">
        <f t="shared" si="92"/>
        <v/>
      </c>
      <c r="AR143" s="69"/>
      <c r="AS143" s="67" t="str">
        <f t="shared" si="93"/>
        <v/>
      </c>
      <c r="AT143" s="70" t="e">
        <f t="shared" si="94"/>
        <v>#VALUE!</v>
      </c>
      <c r="AU143" s="69"/>
      <c r="AV143" s="69"/>
      <c r="AW143" s="69"/>
      <c r="AX143" s="70" t="str">
        <f t="shared" si="95"/>
        <v/>
      </c>
      <c r="AY143" s="71" t="str">
        <f t="shared" si="96"/>
        <v>Muy Alta</v>
      </c>
      <c r="AZ143" s="70" t="e">
        <f t="shared" si="97"/>
        <v>#VALUE!</v>
      </c>
      <c r="BA143" s="71" t="e">
        <f t="shared" si="98"/>
        <v>#VALUE!</v>
      </c>
      <c r="BB143" s="55" t="e">
        <f>IF(AND(AY143&lt;&gt;"",BA143&lt;&gt;""),VLOOKUP(AY143&amp;BA143,'No Eliminar'!$P$3:$Q$27,2,FALSE),"")</f>
        <v>#VALUE!</v>
      </c>
      <c r="BC143" s="69"/>
      <c r="BD143" s="555"/>
      <c r="BE143" s="555"/>
      <c r="BF143" s="555"/>
      <c r="BG143" s="555"/>
      <c r="BH143" s="555"/>
      <c r="BI143" s="596"/>
    </row>
    <row r="144" spans="2:61" ht="49.5" thickBot="1" x14ac:dyDescent="0.35">
      <c r="B144" s="49"/>
      <c r="C144" s="124" t="e">
        <f>VLOOKUP(B144,'No Eliminar'!B$3:D$18,2,FALSE)</f>
        <v>#N/A</v>
      </c>
      <c r="D144" s="124" t="e">
        <f>VLOOKUP(B144,'No Eliminar'!B$3:E$18,4,FALSE)</f>
        <v>#N/A</v>
      </c>
      <c r="E144" s="49"/>
      <c r="F144" s="111"/>
      <c r="G144" s="123"/>
      <c r="H144" s="50"/>
      <c r="I144" s="63"/>
      <c r="J144" s="63"/>
      <c r="K144" s="49"/>
      <c r="L144" s="114"/>
      <c r="M144" s="516" t="str">
        <f t="shared" si="99"/>
        <v>;</v>
      </c>
      <c r="N144" s="517" t="str">
        <f t="shared" si="100"/>
        <v/>
      </c>
      <c r="O144" s="64"/>
      <c r="P144" s="64"/>
      <c r="Q144" s="64"/>
      <c r="R144" s="64"/>
      <c r="S144" s="64"/>
      <c r="T144" s="64"/>
      <c r="U144" s="64"/>
      <c r="V144" s="64"/>
      <c r="W144" s="64"/>
      <c r="X144" s="64"/>
      <c r="Y144" s="64"/>
      <c r="Z144" s="64"/>
      <c r="AA144" s="64"/>
      <c r="AB144" s="64"/>
      <c r="AC144" s="64"/>
      <c r="AD144" s="64"/>
      <c r="AE144" s="64"/>
      <c r="AF144" s="64"/>
      <c r="AG144" s="64"/>
      <c r="AH144" s="44">
        <f t="shared" si="88"/>
        <v>0</v>
      </c>
      <c r="AI144" s="57" t="str">
        <f t="shared" si="89"/>
        <v>Moderado</v>
      </c>
      <c r="AJ144" s="56">
        <f t="shared" si="90"/>
        <v>0.6</v>
      </c>
      <c r="AK144" s="224" t="e">
        <f>IF(AND(M144&lt;&gt;"",AI144&lt;&gt;""),VLOOKUP(M144&amp;AI144,'No Eliminar'!$P$32:$Q$56,2,FALSE),"")</f>
        <v>#N/A</v>
      </c>
      <c r="AL144" s="105"/>
      <c r="AM144" s="555"/>
      <c r="AN144" s="555"/>
      <c r="AO144" s="68" t="str">
        <f t="shared" si="91"/>
        <v>Impacto</v>
      </c>
      <c r="AP144" s="69"/>
      <c r="AQ144" s="110" t="str">
        <f t="shared" si="92"/>
        <v/>
      </c>
      <c r="AR144" s="69"/>
      <c r="AS144" s="67" t="str">
        <f t="shared" si="93"/>
        <v/>
      </c>
      <c r="AT144" s="70" t="e">
        <f t="shared" si="94"/>
        <v>#VALUE!</v>
      </c>
      <c r="AU144" s="69"/>
      <c r="AV144" s="69"/>
      <c r="AW144" s="69"/>
      <c r="AX144" s="70" t="str">
        <f t="shared" si="95"/>
        <v/>
      </c>
      <c r="AY144" s="71" t="str">
        <f t="shared" si="96"/>
        <v>Muy Alta</v>
      </c>
      <c r="AZ144" s="70" t="e">
        <f t="shared" si="97"/>
        <v>#VALUE!</v>
      </c>
      <c r="BA144" s="71" t="e">
        <f t="shared" si="98"/>
        <v>#VALUE!</v>
      </c>
      <c r="BB144" s="55" t="e">
        <f>IF(AND(AY144&lt;&gt;"",BA144&lt;&gt;""),VLOOKUP(AY144&amp;BA144,'No Eliminar'!$P$3:$Q$27,2,FALSE),"")</f>
        <v>#VALUE!</v>
      </c>
      <c r="BC144" s="69"/>
      <c r="BD144" s="555"/>
      <c r="BE144" s="555"/>
      <c r="BF144" s="555"/>
      <c r="BG144" s="555"/>
      <c r="BH144" s="555"/>
      <c r="BI144" s="596"/>
    </row>
    <row r="145" spans="2:61" ht="49.5" thickBot="1" x14ac:dyDescent="0.35">
      <c r="B145" s="49"/>
      <c r="C145" s="124" t="e">
        <f>VLOOKUP(B145,'No Eliminar'!B$3:D$18,2,FALSE)</f>
        <v>#N/A</v>
      </c>
      <c r="D145" s="124" t="e">
        <f>VLOOKUP(B145,'No Eliminar'!B$3:E$18,4,FALSE)</f>
        <v>#N/A</v>
      </c>
      <c r="E145" s="49"/>
      <c r="F145" s="111"/>
      <c r="G145" s="123"/>
      <c r="H145" s="50"/>
      <c r="I145" s="63"/>
      <c r="J145" s="63"/>
      <c r="K145" s="49"/>
      <c r="L145" s="114"/>
      <c r="M145" s="516" t="str">
        <f t="shared" si="99"/>
        <v>;</v>
      </c>
      <c r="N145" s="517" t="str">
        <f t="shared" si="100"/>
        <v/>
      </c>
      <c r="O145" s="64"/>
      <c r="P145" s="64"/>
      <c r="Q145" s="64"/>
      <c r="R145" s="64"/>
      <c r="S145" s="64"/>
      <c r="T145" s="64"/>
      <c r="U145" s="64"/>
      <c r="V145" s="64"/>
      <c r="W145" s="64"/>
      <c r="X145" s="64"/>
      <c r="Y145" s="64"/>
      <c r="Z145" s="64"/>
      <c r="AA145" s="64"/>
      <c r="AB145" s="64"/>
      <c r="AC145" s="64"/>
      <c r="AD145" s="64"/>
      <c r="AE145" s="64"/>
      <c r="AF145" s="64"/>
      <c r="AG145" s="64"/>
      <c r="AH145" s="44">
        <f t="shared" si="88"/>
        <v>0</v>
      </c>
      <c r="AI145" s="57" t="str">
        <f t="shared" si="89"/>
        <v>Moderado</v>
      </c>
      <c r="AJ145" s="56">
        <f t="shared" si="90"/>
        <v>0.6</v>
      </c>
      <c r="AK145" s="224" t="e">
        <f>IF(AND(M145&lt;&gt;"",AI145&lt;&gt;""),VLOOKUP(M145&amp;AI145,'No Eliminar'!$P$32:$Q$56,2,FALSE),"")</f>
        <v>#N/A</v>
      </c>
      <c r="AL145" s="105"/>
      <c r="AM145" s="555"/>
      <c r="AN145" s="555"/>
      <c r="AO145" s="68" t="str">
        <f t="shared" si="91"/>
        <v>Impacto</v>
      </c>
      <c r="AP145" s="69"/>
      <c r="AQ145" s="110" t="str">
        <f t="shared" si="92"/>
        <v/>
      </c>
      <c r="AR145" s="69"/>
      <c r="AS145" s="67" t="str">
        <f t="shared" si="93"/>
        <v/>
      </c>
      <c r="AT145" s="70" t="e">
        <f t="shared" si="94"/>
        <v>#VALUE!</v>
      </c>
      <c r="AU145" s="69"/>
      <c r="AV145" s="69"/>
      <c r="AW145" s="69"/>
      <c r="AX145" s="70" t="str">
        <f t="shared" si="95"/>
        <v/>
      </c>
      <c r="AY145" s="71" t="str">
        <f t="shared" si="96"/>
        <v>Muy Alta</v>
      </c>
      <c r="AZ145" s="70" t="e">
        <f t="shared" si="97"/>
        <v>#VALUE!</v>
      </c>
      <c r="BA145" s="71" t="e">
        <f t="shared" si="98"/>
        <v>#VALUE!</v>
      </c>
      <c r="BB145" s="55" t="e">
        <f>IF(AND(AY145&lt;&gt;"",BA145&lt;&gt;""),VLOOKUP(AY145&amp;BA145,'No Eliminar'!$P$3:$Q$27,2,FALSE),"")</f>
        <v>#VALUE!</v>
      </c>
      <c r="BC145" s="69"/>
      <c r="BD145" s="555"/>
      <c r="BE145" s="555"/>
      <c r="BF145" s="555"/>
      <c r="BG145" s="555"/>
      <c r="BH145" s="555"/>
      <c r="BI145" s="596"/>
    </row>
    <row r="146" spans="2:61" ht="49.5" thickBot="1" x14ac:dyDescent="0.35">
      <c r="B146" s="49"/>
      <c r="C146" s="124" t="e">
        <f>VLOOKUP(B146,'No Eliminar'!B$3:D$18,2,FALSE)</f>
        <v>#N/A</v>
      </c>
      <c r="D146" s="124" t="e">
        <f>VLOOKUP(B146,'No Eliminar'!B$3:E$18,4,FALSE)</f>
        <v>#N/A</v>
      </c>
      <c r="E146" s="49"/>
      <c r="F146" s="111"/>
      <c r="G146" s="123"/>
      <c r="H146" s="50"/>
      <c r="I146" s="63"/>
      <c r="J146" s="63"/>
      <c r="K146" s="49"/>
      <c r="L146" s="114"/>
      <c r="M146" s="516" t="str">
        <f t="shared" si="99"/>
        <v>;</v>
      </c>
      <c r="N146" s="517" t="str">
        <f t="shared" si="100"/>
        <v/>
      </c>
      <c r="O146" s="64"/>
      <c r="P146" s="64"/>
      <c r="Q146" s="64"/>
      <c r="R146" s="64"/>
      <c r="S146" s="64"/>
      <c r="T146" s="64"/>
      <c r="U146" s="64"/>
      <c r="V146" s="64"/>
      <c r="W146" s="64"/>
      <c r="X146" s="64"/>
      <c r="Y146" s="64"/>
      <c r="Z146" s="64"/>
      <c r="AA146" s="64"/>
      <c r="AB146" s="64"/>
      <c r="AC146" s="64"/>
      <c r="AD146" s="64"/>
      <c r="AE146" s="64"/>
      <c r="AF146" s="64"/>
      <c r="AG146" s="64"/>
      <c r="AH146" s="44">
        <f t="shared" si="88"/>
        <v>0</v>
      </c>
      <c r="AI146" s="57" t="str">
        <f t="shared" si="89"/>
        <v>Moderado</v>
      </c>
      <c r="AJ146" s="56">
        <f t="shared" si="90"/>
        <v>0.6</v>
      </c>
      <c r="AK146" s="224" t="e">
        <f>IF(AND(M146&lt;&gt;"",AI146&lt;&gt;""),VLOOKUP(M146&amp;AI146,'No Eliminar'!$P$32:$Q$56,2,FALSE),"")</f>
        <v>#N/A</v>
      </c>
      <c r="AL146" s="105"/>
      <c r="AM146" s="555"/>
      <c r="AN146" s="555"/>
      <c r="AO146" s="68" t="str">
        <f t="shared" si="91"/>
        <v>Impacto</v>
      </c>
      <c r="AP146" s="69"/>
      <c r="AQ146" s="110" t="str">
        <f t="shared" si="92"/>
        <v/>
      </c>
      <c r="AR146" s="69"/>
      <c r="AS146" s="67" t="str">
        <f t="shared" si="93"/>
        <v/>
      </c>
      <c r="AT146" s="70" t="e">
        <f t="shared" si="94"/>
        <v>#VALUE!</v>
      </c>
      <c r="AU146" s="69"/>
      <c r="AV146" s="69"/>
      <c r="AW146" s="69"/>
      <c r="AX146" s="70" t="str">
        <f t="shared" si="95"/>
        <v/>
      </c>
      <c r="AY146" s="71" t="str">
        <f t="shared" si="96"/>
        <v>Muy Alta</v>
      </c>
      <c r="AZ146" s="70" t="e">
        <f t="shared" si="97"/>
        <v>#VALUE!</v>
      </c>
      <c r="BA146" s="71" t="e">
        <f t="shared" si="98"/>
        <v>#VALUE!</v>
      </c>
      <c r="BB146" s="55" t="e">
        <f>IF(AND(AY146&lt;&gt;"",BA146&lt;&gt;""),VLOOKUP(AY146&amp;BA146,'No Eliminar'!$P$3:$Q$27,2,FALSE),"")</f>
        <v>#VALUE!</v>
      </c>
      <c r="BC146" s="69"/>
      <c r="BD146" s="555"/>
      <c r="BE146" s="555"/>
      <c r="BF146" s="555"/>
      <c r="BG146" s="555"/>
      <c r="BH146" s="555"/>
      <c r="BI146" s="596"/>
    </row>
    <row r="147" spans="2:61" ht="49.5" thickBot="1" x14ac:dyDescent="0.35">
      <c r="B147" s="49"/>
      <c r="C147" s="124" t="e">
        <f>VLOOKUP(B147,'No Eliminar'!B$3:D$18,2,FALSE)</f>
        <v>#N/A</v>
      </c>
      <c r="D147" s="124" t="e">
        <f>VLOOKUP(B147,'No Eliminar'!B$3:E$18,4,FALSE)</f>
        <v>#N/A</v>
      </c>
      <c r="E147" s="49"/>
      <c r="F147" s="111"/>
      <c r="G147" s="123"/>
      <c r="H147" s="50"/>
      <c r="I147" s="63"/>
      <c r="J147" s="63"/>
      <c r="K147" s="49"/>
      <c r="L147" s="114"/>
      <c r="M147" s="516" t="str">
        <f t="shared" si="99"/>
        <v>;</v>
      </c>
      <c r="N147" s="517" t="str">
        <f t="shared" si="100"/>
        <v/>
      </c>
      <c r="O147" s="64"/>
      <c r="P147" s="64"/>
      <c r="Q147" s="64"/>
      <c r="R147" s="64"/>
      <c r="S147" s="64"/>
      <c r="T147" s="64"/>
      <c r="U147" s="64"/>
      <c r="V147" s="64"/>
      <c r="W147" s="64"/>
      <c r="X147" s="64"/>
      <c r="Y147" s="64"/>
      <c r="Z147" s="64"/>
      <c r="AA147" s="64"/>
      <c r="AB147" s="64"/>
      <c r="AC147" s="64"/>
      <c r="AD147" s="64"/>
      <c r="AE147" s="64"/>
      <c r="AF147" s="64"/>
      <c r="AG147" s="64"/>
      <c r="AH147" s="44">
        <f t="shared" si="88"/>
        <v>0</v>
      </c>
      <c r="AI147" s="57" t="str">
        <f t="shared" si="89"/>
        <v>Moderado</v>
      </c>
      <c r="AJ147" s="56">
        <f t="shared" si="90"/>
        <v>0.6</v>
      </c>
      <c r="AK147" s="224" t="e">
        <f>IF(AND(M147&lt;&gt;"",AI147&lt;&gt;""),VLOOKUP(M147&amp;AI147,'No Eliminar'!$P$32:$Q$56,2,FALSE),"")</f>
        <v>#N/A</v>
      </c>
      <c r="AL147" s="105"/>
      <c r="AM147" s="555"/>
      <c r="AN147" s="555"/>
      <c r="AO147" s="68" t="str">
        <f t="shared" si="91"/>
        <v>Impacto</v>
      </c>
      <c r="AP147" s="69"/>
      <c r="AQ147" s="110" t="str">
        <f t="shared" si="92"/>
        <v/>
      </c>
      <c r="AR147" s="69"/>
      <c r="AS147" s="67" t="str">
        <f t="shared" si="93"/>
        <v/>
      </c>
      <c r="AT147" s="70" t="e">
        <f t="shared" si="94"/>
        <v>#VALUE!</v>
      </c>
      <c r="AU147" s="69"/>
      <c r="AV147" s="69"/>
      <c r="AW147" s="69"/>
      <c r="AX147" s="70" t="str">
        <f t="shared" si="95"/>
        <v/>
      </c>
      <c r="AY147" s="71" t="str">
        <f t="shared" si="96"/>
        <v>Muy Alta</v>
      </c>
      <c r="AZ147" s="70" t="e">
        <f t="shared" si="97"/>
        <v>#VALUE!</v>
      </c>
      <c r="BA147" s="71" t="e">
        <f t="shared" si="98"/>
        <v>#VALUE!</v>
      </c>
      <c r="BB147" s="55" t="e">
        <f>IF(AND(AY147&lt;&gt;"",BA147&lt;&gt;""),VLOOKUP(AY147&amp;BA147,'No Eliminar'!$P$3:$Q$27,2,FALSE),"")</f>
        <v>#VALUE!</v>
      </c>
      <c r="BC147" s="69"/>
      <c r="BD147" s="555"/>
      <c r="BE147" s="555"/>
      <c r="BF147" s="555"/>
      <c r="BG147" s="555"/>
      <c r="BH147" s="555"/>
      <c r="BI147" s="596"/>
    </row>
    <row r="148" spans="2:61" ht="49.5" thickBot="1" x14ac:dyDescent="0.35">
      <c r="B148" s="49"/>
      <c r="C148" s="124" t="e">
        <f>VLOOKUP(B148,'No Eliminar'!B$3:D$18,2,FALSE)</f>
        <v>#N/A</v>
      </c>
      <c r="D148" s="124" t="e">
        <f>VLOOKUP(B148,'No Eliminar'!B$3:E$18,4,FALSE)</f>
        <v>#N/A</v>
      </c>
      <c r="E148" s="49"/>
      <c r="F148" s="111"/>
      <c r="G148" s="123"/>
      <c r="H148" s="50"/>
      <c r="I148" s="63"/>
      <c r="J148" s="63"/>
      <c r="K148" s="49"/>
      <c r="L148" s="114"/>
      <c r="M148" s="516" t="str">
        <f t="shared" si="99"/>
        <v>;</v>
      </c>
      <c r="N148" s="517" t="str">
        <f t="shared" si="100"/>
        <v/>
      </c>
      <c r="O148" s="64"/>
      <c r="P148" s="64"/>
      <c r="Q148" s="64"/>
      <c r="R148" s="64"/>
      <c r="S148" s="64"/>
      <c r="T148" s="64"/>
      <c r="U148" s="64"/>
      <c r="V148" s="64"/>
      <c r="W148" s="64"/>
      <c r="X148" s="64"/>
      <c r="Y148" s="64"/>
      <c r="Z148" s="64"/>
      <c r="AA148" s="64"/>
      <c r="AB148" s="64"/>
      <c r="AC148" s="64"/>
      <c r="AD148" s="64"/>
      <c r="AE148" s="64"/>
      <c r="AF148" s="64"/>
      <c r="AG148" s="64"/>
      <c r="AH148" s="44">
        <f t="shared" si="88"/>
        <v>0</v>
      </c>
      <c r="AI148" s="57" t="str">
        <f t="shared" si="89"/>
        <v>Moderado</v>
      </c>
      <c r="AJ148" s="56">
        <f t="shared" si="90"/>
        <v>0.6</v>
      </c>
      <c r="AK148" s="224" t="e">
        <f>IF(AND(M148&lt;&gt;"",AI148&lt;&gt;""),VLOOKUP(M148&amp;AI148,'No Eliminar'!$P$32:$Q$56,2,FALSE),"")</f>
        <v>#N/A</v>
      </c>
      <c r="AL148" s="105"/>
      <c r="AM148" s="555"/>
      <c r="AN148" s="555"/>
      <c r="AO148" s="68" t="str">
        <f t="shared" si="91"/>
        <v>Impacto</v>
      </c>
      <c r="AP148" s="69"/>
      <c r="AQ148" s="110" t="str">
        <f t="shared" si="92"/>
        <v/>
      </c>
      <c r="AR148" s="69"/>
      <c r="AS148" s="67" t="str">
        <f t="shared" si="93"/>
        <v/>
      </c>
      <c r="AT148" s="70" t="e">
        <f t="shared" si="94"/>
        <v>#VALUE!</v>
      </c>
      <c r="AU148" s="69"/>
      <c r="AV148" s="69"/>
      <c r="AW148" s="69"/>
      <c r="AX148" s="70" t="str">
        <f t="shared" si="95"/>
        <v/>
      </c>
      <c r="AY148" s="71" t="str">
        <f t="shared" si="96"/>
        <v>Muy Alta</v>
      </c>
      <c r="AZ148" s="70" t="e">
        <f t="shared" si="97"/>
        <v>#VALUE!</v>
      </c>
      <c r="BA148" s="71" t="e">
        <f t="shared" si="98"/>
        <v>#VALUE!</v>
      </c>
      <c r="BB148" s="55" t="e">
        <f>IF(AND(AY148&lt;&gt;"",BA148&lt;&gt;""),VLOOKUP(AY148&amp;BA148,'No Eliminar'!$P$3:$Q$27,2,FALSE),"")</f>
        <v>#VALUE!</v>
      </c>
      <c r="BC148" s="69"/>
      <c r="BD148" s="555"/>
      <c r="BE148" s="555"/>
      <c r="BF148" s="555"/>
      <c r="BG148" s="555"/>
      <c r="BH148" s="555"/>
      <c r="BI148" s="596"/>
    </row>
    <row r="149" spans="2:61" ht="49.5" thickBot="1" x14ac:dyDescent="0.35">
      <c r="B149" s="49"/>
      <c r="C149" s="124" t="e">
        <f>VLOOKUP(B149,'No Eliminar'!B$3:D$18,2,FALSE)</f>
        <v>#N/A</v>
      </c>
      <c r="D149" s="124" t="e">
        <f>VLOOKUP(B149,'No Eliminar'!B$3:E$18,4,FALSE)</f>
        <v>#N/A</v>
      </c>
      <c r="E149" s="49"/>
      <c r="F149" s="111"/>
      <c r="G149" s="123"/>
      <c r="H149" s="50"/>
      <c r="I149" s="63"/>
      <c r="J149" s="63"/>
      <c r="K149" s="49"/>
      <c r="L149" s="114"/>
      <c r="M149" s="516" t="str">
        <f t="shared" si="99"/>
        <v>;</v>
      </c>
      <c r="N149" s="517" t="str">
        <f t="shared" si="100"/>
        <v/>
      </c>
      <c r="O149" s="64"/>
      <c r="P149" s="64"/>
      <c r="Q149" s="64"/>
      <c r="R149" s="64"/>
      <c r="S149" s="64"/>
      <c r="T149" s="64"/>
      <c r="U149" s="64"/>
      <c r="V149" s="64"/>
      <c r="W149" s="64"/>
      <c r="X149" s="64"/>
      <c r="Y149" s="64"/>
      <c r="Z149" s="64"/>
      <c r="AA149" s="64"/>
      <c r="AB149" s="64"/>
      <c r="AC149" s="64"/>
      <c r="AD149" s="64"/>
      <c r="AE149" s="64"/>
      <c r="AF149" s="64"/>
      <c r="AG149" s="64"/>
      <c r="AH149" s="44">
        <f t="shared" si="88"/>
        <v>0</v>
      </c>
      <c r="AI149" s="57" t="str">
        <f t="shared" si="89"/>
        <v>Moderado</v>
      </c>
      <c r="AJ149" s="56">
        <f t="shared" si="90"/>
        <v>0.6</v>
      </c>
      <c r="AK149" s="224" t="e">
        <f>IF(AND(M149&lt;&gt;"",AI149&lt;&gt;""),VLOOKUP(M149&amp;AI149,'No Eliminar'!$P$32:$Q$56,2,FALSE),"")</f>
        <v>#N/A</v>
      </c>
      <c r="AL149" s="105"/>
      <c r="AM149" s="555"/>
      <c r="AN149" s="555"/>
      <c r="AO149" s="68" t="str">
        <f t="shared" si="91"/>
        <v>Impacto</v>
      </c>
      <c r="AP149" s="69"/>
      <c r="AQ149" s="110" t="str">
        <f t="shared" si="92"/>
        <v/>
      </c>
      <c r="AR149" s="69"/>
      <c r="AS149" s="67" t="str">
        <f t="shared" si="93"/>
        <v/>
      </c>
      <c r="AT149" s="70" t="e">
        <f t="shared" si="94"/>
        <v>#VALUE!</v>
      </c>
      <c r="AU149" s="69"/>
      <c r="AV149" s="69"/>
      <c r="AW149" s="69"/>
      <c r="AX149" s="70" t="str">
        <f t="shared" si="95"/>
        <v/>
      </c>
      <c r="AY149" s="71" t="str">
        <f t="shared" si="96"/>
        <v>Muy Alta</v>
      </c>
      <c r="AZ149" s="70" t="e">
        <f t="shared" si="97"/>
        <v>#VALUE!</v>
      </c>
      <c r="BA149" s="71" t="e">
        <f t="shared" si="98"/>
        <v>#VALUE!</v>
      </c>
      <c r="BB149" s="55" t="e">
        <f>IF(AND(AY149&lt;&gt;"",BA149&lt;&gt;""),VLOOKUP(AY149&amp;BA149,'No Eliminar'!$P$3:$Q$27,2,FALSE),"")</f>
        <v>#VALUE!</v>
      </c>
      <c r="BC149" s="69"/>
      <c r="BD149" s="555"/>
      <c r="BE149" s="555"/>
      <c r="BF149" s="555"/>
      <c r="BG149" s="555"/>
      <c r="BH149" s="555"/>
      <c r="BI149" s="596"/>
    </row>
    <row r="150" spans="2:61" ht="49.5" thickBot="1" x14ac:dyDescent="0.35">
      <c r="B150" s="49"/>
      <c r="C150" s="124" t="e">
        <f>VLOOKUP(B150,'No Eliminar'!B$3:D$18,2,FALSE)</f>
        <v>#N/A</v>
      </c>
      <c r="D150" s="124" t="e">
        <f>VLOOKUP(B150,'No Eliminar'!B$3:E$18,4,FALSE)</f>
        <v>#N/A</v>
      </c>
      <c r="E150" s="49"/>
      <c r="F150" s="111"/>
      <c r="G150" s="123"/>
      <c r="H150" s="50"/>
      <c r="I150" s="63"/>
      <c r="J150" s="63"/>
      <c r="K150" s="49"/>
      <c r="L150" s="114"/>
      <c r="M150" s="516" t="str">
        <f t="shared" si="99"/>
        <v>;</v>
      </c>
      <c r="N150" s="517" t="str">
        <f t="shared" si="100"/>
        <v/>
      </c>
      <c r="O150" s="64"/>
      <c r="P150" s="64"/>
      <c r="Q150" s="64"/>
      <c r="R150" s="64"/>
      <c r="S150" s="64"/>
      <c r="T150" s="64"/>
      <c r="U150" s="64"/>
      <c r="V150" s="64"/>
      <c r="W150" s="64"/>
      <c r="X150" s="64"/>
      <c r="Y150" s="64"/>
      <c r="Z150" s="64"/>
      <c r="AA150" s="64"/>
      <c r="AB150" s="64"/>
      <c r="AC150" s="64"/>
      <c r="AD150" s="64"/>
      <c r="AE150" s="64"/>
      <c r="AF150" s="64"/>
      <c r="AG150" s="64"/>
      <c r="AH150" s="44">
        <f t="shared" si="88"/>
        <v>0</v>
      </c>
      <c r="AI150" s="57" t="str">
        <f t="shared" si="89"/>
        <v>Moderado</v>
      </c>
      <c r="AJ150" s="56">
        <f t="shared" si="90"/>
        <v>0.6</v>
      </c>
      <c r="AK150" s="224" t="e">
        <f>IF(AND(M150&lt;&gt;"",AI150&lt;&gt;""),VLOOKUP(M150&amp;AI150,'No Eliminar'!$P$32:$Q$56,2,FALSE),"")</f>
        <v>#N/A</v>
      </c>
      <c r="AL150" s="105"/>
      <c r="AM150" s="555"/>
      <c r="AN150" s="555"/>
      <c r="AO150" s="68" t="str">
        <f t="shared" si="91"/>
        <v>Impacto</v>
      </c>
      <c r="AP150" s="69"/>
      <c r="AQ150" s="110" t="str">
        <f t="shared" si="92"/>
        <v/>
      </c>
      <c r="AR150" s="69"/>
      <c r="AS150" s="67" t="str">
        <f t="shared" si="93"/>
        <v/>
      </c>
      <c r="AT150" s="70" t="e">
        <f t="shared" si="94"/>
        <v>#VALUE!</v>
      </c>
      <c r="AU150" s="69"/>
      <c r="AV150" s="69"/>
      <c r="AW150" s="69"/>
      <c r="AX150" s="70" t="str">
        <f t="shared" si="95"/>
        <v/>
      </c>
      <c r="AY150" s="71" t="str">
        <f t="shared" si="96"/>
        <v>Muy Alta</v>
      </c>
      <c r="AZ150" s="70" t="e">
        <f t="shared" si="97"/>
        <v>#VALUE!</v>
      </c>
      <c r="BA150" s="71" t="e">
        <f t="shared" si="98"/>
        <v>#VALUE!</v>
      </c>
      <c r="BB150" s="55" t="e">
        <f>IF(AND(AY150&lt;&gt;"",BA150&lt;&gt;""),VLOOKUP(AY150&amp;BA150,'No Eliminar'!$P$3:$Q$27,2,FALSE),"")</f>
        <v>#VALUE!</v>
      </c>
      <c r="BC150" s="69"/>
      <c r="BD150" s="555"/>
      <c r="BE150" s="555"/>
      <c r="BF150" s="555"/>
      <c r="BG150" s="555"/>
      <c r="BH150" s="555"/>
      <c r="BI150" s="596"/>
    </row>
    <row r="151" spans="2:61" ht="49.5" thickBot="1" x14ac:dyDescent="0.35">
      <c r="B151" s="49"/>
      <c r="C151" s="124" t="e">
        <f>VLOOKUP(B151,'No Eliminar'!B$3:D$18,2,FALSE)</f>
        <v>#N/A</v>
      </c>
      <c r="D151" s="124" t="e">
        <f>VLOOKUP(B151,'No Eliminar'!B$3:E$18,4,FALSE)</f>
        <v>#N/A</v>
      </c>
      <c r="E151" s="49"/>
      <c r="F151" s="111"/>
      <c r="G151" s="123"/>
      <c r="H151" s="50"/>
      <c r="I151" s="63"/>
      <c r="J151" s="63"/>
      <c r="K151" s="49"/>
      <c r="L151" s="114"/>
      <c r="M151" s="516" t="str">
        <f t="shared" si="99"/>
        <v>;</v>
      </c>
      <c r="N151" s="517" t="str">
        <f t="shared" si="100"/>
        <v/>
      </c>
      <c r="O151" s="64"/>
      <c r="P151" s="64"/>
      <c r="Q151" s="64"/>
      <c r="R151" s="64"/>
      <c r="S151" s="64"/>
      <c r="T151" s="64"/>
      <c r="U151" s="64"/>
      <c r="V151" s="64"/>
      <c r="W151" s="64"/>
      <c r="X151" s="64"/>
      <c r="Y151" s="64"/>
      <c r="Z151" s="64"/>
      <c r="AA151" s="64"/>
      <c r="AB151" s="64"/>
      <c r="AC151" s="64"/>
      <c r="AD151" s="64"/>
      <c r="AE151" s="64"/>
      <c r="AF151" s="64"/>
      <c r="AG151" s="64"/>
      <c r="AH151" s="44">
        <f t="shared" si="88"/>
        <v>0</v>
      </c>
      <c r="AI151" s="57" t="str">
        <f t="shared" si="89"/>
        <v>Moderado</v>
      </c>
      <c r="AJ151" s="56">
        <f t="shared" si="90"/>
        <v>0.6</v>
      </c>
      <c r="AK151" s="224" t="e">
        <f>IF(AND(M151&lt;&gt;"",AI151&lt;&gt;""),VLOOKUP(M151&amp;AI151,'No Eliminar'!$P$32:$Q$56,2,FALSE),"")</f>
        <v>#N/A</v>
      </c>
      <c r="AL151" s="105"/>
      <c r="AM151" s="555"/>
      <c r="AN151" s="555"/>
      <c r="AO151" s="68" t="str">
        <f t="shared" si="91"/>
        <v>Impacto</v>
      </c>
      <c r="AP151" s="69"/>
      <c r="AQ151" s="110" t="str">
        <f t="shared" si="92"/>
        <v/>
      </c>
      <c r="AR151" s="69"/>
      <c r="AS151" s="67" t="str">
        <f t="shared" si="93"/>
        <v/>
      </c>
      <c r="AT151" s="70" t="e">
        <f t="shared" si="94"/>
        <v>#VALUE!</v>
      </c>
      <c r="AU151" s="69"/>
      <c r="AV151" s="69"/>
      <c r="AW151" s="69"/>
      <c r="AX151" s="70" t="str">
        <f t="shared" si="95"/>
        <v/>
      </c>
      <c r="AY151" s="71" t="str">
        <f t="shared" si="96"/>
        <v>Muy Alta</v>
      </c>
      <c r="AZ151" s="70" t="e">
        <f t="shared" si="97"/>
        <v>#VALUE!</v>
      </c>
      <c r="BA151" s="71" t="e">
        <f t="shared" si="98"/>
        <v>#VALUE!</v>
      </c>
      <c r="BB151" s="55" t="e">
        <f>IF(AND(AY151&lt;&gt;"",BA151&lt;&gt;""),VLOOKUP(AY151&amp;BA151,'No Eliminar'!$P$3:$Q$27,2,FALSE),"")</f>
        <v>#VALUE!</v>
      </c>
      <c r="BC151" s="69"/>
      <c r="BD151" s="555"/>
      <c r="BE151" s="555"/>
      <c r="BF151" s="555"/>
      <c r="BG151" s="555"/>
      <c r="BH151" s="555"/>
      <c r="BI151" s="596"/>
    </row>
    <row r="152" spans="2:61" ht="49.5" thickBot="1" x14ac:dyDescent="0.35">
      <c r="B152" s="49"/>
      <c r="C152" s="124" t="e">
        <f>VLOOKUP(B152,'No Eliminar'!B$3:D$18,2,FALSE)</f>
        <v>#N/A</v>
      </c>
      <c r="D152" s="124" t="e">
        <f>VLOOKUP(B152,'No Eliminar'!B$3:E$18,4,FALSE)</f>
        <v>#N/A</v>
      </c>
      <c r="E152" s="49"/>
      <c r="F152" s="111"/>
      <c r="G152" s="123"/>
      <c r="H152" s="50"/>
      <c r="I152" s="63"/>
      <c r="J152" s="63"/>
      <c r="K152" s="49"/>
      <c r="L152" s="114"/>
      <c r="M152" s="516" t="str">
        <f t="shared" si="99"/>
        <v>;</v>
      </c>
      <c r="N152" s="517" t="str">
        <f t="shared" si="100"/>
        <v/>
      </c>
      <c r="O152" s="64"/>
      <c r="P152" s="64"/>
      <c r="Q152" s="64"/>
      <c r="R152" s="64"/>
      <c r="S152" s="64"/>
      <c r="T152" s="64"/>
      <c r="U152" s="64"/>
      <c r="V152" s="64"/>
      <c r="W152" s="64"/>
      <c r="X152" s="64"/>
      <c r="Y152" s="64"/>
      <c r="Z152" s="64"/>
      <c r="AA152" s="64"/>
      <c r="AB152" s="64"/>
      <c r="AC152" s="64"/>
      <c r="AD152" s="64"/>
      <c r="AE152" s="64"/>
      <c r="AF152" s="64"/>
      <c r="AG152" s="64"/>
      <c r="AH152" s="44">
        <f t="shared" ref="AH152:AH215" si="101">COUNTIF(O152:AG152, "SI")</f>
        <v>0</v>
      </c>
      <c r="AI152" s="57" t="str">
        <f t="shared" ref="AI152:AI215" si="102">IF(AH152&lt;=5, "Moderado", IF(AH152&lt;=11,"Mayor","Catastrófico"))</f>
        <v>Moderado</v>
      </c>
      <c r="AJ152" s="56">
        <f t="shared" ref="AJ152:AJ215" si="103">IF(AI152="Leve", 20%, IF(AI152="Menor",40%, IF(AI152="Moderado",60%, IF(AI152="Mayor",80%,IF(AI152="Catastrófico",100%,"")))))</f>
        <v>0.6</v>
      </c>
      <c r="AK152" s="224" t="e">
        <f>IF(AND(M152&lt;&gt;"",AI152&lt;&gt;""),VLOOKUP(M152&amp;AI152,'No Eliminar'!$P$32:$Q$56,2,FALSE),"")</f>
        <v>#N/A</v>
      </c>
      <c r="AL152" s="105"/>
      <c r="AM152" s="555"/>
      <c r="AN152" s="555"/>
      <c r="AO152" s="68" t="str">
        <f t="shared" ref="AO152:AO215" si="104">IF(AP152="Preventivo","Probabilidad",IF(AP152="Detectivo","Probabilidad","Impacto"))</f>
        <v>Impacto</v>
      </c>
      <c r="AP152" s="69"/>
      <c r="AQ152" s="110" t="str">
        <f t="shared" ref="AQ152:AQ215" si="105">IF(AP152="Preventivo", 25%, IF(AP152="Detectivo",15%, IF(AP152="Correctivo",10%,IF(AP152="No se tienen controles para aplicar al impacto","No Aplica",""))))</f>
        <v/>
      </c>
      <c r="AR152" s="69"/>
      <c r="AS152" s="67" t="str">
        <f t="shared" ref="AS152:AS215" si="106">IF(AR152="Automático", 25%, IF(AR152="Manual",15%,IF(AR152="No Aplica", "No Aplica","")))</f>
        <v/>
      </c>
      <c r="AT152" s="70" t="e">
        <f t="shared" ref="AT152:AT215" si="107">AQ152+AS152</f>
        <v>#VALUE!</v>
      </c>
      <c r="AU152" s="69"/>
      <c r="AV152" s="69"/>
      <c r="AW152" s="69"/>
      <c r="AX152" s="70" t="str">
        <f t="shared" ref="AX152:AX215" si="108">IFERROR(IF(AO152="Probabilidad",(N152-(+N152*AT152)),IF(AO152="Impacto",N152,"")),"")</f>
        <v/>
      </c>
      <c r="AY152" s="71" t="str">
        <f t="shared" ref="AY152:AY215" si="109">IF(AX152&lt;=20%, "Muy Baja", IF(AX152&lt;=40%,"Baja", IF(AX152&lt;=60%,"Media",IF(AX152&lt;=80%,"Alta","Muy Alta"))))</f>
        <v>Muy Alta</v>
      </c>
      <c r="AZ152" s="70" t="e">
        <f t="shared" ref="AZ152:AZ215" si="110">IF(AO152="Impacto",(AJ152-(+AJ152*AT152)),AJ152)</f>
        <v>#VALUE!</v>
      </c>
      <c r="BA152" s="71" t="e">
        <f t="shared" ref="BA152:BA215" si="111">IF(AZ152&lt;=20%, "Leve", IF(AZ152&lt;=40%,"Menor", IF(AZ152&lt;=60%,"Moderado",IF(AZ152&lt;=80%,"Mayor","Catastrófico"))))</f>
        <v>#VALUE!</v>
      </c>
      <c r="BB152" s="55" t="e">
        <f>IF(AND(AY152&lt;&gt;"",BA152&lt;&gt;""),VLOOKUP(AY152&amp;BA152,'No Eliminar'!$P$3:$Q$27,2,FALSE),"")</f>
        <v>#VALUE!</v>
      </c>
      <c r="BC152" s="69"/>
      <c r="BD152" s="555"/>
      <c r="BE152" s="555"/>
      <c r="BF152" s="555"/>
      <c r="BG152" s="555"/>
      <c r="BH152" s="555"/>
      <c r="BI152" s="596"/>
    </row>
    <row r="153" spans="2:61" ht="49.5" thickBot="1" x14ac:dyDescent="0.35">
      <c r="B153" s="49"/>
      <c r="C153" s="124" t="e">
        <f>VLOOKUP(B153,'No Eliminar'!B$3:D$18,2,FALSE)</f>
        <v>#N/A</v>
      </c>
      <c r="D153" s="124" t="e">
        <f>VLOOKUP(B153,'No Eliminar'!B$3:E$18,4,FALSE)</f>
        <v>#N/A</v>
      </c>
      <c r="E153" s="49"/>
      <c r="F153" s="111"/>
      <c r="G153" s="123"/>
      <c r="H153" s="50"/>
      <c r="I153" s="63"/>
      <c r="J153" s="63"/>
      <c r="K153" s="49"/>
      <c r="L153" s="114"/>
      <c r="M153" s="516" t="str">
        <f t="shared" si="99"/>
        <v>;</v>
      </c>
      <c r="N153" s="517" t="str">
        <f t="shared" si="100"/>
        <v/>
      </c>
      <c r="O153" s="64"/>
      <c r="P153" s="64"/>
      <c r="Q153" s="64"/>
      <c r="R153" s="64"/>
      <c r="S153" s="64"/>
      <c r="T153" s="64"/>
      <c r="U153" s="64"/>
      <c r="V153" s="64"/>
      <c r="W153" s="64"/>
      <c r="X153" s="64"/>
      <c r="Y153" s="64"/>
      <c r="Z153" s="64"/>
      <c r="AA153" s="64"/>
      <c r="AB153" s="64"/>
      <c r="AC153" s="64"/>
      <c r="AD153" s="64"/>
      <c r="AE153" s="64"/>
      <c r="AF153" s="64"/>
      <c r="AG153" s="64"/>
      <c r="AH153" s="44">
        <f t="shared" si="101"/>
        <v>0</v>
      </c>
      <c r="AI153" s="57" t="str">
        <f t="shared" si="102"/>
        <v>Moderado</v>
      </c>
      <c r="AJ153" s="56">
        <f t="shared" si="103"/>
        <v>0.6</v>
      </c>
      <c r="AK153" s="224" t="e">
        <f>IF(AND(M153&lt;&gt;"",AI153&lt;&gt;""),VLOOKUP(M153&amp;AI153,'No Eliminar'!$P$32:$Q$56,2,FALSE),"")</f>
        <v>#N/A</v>
      </c>
      <c r="AL153" s="105"/>
      <c r="AM153" s="555"/>
      <c r="AN153" s="555"/>
      <c r="AO153" s="68" t="str">
        <f t="shared" si="104"/>
        <v>Impacto</v>
      </c>
      <c r="AP153" s="69"/>
      <c r="AQ153" s="110" t="str">
        <f t="shared" si="105"/>
        <v/>
      </c>
      <c r="AR153" s="69"/>
      <c r="AS153" s="67" t="str">
        <f t="shared" si="106"/>
        <v/>
      </c>
      <c r="AT153" s="70" t="e">
        <f t="shared" si="107"/>
        <v>#VALUE!</v>
      </c>
      <c r="AU153" s="69"/>
      <c r="AV153" s="69"/>
      <c r="AW153" s="69"/>
      <c r="AX153" s="70" t="str">
        <f t="shared" si="108"/>
        <v/>
      </c>
      <c r="AY153" s="71" t="str">
        <f t="shared" si="109"/>
        <v>Muy Alta</v>
      </c>
      <c r="AZ153" s="70" t="e">
        <f t="shared" si="110"/>
        <v>#VALUE!</v>
      </c>
      <c r="BA153" s="71" t="e">
        <f t="shared" si="111"/>
        <v>#VALUE!</v>
      </c>
      <c r="BB153" s="55" t="e">
        <f>IF(AND(AY153&lt;&gt;"",BA153&lt;&gt;""),VLOOKUP(AY153&amp;BA153,'No Eliminar'!$P$3:$Q$27,2,FALSE),"")</f>
        <v>#VALUE!</v>
      </c>
      <c r="BC153" s="69"/>
      <c r="BD153" s="555"/>
      <c r="BE153" s="555"/>
      <c r="BF153" s="555"/>
      <c r="BG153" s="555"/>
      <c r="BH153" s="555"/>
      <c r="BI153" s="596"/>
    </row>
    <row r="154" spans="2:61" ht="49.5" thickBot="1" x14ac:dyDescent="0.35">
      <c r="B154" s="49"/>
      <c r="C154" s="124" t="e">
        <f>VLOOKUP(B154,'No Eliminar'!B$3:D$18,2,FALSE)</f>
        <v>#N/A</v>
      </c>
      <c r="D154" s="124" t="e">
        <f>VLOOKUP(B154,'No Eliminar'!B$3:E$18,4,FALSE)</f>
        <v>#N/A</v>
      </c>
      <c r="E154" s="49"/>
      <c r="F154" s="111"/>
      <c r="G154" s="123"/>
      <c r="H154" s="50"/>
      <c r="I154" s="63"/>
      <c r="J154" s="63"/>
      <c r="K154" s="49"/>
      <c r="L154" s="114"/>
      <c r="M154" s="516" t="str">
        <f t="shared" si="99"/>
        <v>;</v>
      </c>
      <c r="N154" s="517" t="str">
        <f t="shared" si="100"/>
        <v/>
      </c>
      <c r="O154" s="64"/>
      <c r="P154" s="64"/>
      <c r="Q154" s="64"/>
      <c r="R154" s="64"/>
      <c r="S154" s="64"/>
      <c r="T154" s="64"/>
      <c r="U154" s="64"/>
      <c r="V154" s="64"/>
      <c r="W154" s="64"/>
      <c r="X154" s="64"/>
      <c r="Y154" s="64"/>
      <c r="Z154" s="64"/>
      <c r="AA154" s="64"/>
      <c r="AB154" s="64"/>
      <c r="AC154" s="64"/>
      <c r="AD154" s="64"/>
      <c r="AE154" s="64"/>
      <c r="AF154" s="64"/>
      <c r="AG154" s="64"/>
      <c r="AH154" s="44">
        <f t="shared" si="101"/>
        <v>0</v>
      </c>
      <c r="AI154" s="57" t="str">
        <f t="shared" si="102"/>
        <v>Moderado</v>
      </c>
      <c r="AJ154" s="56">
        <f t="shared" si="103"/>
        <v>0.6</v>
      </c>
      <c r="AK154" s="224" t="e">
        <f>IF(AND(M154&lt;&gt;"",AI154&lt;&gt;""),VLOOKUP(M154&amp;AI154,'No Eliminar'!$P$32:$Q$56,2,FALSE),"")</f>
        <v>#N/A</v>
      </c>
      <c r="AL154" s="105"/>
      <c r="AM154" s="555"/>
      <c r="AN154" s="555"/>
      <c r="AO154" s="68" t="str">
        <f t="shared" si="104"/>
        <v>Impacto</v>
      </c>
      <c r="AP154" s="69"/>
      <c r="AQ154" s="110" t="str">
        <f t="shared" si="105"/>
        <v/>
      </c>
      <c r="AR154" s="69"/>
      <c r="AS154" s="67" t="str">
        <f t="shared" si="106"/>
        <v/>
      </c>
      <c r="AT154" s="70" t="e">
        <f t="shared" si="107"/>
        <v>#VALUE!</v>
      </c>
      <c r="AU154" s="69"/>
      <c r="AV154" s="69"/>
      <c r="AW154" s="69"/>
      <c r="AX154" s="70" t="str">
        <f t="shared" si="108"/>
        <v/>
      </c>
      <c r="AY154" s="71" t="str">
        <f t="shared" si="109"/>
        <v>Muy Alta</v>
      </c>
      <c r="AZ154" s="70" t="e">
        <f t="shared" si="110"/>
        <v>#VALUE!</v>
      </c>
      <c r="BA154" s="71" t="e">
        <f t="shared" si="111"/>
        <v>#VALUE!</v>
      </c>
      <c r="BB154" s="55" t="e">
        <f>IF(AND(AY154&lt;&gt;"",BA154&lt;&gt;""),VLOOKUP(AY154&amp;BA154,'No Eliminar'!$P$3:$Q$27,2,FALSE),"")</f>
        <v>#VALUE!</v>
      </c>
      <c r="BC154" s="69"/>
      <c r="BD154" s="555"/>
      <c r="BE154" s="555"/>
      <c r="BF154" s="555"/>
      <c r="BG154" s="555"/>
      <c r="BH154" s="555"/>
      <c r="BI154" s="596"/>
    </row>
    <row r="155" spans="2:61" ht="49.5" thickBot="1" x14ac:dyDescent="0.35">
      <c r="B155" s="49"/>
      <c r="C155" s="124" t="e">
        <f>VLOOKUP(B155,'No Eliminar'!B$3:D$18,2,FALSE)</f>
        <v>#N/A</v>
      </c>
      <c r="D155" s="124" t="e">
        <f>VLOOKUP(B155,'No Eliminar'!B$3:E$18,4,FALSE)</f>
        <v>#N/A</v>
      </c>
      <c r="E155" s="49"/>
      <c r="F155" s="111"/>
      <c r="G155" s="123"/>
      <c r="H155" s="50"/>
      <c r="I155" s="63"/>
      <c r="J155" s="63"/>
      <c r="K155" s="49"/>
      <c r="L155" s="114"/>
      <c r="M155" s="516" t="str">
        <f t="shared" si="99"/>
        <v>;</v>
      </c>
      <c r="N155" s="517" t="str">
        <f t="shared" si="100"/>
        <v/>
      </c>
      <c r="O155" s="64"/>
      <c r="P155" s="64"/>
      <c r="Q155" s="64"/>
      <c r="R155" s="64"/>
      <c r="S155" s="64"/>
      <c r="T155" s="64"/>
      <c r="U155" s="64"/>
      <c r="V155" s="64"/>
      <c r="W155" s="64"/>
      <c r="X155" s="64"/>
      <c r="Y155" s="64"/>
      <c r="Z155" s="64"/>
      <c r="AA155" s="64"/>
      <c r="AB155" s="64"/>
      <c r="AC155" s="64"/>
      <c r="AD155" s="64"/>
      <c r="AE155" s="64"/>
      <c r="AF155" s="64"/>
      <c r="AG155" s="64"/>
      <c r="AH155" s="44">
        <f t="shared" si="101"/>
        <v>0</v>
      </c>
      <c r="AI155" s="57" t="str">
        <f t="shared" si="102"/>
        <v>Moderado</v>
      </c>
      <c r="AJ155" s="56">
        <f t="shared" si="103"/>
        <v>0.6</v>
      </c>
      <c r="AK155" s="224" t="e">
        <f>IF(AND(M155&lt;&gt;"",AI155&lt;&gt;""),VLOOKUP(M155&amp;AI155,'No Eliminar'!$P$32:$Q$56,2,FALSE),"")</f>
        <v>#N/A</v>
      </c>
      <c r="AL155" s="105"/>
      <c r="AM155" s="555"/>
      <c r="AN155" s="555"/>
      <c r="AO155" s="68" t="str">
        <f t="shared" si="104"/>
        <v>Impacto</v>
      </c>
      <c r="AP155" s="69"/>
      <c r="AQ155" s="110" t="str">
        <f t="shared" si="105"/>
        <v/>
      </c>
      <c r="AR155" s="69"/>
      <c r="AS155" s="67" t="str">
        <f t="shared" si="106"/>
        <v/>
      </c>
      <c r="AT155" s="70" t="e">
        <f t="shared" si="107"/>
        <v>#VALUE!</v>
      </c>
      <c r="AU155" s="69"/>
      <c r="AV155" s="69"/>
      <c r="AW155" s="69"/>
      <c r="AX155" s="70" t="str">
        <f t="shared" si="108"/>
        <v/>
      </c>
      <c r="AY155" s="71" t="str">
        <f t="shared" si="109"/>
        <v>Muy Alta</v>
      </c>
      <c r="AZ155" s="70" t="e">
        <f t="shared" si="110"/>
        <v>#VALUE!</v>
      </c>
      <c r="BA155" s="71" t="e">
        <f t="shared" si="111"/>
        <v>#VALUE!</v>
      </c>
      <c r="BB155" s="55" t="e">
        <f>IF(AND(AY155&lt;&gt;"",BA155&lt;&gt;""),VLOOKUP(AY155&amp;BA155,'No Eliminar'!$P$3:$Q$27,2,FALSE),"")</f>
        <v>#VALUE!</v>
      </c>
      <c r="BC155" s="69"/>
      <c r="BD155" s="555"/>
      <c r="BE155" s="555"/>
      <c r="BF155" s="555"/>
      <c r="BG155" s="555"/>
      <c r="BH155" s="555"/>
      <c r="BI155" s="596"/>
    </row>
    <row r="156" spans="2:61" ht="49.5" thickBot="1" x14ac:dyDescent="0.35">
      <c r="B156" s="49"/>
      <c r="C156" s="124" t="e">
        <f>VLOOKUP(B156,'No Eliminar'!B$3:D$18,2,FALSE)</f>
        <v>#N/A</v>
      </c>
      <c r="D156" s="124" t="e">
        <f>VLOOKUP(B156,'No Eliminar'!B$3:E$18,4,FALSE)</f>
        <v>#N/A</v>
      </c>
      <c r="E156" s="49"/>
      <c r="F156" s="111"/>
      <c r="G156" s="123"/>
      <c r="H156" s="50"/>
      <c r="I156" s="63"/>
      <c r="J156" s="63"/>
      <c r="K156" s="49"/>
      <c r="L156" s="114"/>
      <c r="M156" s="516" t="str">
        <f t="shared" si="99"/>
        <v>;</v>
      </c>
      <c r="N156" s="517" t="str">
        <f t="shared" si="100"/>
        <v/>
      </c>
      <c r="O156" s="64"/>
      <c r="P156" s="64"/>
      <c r="Q156" s="64"/>
      <c r="R156" s="64"/>
      <c r="S156" s="64"/>
      <c r="T156" s="64"/>
      <c r="U156" s="64"/>
      <c r="V156" s="64"/>
      <c r="W156" s="64"/>
      <c r="X156" s="64"/>
      <c r="Y156" s="64"/>
      <c r="Z156" s="64"/>
      <c r="AA156" s="64"/>
      <c r="AB156" s="64"/>
      <c r="AC156" s="64"/>
      <c r="AD156" s="64"/>
      <c r="AE156" s="64"/>
      <c r="AF156" s="64"/>
      <c r="AG156" s="64"/>
      <c r="AH156" s="44">
        <f t="shared" si="101"/>
        <v>0</v>
      </c>
      <c r="AI156" s="57" t="str">
        <f t="shared" si="102"/>
        <v>Moderado</v>
      </c>
      <c r="AJ156" s="56">
        <f t="shared" si="103"/>
        <v>0.6</v>
      </c>
      <c r="AK156" s="224" t="e">
        <f>IF(AND(M156&lt;&gt;"",AI156&lt;&gt;""),VLOOKUP(M156&amp;AI156,'No Eliminar'!$P$32:$Q$56,2,FALSE),"")</f>
        <v>#N/A</v>
      </c>
      <c r="AL156" s="105"/>
      <c r="AM156" s="555"/>
      <c r="AN156" s="555"/>
      <c r="AO156" s="68" t="str">
        <f t="shared" si="104"/>
        <v>Impacto</v>
      </c>
      <c r="AP156" s="69"/>
      <c r="AQ156" s="110" t="str">
        <f t="shared" si="105"/>
        <v/>
      </c>
      <c r="AR156" s="69"/>
      <c r="AS156" s="67" t="str">
        <f t="shared" si="106"/>
        <v/>
      </c>
      <c r="AT156" s="70" t="e">
        <f t="shared" si="107"/>
        <v>#VALUE!</v>
      </c>
      <c r="AU156" s="69"/>
      <c r="AV156" s="69"/>
      <c r="AW156" s="69"/>
      <c r="AX156" s="70" t="str">
        <f t="shared" si="108"/>
        <v/>
      </c>
      <c r="AY156" s="71" t="str">
        <f t="shared" si="109"/>
        <v>Muy Alta</v>
      </c>
      <c r="AZ156" s="70" t="e">
        <f t="shared" si="110"/>
        <v>#VALUE!</v>
      </c>
      <c r="BA156" s="71" t="e">
        <f t="shared" si="111"/>
        <v>#VALUE!</v>
      </c>
      <c r="BB156" s="55" t="e">
        <f>IF(AND(AY156&lt;&gt;"",BA156&lt;&gt;""),VLOOKUP(AY156&amp;BA156,'No Eliminar'!$P$3:$Q$27,2,FALSE),"")</f>
        <v>#VALUE!</v>
      </c>
      <c r="BC156" s="69"/>
      <c r="BD156" s="555"/>
      <c r="BE156" s="555"/>
      <c r="BF156" s="555"/>
      <c r="BG156" s="555"/>
      <c r="BH156" s="555"/>
      <c r="BI156" s="596"/>
    </row>
    <row r="157" spans="2:61" ht="49.5" thickBot="1" x14ac:dyDescent="0.35">
      <c r="B157" s="49"/>
      <c r="C157" s="124" t="e">
        <f>VLOOKUP(B157,'No Eliminar'!B$3:D$18,2,FALSE)</f>
        <v>#N/A</v>
      </c>
      <c r="D157" s="124" t="e">
        <f>VLOOKUP(B157,'No Eliminar'!B$3:E$18,4,FALSE)</f>
        <v>#N/A</v>
      </c>
      <c r="E157" s="49"/>
      <c r="F157" s="111"/>
      <c r="G157" s="123"/>
      <c r="H157" s="50"/>
      <c r="I157" s="63"/>
      <c r="J157" s="63"/>
      <c r="K157" s="49"/>
      <c r="L157" s="114"/>
      <c r="M157" s="516" t="str">
        <f t="shared" si="99"/>
        <v>;</v>
      </c>
      <c r="N157" s="517" t="str">
        <f t="shared" si="100"/>
        <v/>
      </c>
      <c r="O157" s="64"/>
      <c r="P157" s="64"/>
      <c r="Q157" s="64"/>
      <c r="R157" s="64"/>
      <c r="S157" s="64"/>
      <c r="T157" s="64"/>
      <c r="U157" s="64"/>
      <c r="V157" s="64"/>
      <c r="W157" s="64"/>
      <c r="X157" s="64"/>
      <c r="Y157" s="64"/>
      <c r="Z157" s="64"/>
      <c r="AA157" s="64"/>
      <c r="AB157" s="64"/>
      <c r="AC157" s="64"/>
      <c r="AD157" s="64"/>
      <c r="AE157" s="64"/>
      <c r="AF157" s="64"/>
      <c r="AG157" s="64"/>
      <c r="AH157" s="44">
        <f t="shared" si="101"/>
        <v>0</v>
      </c>
      <c r="AI157" s="57" t="str">
        <f t="shared" si="102"/>
        <v>Moderado</v>
      </c>
      <c r="AJ157" s="56">
        <f t="shared" si="103"/>
        <v>0.6</v>
      </c>
      <c r="AK157" s="224" t="e">
        <f>IF(AND(M157&lt;&gt;"",AI157&lt;&gt;""),VLOOKUP(M157&amp;AI157,'No Eliminar'!$P$32:$Q$56,2,FALSE),"")</f>
        <v>#N/A</v>
      </c>
      <c r="AL157" s="105"/>
      <c r="AM157" s="555"/>
      <c r="AN157" s="555"/>
      <c r="AO157" s="68" t="str">
        <f t="shared" si="104"/>
        <v>Impacto</v>
      </c>
      <c r="AP157" s="69"/>
      <c r="AQ157" s="110" t="str">
        <f t="shared" si="105"/>
        <v/>
      </c>
      <c r="AR157" s="69"/>
      <c r="AS157" s="67" t="str">
        <f t="shared" si="106"/>
        <v/>
      </c>
      <c r="AT157" s="70" t="e">
        <f t="shared" si="107"/>
        <v>#VALUE!</v>
      </c>
      <c r="AU157" s="69"/>
      <c r="AV157" s="69"/>
      <c r="AW157" s="69"/>
      <c r="AX157" s="70" t="str">
        <f t="shared" si="108"/>
        <v/>
      </c>
      <c r="AY157" s="71" t="str">
        <f t="shared" si="109"/>
        <v>Muy Alta</v>
      </c>
      <c r="AZ157" s="70" t="e">
        <f t="shared" si="110"/>
        <v>#VALUE!</v>
      </c>
      <c r="BA157" s="71" t="e">
        <f t="shared" si="111"/>
        <v>#VALUE!</v>
      </c>
      <c r="BB157" s="55" t="e">
        <f>IF(AND(AY157&lt;&gt;"",BA157&lt;&gt;""),VLOOKUP(AY157&amp;BA157,'No Eliminar'!$P$3:$Q$27,2,FALSE),"")</f>
        <v>#VALUE!</v>
      </c>
      <c r="BC157" s="69"/>
      <c r="BD157" s="555"/>
      <c r="BE157" s="555"/>
      <c r="BF157" s="555"/>
      <c r="BG157" s="555"/>
      <c r="BH157" s="555"/>
      <c r="BI157" s="596"/>
    </row>
    <row r="158" spans="2:61" ht="49.5" thickBot="1" x14ac:dyDescent="0.35">
      <c r="B158" s="49"/>
      <c r="C158" s="124" t="e">
        <f>VLOOKUP(B158,'No Eliminar'!B$3:D$18,2,FALSE)</f>
        <v>#N/A</v>
      </c>
      <c r="D158" s="124" t="e">
        <f>VLOOKUP(B158,'No Eliminar'!B$3:E$18,4,FALSE)</f>
        <v>#N/A</v>
      </c>
      <c r="E158" s="49"/>
      <c r="F158" s="111"/>
      <c r="G158" s="123"/>
      <c r="H158" s="50"/>
      <c r="I158" s="63"/>
      <c r="J158" s="63"/>
      <c r="K158" s="49"/>
      <c r="L158" s="114"/>
      <c r="M158" s="516" t="str">
        <f t="shared" si="99"/>
        <v>;</v>
      </c>
      <c r="N158" s="517" t="str">
        <f t="shared" si="100"/>
        <v/>
      </c>
      <c r="O158" s="64"/>
      <c r="P158" s="64"/>
      <c r="Q158" s="64"/>
      <c r="R158" s="64"/>
      <c r="S158" s="64"/>
      <c r="T158" s="64"/>
      <c r="U158" s="64"/>
      <c r="V158" s="64"/>
      <c r="W158" s="64"/>
      <c r="X158" s="64"/>
      <c r="Y158" s="64"/>
      <c r="Z158" s="64"/>
      <c r="AA158" s="64"/>
      <c r="AB158" s="64"/>
      <c r="AC158" s="64"/>
      <c r="AD158" s="64"/>
      <c r="AE158" s="64"/>
      <c r="AF158" s="64"/>
      <c r="AG158" s="64"/>
      <c r="AH158" s="44">
        <f t="shared" si="101"/>
        <v>0</v>
      </c>
      <c r="AI158" s="57" t="str">
        <f t="shared" si="102"/>
        <v>Moderado</v>
      </c>
      <c r="AJ158" s="56">
        <f t="shared" si="103"/>
        <v>0.6</v>
      </c>
      <c r="AK158" s="224" t="e">
        <f>IF(AND(M158&lt;&gt;"",AI158&lt;&gt;""),VLOOKUP(M158&amp;AI158,'No Eliminar'!$P$32:$Q$56,2,FALSE),"")</f>
        <v>#N/A</v>
      </c>
      <c r="AL158" s="105"/>
      <c r="AM158" s="555"/>
      <c r="AN158" s="555"/>
      <c r="AO158" s="68" t="str">
        <f t="shared" si="104"/>
        <v>Impacto</v>
      </c>
      <c r="AP158" s="69"/>
      <c r="AQ158" s="110" t="str">
        <f t="shared" si="105"/>
        <v/>
      </c>
      <c r="AR158" s="69"/>
      <c r="AS158" s="67" t="str">
        <f t="shared" si="106"/>
        <v/>
      </c>
      <c r="AT158" s="70" t="e">
        <f t="shared" si="107"/>
        <v>#VALUE!</v>
      </c>
      <c r="AU158" s="69"/>
      <c r="AV158" s="69"/>
      <c r="AW158" s="69"/>
      <c r="AX158" s="70" t="str">
        <f t="shared" si="108"/>
        <v/>
      </c>
      <c r="AY158" s="71" t="str">
        <f t="shared" si="109"/>
        <v>Muy Alta</v>
      </c>
      <c r="AZ158" s="70" t="e">
        <f t="shared" si="110"/>
        <v>#VALUE!</v>
      </c>
      <c r="BA158" s="71" t="e">
        <f t="shared" si="111"/>
        <v>#VALUE!</v>
      </c>
      <c r="BB158" s="55" t="e">
        <f>IF(AND(AY158&lt;&gt;"",BA158&lt;&gt;""),VLOOKUP(AY158&amp;BA158,'No Eliminar'!$P$3:$Q$27,2,FALSE),"")</f>
        <v>#VALUE!</v>
      </c>
      <c r="BC158" s="69"/>
      <c r="BD158" s="555"/>
      <c r="BE158" s="555"/>
      <c r="BF158" s="555"/>
      <c r="BG158" s="555"/>
      <c r="BH158" s="555"/>
      <c r="BI158" s="596"/>
    </row>
    <row r="159" spans="2:61" ht="49.5" thickBot="1" x14ac:dyDescent="0.35">
      <c r="B159" s="49"/>
      <c r="C159" s="124" t="e">
        <f>VLOOKUP(B159,'No Eliminar'!B$3:D$18,2,FALSE)</f>
        <v>#N/A</v>
      </c>
      <c r="D159" s="124" t="e">
        <f>VLOOKUP(B159,'No Eliminar'!B$3:E$18,4,FALSE)</f>
        <v>#N/A</v>
      </c>
      <c r="E159" s="49"/>
      <c r="F159" s="111"/>
      <c r="G159" s="123"/>
      <c r="H159" s="50"/>
      <c r="I159" s="63"/>
      <c r="J159" s="63"/>
      <c r="K159" s="49"/>
      <c r="L159" s="114"/>
      <c r="M159" s="516" t="str">
        <f t="shared" si="99"/>
        <v>;</v>
      </c>
      <c r="N159" s="517" t="str">
        <f t="shared" si="100"/>
        <v/>
      </c>
      <c r="O159" s="64"/>
      <c r="P159" s="64"/>
      <c r="Q159" s="64"/>
      <c r="R159" s="64"/>
      <c r="S159" s="64"/>
      <c r="T159" s="64"/>
      <c r="U159" s="64"/>
      <c r="V159" s="64"/>
      <c r="W159" s="64"/>
      <c r="X159" s="64"/>
      <c r="Y159" s="64"/>
      <c r="Z159" s="64"/>
      <c r="AA159" s="64"/>
      <c r="AB159" s="64"/>
      <c r="AC159" s="64"/>
      <c r="AD159" s="64"/>
      <c r="AE159" s="64"/>
      <c r="AF159" s="64"/>
      <c r="AG159" s="64"/>
      <c r="AH159" s="44">
        <f t="shared" si="101"/>
        <v>0</v>
      </c>
      <c r="AI159" s="57" t="str">
        <f t="shared" si="102"/>
        <v>Moderado</v>
      </c>
      <c r="AJ159" s="56">
        <f t="shared" si="103"/>
        <v>0.6</v>
      </c>
      <c r="AK159" s="224" t="e">
        <f>IF(AND(M159&lt;&gt;"",AI159&lt;&gt;""),VLOOKUP(M159&amp;AI159,'No Eliminar'!$P$32:$Q$56,2,FALSE),"")</f>
        <v>#N/A</v>
      </c>
      <c r="AL159" s="105"/>
      <c r="AM159" s="555"/>
      <c r="AN159" s="555"/>
      <c r="AO159" s="68" t="str">
        <f t="shared" si="104"/>
        <v>Impacto</v>
      </c>
      <c r="AP159" s="69"/>
      <c r="AQ159" s="110" t="str">
        <f t="shared" si="105"/>
        <v/>
      </c>
      <c r="AR159" s="69"/>
      <c r="AS159" s="67" t="str">
        <f t="shared" si="106"/>
        <v/>
      </c>
      <c r="AT159" s="70" t="e">
        <f t="shared" si="107"/>
        <v>#VALUE!</v>
      </c>
      <c r="AU159" s="69"/>
      <c r="AV159" s="69"/>
      <c r="AW159" s="69"/>
      <c r="AX159" s="70" t="str">
        <f t="shared" si="108"/>
        <v/>
      </c>
      <c r="AY159" s="71" t="str">
        <f t="shared" si="109"/>
        <v>Muy Alta</v>
      </c>
      <c r="AZ159" s="70" t="e">
        <f t="shared" si="110"/>
        <v>#VALUE!</v>
      </c>
      <c r="BA159" s="71" t="e">
        <f t="shared" si="111"/>
        <v>#VALUE!</v>
      </c>
      <c r="BB159" s="55" t="e">
        <f>IF(AND(AY159&lt;&gt;"",BA159&lt;&gt;""),VLOOKUP(AY159&amp;BA159,'No Eliminar'!$P$3:$Q$27,2,FALSE),"")</f>
        <v>#VALUE!</v>
      </c>
      <c r="BC159" s="69"/>
      <c r="BD159" s="555"/>
      <c r="BE159" s="555"/>
      <c r="BF159" s="555"/>
      <c r="BG159" s="555"/>
      <c r="BH159" s="555"/>
      <c r="BI159" s="596"/>
    </row>
    <row r="160" spans="2:61" ht="49.5" thickBot="1" x14ac:dyDescent="0.35">
      <c r="B160" s="49"/>
      <c r="C160" s="124" t="e">
        <f>VLOOKUP(B160,'No Eliminar'!B$3:D$18,2,FALSE)</f>
        <v>#N/A</v>
      </c>
      <c r="D160" s="124" t="e">
        <f>VLOOKUP(B160,'No Eliminar'!B$3:E$18,4,FALSE)</f>
        <v>#N/A</v>
      </c>
      <c r="E160" s="49"/>
      <c r="F160" s="111"/>
      <c r="G160" s="123"/>
      <c r="H160" s="50"/>
      <c r="I160" s="63"/>
      <c r="J160" s="63"/>
      <c r="K160" s="49"/>
      <c r="L160" s="114"/>
      <c r="M160" s="516" t="str">
        <f t="shared" si="99"/>
        <v>;</v>
      </c>
      <c r="N160" s="517" t="str">
        <f t="shared" si="100"/>
        <v/>
      </c>
      <c r="O160" s="64"/>
      <c r="P160" s="64"/>
      <c r="Q160" s="64"/>
      <c r="R160" s="64"/>
      <c r="S160" s="64"/>
      <c r="T160" s="64"/>
      <c r="U160" s="64"/>
      <c r="V160" s="64"/>
      <c r="W160" s="64"/>
      <c r="X160" s="64"/>
      <c r="Y160" s="64"/>
      <c r="Z160" s="64"/>
      <c r="AA160" s="64"/>
      <c r="AB160" s="64"/>
      <c r="AC160" s="64"/>
      <c r="AD160" s="64"/>
      <c r="AE160" s="64"/>
      <c r="AF160" s="64"/>
      <c r="AG160" s="64"/>
      <c r="AH160" s="44">
        <f t="shared" si="101"/>
        <v>0</v>
      </c>
      <c r="AI160" s="57" t="str">
        <f t="shared" si="102"/>
        <v>Moderado</v>
      </c>
      <c r="AJ160" s="56">
        <f t="shared" si="103"/>
        <v>0.6</v>
      </c>
      <c r="AK160" s="224" t="e">
        <f>IF(AND(M160&lt;&gt;"",AI160&lt;&gt;""),VLOOKUP(M160&amp;AI160,'No Eliminar'!$P$32:$Q$56,2,FALSE),"")</f>
        <v>#N/A</v>
      </c>
      <c r="AL160" s="105"/>
      <c r="AM160" s="555"/>
      <c r="AN160" s="555"/>
      <c r="AO160" s="68" t="str">
        <f t="shared" si="104"/>
        <v>Impacto</v>
      </c>
      <c r="AP160" s="69"/>
      <c r="AQ160" s="110" t="str">
        <f t="shared" si="105"/>
        <v/>
      </c>
      <c r="AR160" s="69"/>
      <c r="AS160" s="67" t="str">
        <f t="shared" si="106"/>
        <v/>
      </c>
      <c r="AT160" s="70" t="e">
        <f t="shared" si="107"/>
        <v>#VALUE!</v>
      </c>
      <c r="AU160" s="69"/>
      <c r="AV160" s="69"/>
      <c r="AW160" s="69"/>
      <c r="AX160" s="70" t="str">
        <f t="shared" si="108"/>
        <v/>
      </c>
      <c r="AY160" s="71" t="str">
        <f t="shared" si="109"/>
        <v>Muy Alta</v>
      </c>
      <c r="AZ160" s="70" t="e">
        <f t="shared" si="110"/>
        <v>#VALUE!</v>
      </c>
      <c r="BA160" s="71" t="e">
        <f t="shared" si="111"/>
        <v>#VALUE!</v>
      </c>
      <c r="BB160" s="55" t="e">
        <f>IF(AND(AY160&lt;&gt;"",BA160&lt;&gt;""),VLOOKUP(AY160&amp;BA160,'No Eliminar'!$P$3:$Q$27,2,FALSE),"")</f>
        <v>#VALUE!</v>
      </c>
      <c r="BC160" s="69"/>
      <c r="BD160" s="555"/>
      <c r="BE160" s="555"/>
      <c r="BF160" s="555"/>
      <c r="BG160" s="555"/>
      <c r="BH160" s="555"/>
      <c r="BI160" s="596"/>
    </row>
    <row r="161" spans="2:61" ht="49.5" thickBot="1" x14ac:dyDescent="0.35">
      <c r="B161" s="49"/>
      <c r="C161" s="124" t="e">
        <f>VLOOKUP(B161,'No Eliminar'!B$3:D$18,2,FALSE)</f>
        <v>#N/A</v>
      </c>
      <c r="D161" s="124" t="e">
        <f>VLOOKUP(B161,'No Eliminar'!B$3:E$18,4,FALSE)</f>
        <v>#N/A</v>
      </c>
      <c r="E161" s="49"/>
      <c r="F161" s="111"/>
      <c r="G161" s="123"/>
      <c r="H161" s="50"/>
      <c r="I161" s="63"/>
      <c r="J161" s="63"/>
      <c r="K161" s="49"/>
      <c r="L161" s="114"/>
      <c r="M161" s="516" t="str">
        <f t="shared" si="99"/>
        <v>;</v>
      </c>
      <c r="N161" s="517" t="str">
        <f t="shared" si="100"/>
        <v/>
      </c>
      <c r="O161" s="64"/>
      <c r="P161" s="64"/>
      <c r="Q161" s="64"/>
      <c r="R161" s="64"/>
      <c r="S161" s="64"/>
      <c r="T161" s="64"/>
      <c r="U161" s="64"/>
      <c r="V161" s="64"/>
      <c r="W161" s="64"/>
      <c r="X161" s="64"/>
      <c r="Y161" s="64"/>
      <c r="Z161" s="64"/>
      <c r="AA161" s="64"/>
      <c r="AB161" s="64"/>
      <c r="AC161" s="64"/>
      <c r="AD161" s="64"/>
      <c r="AE161" s="64"/>
      <c r="AF161" s="64"/>
      <c r="AG161" s="64"/>
      <c r="AH161" s="44">
        <f t="shared" si="101"/>
        <v>0</v>
      </c>
      <c r="AI161" s="57" t="str">
        <f t="shared" si="102"/>
        <v>Moderado</v>
      </c>
      <c r="AJ161" s="56">
        <f t="shared" si="103"/>
        <v>0.6</v>
      </c>
      <c r="AK161" s="224" t="e">
        <f>IF(AND(M161&lt;&gt;"",AI161&lt;&gt;""),VLOOKUP(M161&amp;AI161,'No Eliminar'!$P$32:$Q$56,2,FALSE),"")</f>
        <v>#N/A</v>
      </c>
      <c r="AL161" s="105"/>
      <c r="AM161" s="555"/>
      <c r="AN161" s="555"/>
      <c r="AO161" s="68" t="str">
        <f t="shared" si="104"/>
        <v>Impacto</v>
      </c>
      <c r="AP161" s="69"/>
      <c r="AQ161" s="110" t="str">
        <f t="shared" si="105"/>
        <v/>
      </c>
      <c r="AR161" s="69"/>
      <c r="AS161" s="67" t="str">
        <f t="shared" si="106"/>
        <v/>
      </c>
      <c r="AT161" s="70" t="e">
        <f t="shared" si="107"/>
        <v>#VALUE!</v>
      </c>
      <c r="AU161" s="69"/>
      <c r="AV161" s="69"/>
      <c r="AW161" s="69"/>
      <c r="AX161" s="70" t="str">
        <f t="shared" si="108"/>
        <v/>
      </c>
      <c r="AY161" s="71" t="str">
        <f t="shared" si="109"/>
        <v>Muy Alta</v>
      </c>
      <c r="AZ161" s="70" t="e">
        <f t="shared" si="110"/>
        <v>#VALUE!</v>
      </c>
      <c r="BA161" s="71" t="e">
        <f t="shared" si="111"/>
        <v>#VALUE!</v>
      </c>
      <c r="BB161" s="55" t="e">
        <f>IF(AND(AY161&lt;&gt;"",BA161&lt;&gt;""),VLOOKUP(AY161&amp;BA161,'No Eliminar'!$P$3:$Q$27,2,FALSE),"")</f>
        <v>#VALUE!</v>
      </c>
      <c r="BC161" s="69"/>
      <c r="BD161" s="555"/>
      <c r="BE161" s="555"/>
      <c r="BF161" s="555"/>
      <c r="BG161" s="555"/>
      <c r="BH161" s="555"/>
      <c r="BI161" s="596"/>
    </row>
    <row r="162" spans="2:61" ht="49.5" thickBot="1" x14ac:dyDescent="0.35">
      <c r="B162" s="49"/>
      <c r="C162" s="124" t="e">
        <f>VLOOKUP(B162,'No Eliminar'!B$3:D$18,2,FALSE)</f>
        <v>#N/A</v>
      </c>
      <c r="D162" s="124" t="e">
        <f>VLOOKUP(B162,'No Eliminar'!B$3:E$18,4,FALSE)</f>
        <v>#N/A</v>
      </c>
      <c r="E162" s="49"/>
      <c r="F162" s="111"/>
      <c r="G162" s="123"/>
      <c r="H162" s="50"/>
      <c r="I162" s="63"/>
      <c r="J162" s="63"/>
      <c r="K162" s="49"/>
      <c r="L162" s="114"/>
      <c r="M162" s="516" t="str">
        <f t="shared" si="99"/>
        <v>;</v>
      </c>
      <c r="N162" s="517" t="str">
        <f t="shared" si="100"/>
        <v/>
      </c>
      <c r="O162" s="64"/>
      <c r="P162" s="64"/>
      <c r="Q162" s="64"/>
      <c r="R162" s="64"/>
      <c r="S162" s="64"/>
      <c r="T162" s="64"/>
      <c r="U162" s="64"/>
      <c r="V162" s="64"/>
      <c r="W162" s="64"/>
      <c r="X162" s="64"/>
      <c r="Y162" s="64"/>
      <c r="Z162" s="64"/>
      <c r="AA162" s="64"/>
      <c r="AB162" s="64"/>
      <c r="AC162" s="64"/>
      <c r="AD162" s="64"/>
      <c r="AE162" s="64"/>
      <c r="AF162" s="64"/>
      <c r="AG162" s="64"/>
      <c r="AH162" s="44">
        <f t="shared" si="101"/>
        <v>0</v>
      </c>
      <c r="AI162" s="57" t="str">
        <f t="shared" si="102"/>
        <v>Moderado</v>
      </c>
      <c r="AJ162" s="56">
        <f t="shared" si="103"/>
        <v>0.6</v>
      </c>
      <c r="AK162" s="224" t="e">
        <f>IF(AND(M162&lt;&gt;"",AI162&lt;&gt;""),VLOOKUP(M162&amp;AI162,'No Eliminar'!$P$32:$Q$56,2,FALSE),"")</f>
        <v>#N/A</v>
      </c>
      <c r="AL162" s="105"/>
      <c r="AM162" s="555"/>
      <c r="AN162" s="555"/>
      <c r="AO162" s="68" t="str">
        <f t="shared" si="104"/>
        <v>Impacto</v>
      </c>
      <c r="AP162" s="69"/>
      <c r="AQ162" s="110" t="str">
        <f t="shared" si="105"/>
        <v/>
      </c>
      <c r="AR162" s="69"/>
      <c r="AS162" s="67" t="str">
        <f t="shared" si="106"/>
        <v/>
      </c>
      <c r="AT162" s="70" t="e">
        <f t="shared" si="107"/>
        <v>#VALUE!</v>
      </c>
      <c r="AU162" s="69"/>
      <c r="AV162" s="69"/>
      <c r="AW162" s="69"/>
      <c r="AX162" s="70" t="str">
        <f t="shared" si="108"/>
        <v/>
      </c>
      <c r="AY162" s="71" t="str">
        <f t="shared" si="109"/>
        <v>Muy Alta</v>
      </c>
      <c r="AZ162" s="70" t="e">
        <f t="shared" si="110"/>
        <v>#VALUE!</v>
      </c>
      <c r="BA162" s="71" t="e">
        <f t="shared" si="111"/>
        <v>#VALUE!</v>
      </c>
      <c r="BB162" s="55" t="e">
        <f>IF(AND(AY162&lt;&gt;"",BA162&lt;&gt;""),VLOOKUP(AY162&amp;BA162,'No Eliminar'!$P$3:$Q$27,2,FALSE),"")</f>
        <v>#VALUE!</v>
      </c>
      <c r="BC162" s="69"/>
      <c r="BD162" s="555"/>
      <c r="BE162" s="555"/>
      <c r="BF162" s="555"/>
      <c r="BG162" s="555"/>
      <c r="BH162" s="555"/>
      <c r="BI162" s="596"/>
    </row>
    <row r="163" spans="2:61" ht="49.5" thickBot="1" x14ac:dyDescent="0.35">
      <c r="B163" s="49"/>
      <c r="C163" s="124" t="e">
        <f>VLOOKUP(B163,'No Eliminar'!B$3:D$18,2,FALSE)</f>
        <v>#N/A</v>
      </c>
      <c r="D163" s="124" t="e">
        <f>VLOOKUP(B163,'No Eliminar'!B$3:E$18,4,FALSE)</f>
        <v>#N/A</v>
      </c>
      <c r="E163" s="49"/>
      <c r="F163" s="111"/>
      <c r="G163" s="123"/>
      <c r="H163" s="50"/>
      <c r="I163" s="63"/>
      <c r="J163" s="63"/>
      <c r="K163" s="49"/>
      <c r="L163" s="114"/>
      <c r="M163" s="516" t="str">
        <f t="shared" si="99"/>
        <v>;</v>
      </c>
      <c r="N163" s="517" t="str">
        <f t="shared" si="100"/>
        <v/>
      </c>
      <c r="O163" s="64"/>
      <c r="P163" s="64"/>
      <c r="Q163" s="64"/>
      <c r="R163" s="64"/>
      <c r="S163" s="64"/>
      <c r="T163" s="64"/>
      <c r="U163" s="64"/>
      <c r="V163" s="64"/>
      <c r="W163" s="64"/>
      <c r="X163" s="64"/>
      <c r="Y163" s="64"/>
      <c r="Z163" s="64"/>
      <c r="AA163" s="64"/>
      <c r="AB163" s="64"/>
      <c r="AC163" s="64"/>
      <c r="AD163" s="64"/>
      <c r="AE163" s="64"/>
      <c r="AF163" s="64"/>
      <c r="AG163" s="64"/>
      <c r="AH163" s="44">
        <f t="shared" si="101"/>
        <v>0</v>
      </c>
      <c r="AI163" s="57" t="str">
        <f t="shared" si="102"/>
        <v>Moderado</v>
      </c>
      <c r="AJ163" s="56">
        <f t="shared" si="103"/>
        <v>0.6</v>
      </c>
      <c r="AK163" s="224" t="e">
        <f>IF(AND(M163&lt;&gt;"",AI163&lt;&gt;""),VLOOKUP(M163&amp;AI163,'No Eliminar'!$P$32:$Q$56,2,FALSE),"")</f>
        <v>#N/A</v>
      </c>
      <c r="AL163" s="105"/>
      <c r="AM163" s="555"/>
      <c r="AN163" s="555"/>
      <c r="AO163" s="68" t="str">
        <f t="shared" si="104"/>
        <v>Impacto</v>
      </c>
      <c r="AP163" s="69"/>
      <c r="AQ163" s="110" t="str">
        <f t="shared" si="105"/>
        <v/>
      </c>
      <c r="AR163" s="69"/>
      <c r="AS163" s="67" t="str">
        <f t="shared" si="106"/>
        <v/>
      </c>
      <c r="AT163" s="70" t="e">
        <f t="shared" si="107"/>
        <v>#VALUE!</v>
      </c>
      <c r="AU163" s="69"/>
      <c r="AV163" s="69"/>
      <c r="AW163" s="69"/>
      <c r="AX163" s="70" t="str">
        <f t="shared" si="108"/>
        <v/>
      </c>
      <c r="AY163" s="71" t="str">
        <f t="shared" si="109"/>
        <v>Muy Alta</v>
      </c>
      <c r="AZ163" s="70" t="e">
        <f t="shared" si="110"/>
        <v>#VALUE!</v>
      </c>
      <c r="BA163" s="71" t="e">
        <f t="shared" si="111"/>
        <v>#VALUE!</v>
      </c>
      <c r="BB163" s="55" t="e">
        <f>IF(AND(AY163&lt;&gt;"",BA163&lt;&gt;""),VLOOKUP(AY163&amp;BA163,'No Eliminar'!$P$3:$Q$27,2,FALSE),"")</f>
        <v>#VALUE!</v>
      </c>
      <c r="BC163" s="69"/>
      <c r="BD163" s="555"/>
      <c r="BE163" s="555"/>
      <c r="BF163" s="555"/>
      <c r="BG163" s="555"/>
      <c r="BH163" s="555"/>
      <c r="BI163" s="596"/>
    </row>
    <row r="164" spans="2:61" ht="49.5" thickBot="1" x14ac:dyDescent="0.35">
      <c r="B164" s="49"/>
      <c r="C164" s="124" t="e">
        <f>VLOOKUP(B164,'No Eliminar'!B$3:D$18,2,FALSE)</f>
        <v>#N/A</v>
      </c>
      <c r="D164" s="124" t="e">
        <f>VLOOKUP(B164,'No Eliminar'!B$3:E$18,4,FALSE)</f>
        <v>#N/A</v>
      </c>
      <c r="E164" s="49"/>
      <c r="F164" s="111"/>
      <c r="G164" s="123"/>
      <c r="H164" s="50"/>
      <c r="I164" s="63"/>
      <c r="J164" s="63"/>
      <c r="K164" s="49"/>
      <c r="L164" s="114"/>
      <c r="M164" s="516" t="str">
        <f t="shared" si="99"/>
        <v>;</v>
      </c>
      <c r="N164" s="517" t="str">
        <f t="shared" si="100"/>
        <v/>
      </c>
      <c r="O164" s="64"/>
      <c r="P164" s="64"/>
      <c r="Q164" s="64"/>
      <c r="R164" s="64"/>
      <c r="S164" s="64"/>
      <c r="T164" s="64"/>
      <c r="U164" s="64"/>
      <c r="V164" s="64"/>
      <c r="W164" s="64"/>
      <c r="X164" s="64"/>
      <c r="Y164" s="64"/>
      <c r="Z164" s="64"/>
      <c r="AA164" s="64"/>
      <c r="AB164" s="64"/>
      <c r="AC164" s="64"/>
      <c r="AD164" s="64"/>
      <c r="AE164" s="64"/>
      <c r="AF164" s="64"/>
      <c r="AG164" s="64"/>
      <c r="AH164" s="44">
        <f t="shared" si="101"/>
        <v>0</v>
      </c>
      <c r="AI164" s="57" t="str">
        <f t="shared" si="102"/>
        <v>Moderado</v>
      </c>
      <c r="AJ164" s="56">
        <f t="shared" si="103"/>
        <v>0.6</v>
      </c>
      <c r="AK164" s="224" t="e">
        <f>IF(AND(M164&lt;&gt;"",AI164&lt;&gt;""),VLOOKUP(M164&amp;AI164,'No Eliminar'!$P$32:$Q$56,2,FALSE),"")</f>
        <v>#N/A</v>
      </c>
      <c r="AL164" s="105"/>
      <c r="AM164" s="555"/>
      <c r="AN164" s="555"/>
      <c r="AO164" s="68" t="str">
        <f t="shared" si="104"/>
        <v>Impacto</v>
      </c>
      <c r="AP164" s="69"/>
      <c r="AQ164" s="110" t="str">
        <f t="shared" si="105"/>
        <v/>
      </c>
      <c r="AR164" s="69"/>
      <c r="AS164" s="67" t="str">
        <f t="shared" si="106"/>
        <v/>
      </c>
      <c r="AT164" s="70" t="e">
        <f t="shared" si="107"/>
        <v>#VALUE!</v>
      </c>
      <c r="AU164" s="69"/>
      <c r="AV164" s="69"/>
      <c r="AW164" s="69"/>
      <c r="AX164" s="70" t="str">
        <f t="shared" si="108"/>
        <v/>
      </c>
      <c r="AY164" s="71" t="str">
        <f t="shared" si="109"/>
        <v>Muy Alta</v>
      </c>
      <c r="AZ164" s="70" t="e">
        <f t="shared" si="110"/>
        <v>#VALUE!</v>
      </c>
      <c r="BA164" s="71" t="e">
        <f t="shared" si="111"/>
        <v>#VALUE!</v>
      </c>
      <c r="BB164" s="55" t="e">
        <f>IF(AND(AY164&lt;&gt;"",BA164&lt;&gt;""),VLOOKUP(AY164&amp;BA164,'No Eliminar'!$P$3:$Q$27,2,FALSE),"")</f>
        <v>#VALUE!</v>
      </c>
      <c r="BC164" s="69"/>
      <c r="BD164" s="555"/>
      <c r="BE164" s="555"/>
      <c r="BF164" s="555"/>
      <c r="BG164" s="555"/>
      <c r="BH164" s="555"/>
      <c r="BI164" s="596"/>
    </row>
    <row r="165" spans="2:61" ht="49.5" thickBot="1" x14ac:dyDescent="0.35">
      <c r="B165" s="49"/>
      <c r="C165" s="124" t="e">
        <f>VLOOKUP(B165,'No Eliminar'!B$3:D$18,2,FALSE)</f>
        <v>#N/A</v>
      </c>
      <c r="D165" s="124" t="e">
        <f>VLOOKUP(B165,'No Eliminar'!B$3:E$18,4,FALSE)</f>
        <v>#N/A</v>
      </c>
      <c r="E165" s="49"/>
      <c r="F165" s="111"/>
      <c r="G165" s="123"/>
      <c r="H165" s="50"/>
      <c r="I165" s="63"/>
      <c r="J165" s="63"/>
      <c r="K165" s="49"/>
      <c r="L165" s="114"/>
      <c r="M165" s="516" t="str">
        <f t="shared" si="99"/>
        <v>;</v>
      </c>
      <c r="N165" s="517" t="str">
        <f t="shared" si="100"/>
        <v/>
      </c>
      <c r="O165" s="64"/>
      <c r="P165" s="64"/>
      <c r="Q165" s="64"/>
      <c r="R165" s="64"/>
      <c r="S165" s="64"/>
      <c r="T165" s="64"/>
      <c r="U165" s="64"/>
      <c r="V165" s="64"/>
      <c r="W165" s="64"/>
      <c r="X165" s="64"/>
      <c r="Y165" s="64"/>
      <c r="Z165" s="64"/>
      <c r="AA165" s="64"/>
      <c r="AB165" s="64"/>
      <c r="AC165" s="64"/>
      <c r="AD165" s="64"/>
      <c r="AE165" s="64"/>
      <c r="AF165" s="64"/>
      <c r="AG165" s="64"/>
      <c r="AH165" s="44">
        <f t="shared" si="101"/>
        <v>0</v>
      </c>
      <c r="AI165" s="57" t="str">
        <f t="shared" si="102"/>
        <v>Moderado</v>
      </c>
      <c r="AJ165" s="56">
        <f t="shared" si="103"/>
        <v>0.6</v>
      </c>
      <c r="AK165" s="224" t="e">
        <f>IF(AND(M165&lt;&gt;"",AI165&lt;&gt;""),VLOOKUP(M165&amp;AI165,'No Eliminar'!$P$32:$Q$56,2,FALSE),"")</f>
        <v>#N/A</v>
      </c>
      <c r="AL165" s="105"/>
      <c r="AM165" s="555"/>
      <c r="AN165" s="555"/>
      <c r="AO165" s="68" t="str">
        <f t="shared" si="104"/>
        <v>Impacto</v>
      </c>
      <c r="AP165" s="69"/>
      <c r="AQ165" s="110" t="str">
        <f t="shared" si="105"/>
        <v/>
      </c>
      <c r="AR165" s="69"/>
      <c r="AS165" s="67" t="str">
        <f t="shared" si="106"/>
        <v/>
      </c>
      <c r="AT165" s="70" t="e">
        <f t="shared" si="107"/>
        <v>#VALUE!</v>
      </c>
      <c r="AU165" s="69"/>
      <c r="AV165" s="69"/>
      <c r="AW165" s="69"/>
      <c r="AX165" s="70" t="str">
        <f t="shared" si="108"/>
        <v/>
      </c>
      <c r="AY165" s="71" t="str">
        <f t="shared" si="109"/>
        <v>Muy Alta</v>
      </c>
      <c r="AZ165" s="70" t="e">
        <f t="shared" si="110"/>
        <v>#VALUE!</v>
      </c>
      <c r="BA165" s="71" t="e">
        <f t="shared" si="111"/>
        <v>#VALUE!</v>
      </c>
      <c r="BB165" s="55" t="e">
        <f>IF(AND(AY165&lt;&gt;"",BA165&lt;&gt;""),VLOOKUP(AY165&amp;BA165,'No Eliminar'!$P$3:$Q$27,2,FALSE),"")</f>
        <v>#VALUE!</v>
      </c>
      <c r="BC165" s="69"/>
      <c r="BD165" s="555"/>
      <c r="BE165" s="555"/>
      <c r="BF165" s="555"/>
      <c r="BG165" s="555"/>
      <c r="BH165" s="555"/>
      <c r="BI165" s="596"/>
    </row>
    <row r="166" spans="2:61" ht="49.5" thickBot="1" x14ac:dyDescent="0.35">
      <c r="B166" s="49"/>
      <c r="C166" s="124" t="e">
        <f>VLOOKUP(B166,'No Eliminar'!B$3:D$18,2,FALSE)</f>
        <v>#N/A</v>
      </c>
      <c r="D166" s="124" t="e">
        <f>VLOOKUP(B166,'No Eliminar'!B$3:E$18,4,FALSE)</f>
        <v>#N/A</v>
      </c>
      <c r="E166" s="49"/>
      <c r="F166" s="111"/>
      <c r="G166" s="123"/>
      <c r="H166" s="50"/>
      <c r="I166" s="63"/>
      <c r="J166" s="63"/>
      <c r="K166" s="49"/>
      <c r="L166" s="114"/>
      <c r="M166" s="516" t="str">
        <f t="shared" si="99"/>
        <v>;</v>
      </c>
      <c r="N166" s="517" t="str">
        <f t="shared" si="100"/>
        <v/>
      </c>
      <c r="O166" s="64"/>
      <c r="P166" s="64"/>
      <c r="Q166" s="64"/>
      <c r="R166" s="64"/>
      <c r="S166" s="64"/>
      <c r="T166" s="64"/>
      <c r="U166" s="64"/>
      <c r="V166" s="64"/>
      <c r="W166" s="64"/>
      <c r="X166" s="64"/>
      <c r="Y166" s="64"/>
      <c r="Z166" s="64"/>
      <c r="AA166" s="64"/>
      <c r="AB166" s="64"/>
      <c r="AC166" s="64"/>
      <c r="AD166" s="64"/>
      <c r="AE166" s="64"/>
      <c r="AF166" s="64"/>
      <c r="AG166" s="64"/>
      <c r="AH166" s="44">
        <f t="shared" si="101"/>
        <v>0</v>
      </c>
      <c r="AI166" s="57" t="str">
        <f t="shared" si="102"/>
        <v>Moderado</v>
      </c>
      <c r="AJ166" s="56">
        <f t="shared" si="103"/>
        <v>0.6</v>
      </c>
      <c r="AK166" s="224" t="e">
        <f>IF(AND(M166&lt;&gt;"",AI166&lt;&gt;""),VLOOKUP(M166&amp;AI166,'No Eliminar'!$P$32:$Q$56,2,FALSE),"")</f>
        <v>#N/A</v>
      </c>
      <c r="AL166" s="105"/>
      <c r="AM166" s="555"/>
      <c r="AN166" s="555"/>
      <c r="AO166" s="68" t="str">
        <f t="shared" si="104"/>
        <v>Impacto</v>
      </c>
      <c r="AP166" s="69"/>
      <c r="AQ166" s="110" t="str">
        <f t="shared" si="105"/>
        <v/>
      </c>
      <c r="AR166" s="69"/>
      <c r="AS166" s="67" t="str">
        <f t="shared" si="106"/>
        <v/>
      </c>
      <c r="AT166" s="70" t="e">
        <f t="shared" si="107"/>
        <v>#VALUE!</v>
      </c>
      <c r="AU166" s="69"/>
      <c r="AV166" s="69"/>
      <c r="AW166" s="69"/>
      <c r="AX166" s="70" t="str">
        <f t="shared" si="108"/>
        <v/>
      </c>
      <c r="AY166" s="71" t="str">
        <f t="shared" si="109"/>
        <v>Muy Alta</v>
      </c>
      <c r="AZ166" s="70" t="e">
        <f t="shared" si="110"/>
        <v>#VALUE!</v>
      </c>
      <c r="BA166" s="71" t="e">
        <f t="shared" si="111"/>
        <v>#VALUE!</v>
      </c>
      <c r="BB166" s="55" t="e">
        <f>IF(AND(AY166&lt;&gt;"",BA166&lt;&gt;""),VLOOKUP(AY166&amp;BA166,'No Eliminar'!$P$3:$Q$27,2,FALSE),"")</f>
        <v>#VALUE!</v>
      </c>
      <c r="BC166" s="69"/>
      <c r="BD166" s="555"/>
      <c r="BE166" s="555"/>
      <c r="BF166" s="555"/>
      <c r="BG166" s="555"/>
      <c r="BH166" s="555"/>
      <c r="BI166" s="596"/>
    </row>
    <row r="167" spans="2:61" ht="49.5" thickBot="1" x14ac:dyDescent="0.35">
      <c r="B167" s="49"/>
      <c r="C167" s="124" t="e">
        <f>VLOOKUP(B167,'No Eliminar'!B$3:D$18,2,FALSE)</f>
        <v>#N/A</v>
      </c>
      <c r="D167" s="124" t="e">
        <f>VLOOKUP(B167,'No Eliminar'!B$3:E$18,4,FALSE)</f>
        <v>#N/A</v>
      </c>
      <c r="E167" s="49"/>
      <c r="F167" s="111"/>
      <c r="G167" s="123"/>
      <c r="H167" s="50"/>
      <c r="I167" s="63"/>
      <c r="J167" s="63"/>
      <c r="K167" s="49"/>
      <c r="L167" s="114"/>
      <c r="M167" s="516" t="str">
        <f t="shared" si="99"/>
        <v>;</v>
      </c>
      <c r="N167" s="517" t="str">
        <f t="shared" si="100"/>
        <v/>
      </c>
      <c r="O167" s="64"/>
      <c r="P167" s="64"/>
      <c r="Q167" s="64"/>
      <c r="R167" s="64"/>
      <c r="S167" s="64"/>
      <c r="T167" s="64"/>
      <c r="U167" s="64"/>
      <c r="V167" s="64"/>
      <c r="W167" s="64"/>
      <c r="X167" s="64"/>
      <c r="Y167" s="64"/>
      <c r="Z167" s="64"/>
      <c r="AA167" s="64"/>
      <c r="AB167" s="64"/>
      <c r="AC167" s="64"/>
      <c r="AD167" s="64"/>
      <c r="AE167" s="64"/>
      <c r="AF167" s="64"/>
      <c r="AG167" s="64"/>
      <c r="AH167" s="44">
        <f t="shared" si="101"/>
        <v>0</v>
      </c>
      <c r="AI167" s="57" t="str">
        <f t="shared" si="102"/>
        <v>Moderado</v>
      </c>
      <c r="AJ167" s="56">
        <f t="shared" si="103"/>
        <v>0.6</v>
      </c>
      <c r="AK167" s="224" t="e">
        <f>IF(AND(M167&lt;&gt;"",AI167&lt;&gt;""),VLOOKUP(M167&amp;AI167,'No Eliminar'!$P$32:$Q$56,2,FALSE),"")</f>
        <v>#N/A</v>
      </c>
      <c r="AL167" s="105"/>
      <c r="AM167" s="555"/>
      <c r="AN167" s="555"/>
      <c r="AO167" s="68" t="str">
        <f t="shared" si="104"/>
        <v>Impacto</v>
      </c>
      <c r="AP167" s="69"/>
      <c r="AQ167" s="110" t="str">
        <f t="shared" si="105"/>
        <v/>
      </c>
      <c r="AR167" s="69"/>
      <c r="AS167" s="67" t="str">
        <f t="shared" si="106"/>
        <v/>
      </c>
      <c r="AT167" s="70" t="e">
        <f t="shared" si="107"/>
        <v>#VALUE!</v>
      </c>
      <c r="AU167" s="69"/>
      <c r="AV167" s="69"/>
      <c r="AW167" s="69"/>
      <c r="AX167" s="70" t="str">
        <f t="shared" si="108"/>
        <v/>
      </c>
      <c r="AY167" s="71" t="str">
        <f t="shared" si="109"/>
        <v>Muy Alta</v>
      </c>
      <c r="AZ167" s="70" t="e">
        <f t="shared" si="110"/>
        <v>#VALUE!</v>
      </c>
      <c r="BA167" s="71" t="e">
        <f t="shared" si="111"/>
        <v>#VALUE!</v>
      </c>
      <c r="BB167" s="55" t="e">
        <f>IF(AND(AY167&lt;&gt;"",BA167&lt;&gt;""),VLOOKUP(AY167&amp;BA167,'No Eliminar'!$P$3:$Q$27,2,FALSE),"")</f>
        <v>#VALUE!</v>
      </c>
      <c r="BC167" s="69"/>
      <c r="BD167" s="555"/>
      <c r="BE167" s="555"/>
      <c r="BF167" s="555"/>
      <c r="BG167" s="555"/>
      <c r="BH167" s="555"/>
      <c r="BI167" s="596"/>
    </row>
    <row r="168" spans="2:61" ht="49.5" thickBot="1" x14ac:dyDescent="0.35">
      <c r="B168" s="49"/>
      <c r="C168" s="124" t="e">
        <f>VLOOKUP(B168,'No Eliminar'!B$3:D$18,2,FALSE)</f>
        <v>#N/A</v>
      </c>
      <c r="D168" s="124" t="e">
        <f>VLOOKUP(B168,'No Eliminar'!B$3:E$18,4,FALSE)</f>
        <v>#N/A</v>
      </c>
      <c r="E168" s="49"/>
      <c r="F168" s="111"/>
      <c r="G168" s="123"/>
      <c r="H168" s="50"/>
      <c r="I168" s="63"/>
      <c r="J168" s="63"/>
      <c r="K168" s="49"/>
      <c r="L168" s="114"/>
      <c r="M168" s="516" t="str">
        <f t="shared" si="99"/>
        <v>;</v>
      </c>
      <c r="N168" s="517" t="str">
        <f t="shared" si="100"/>
        <v/>
      </c>
      <c r="O168" s="64"/>
      <c r="P168" s="64"/>
      <c r="Q168" s="64"/>
      <c r="R168" s="64"/>
      <c r="S168" s="64"/>
      <c r="T168" s="64"/>
      <c r="U168" s="64"/>
      <c r="V168" s="64"/>
      <c r="W168" s="64"/>
      <c r="X168" s="64"/>
      <c r="Y168" s="64"/>
      <c r="Z168" s="64"/>
      <c r="AA168" s="64"/>
      <c r="AB168" s="64"/>
      <c r="AC168" s="64"/>
      <c r="AD168" s="64"/>
      <c r="AE168" s="64"/>
      <c r="AF168" s="64"/>
      <c r="AG168" s="64"/>
      <c r="AH168" s="44">
        <f t="shared" si="101"/>
        <v>0</v>
      </c>
      <c r="AI168" s="57" t="str">
        <f t="shared" si="102"/>
        <v>Moderado</v>
      </c>
      <c r="AJ168" s="56">
        <f t="shared" si="103"/>
        <v>0.6</v>
      </c>
      <c r="AK168" s="224" t="e">
        <f>IF(AND(M168&lt;&gt;"",AI168&lt;&gt;""),VLOOKUP(M168&amp;AI168,'No Eliminar'!$P$32:$Q$56,2,FALSE),"")</f>
        <v>#N/A</v>
      </c>
      <c r="AL168" s="105"/>
      <c r="AM168" s="555"/>
      <c r="AN168" s="555"/>
      <c r="AO168" s="68" t="str">
        <f t="shared" si="104"/>
        <v>Impacto</v>
      </c>
      <c r="AP168" s="69"/>
      <c r="AQ168" s="110" t="str">
        <f t="shared" si="105"/>
        <v/>
      </c>
      <c r="AR168" s="69"/>
      <c r="AS168" s="67" t="str">
        <f t="shared" si="106"/>
        <v/>
      </c>
      <c r="AT168" s="70" t="e">
        <f t="shared" si="107"/>
        <v>#VALUE!</v>
      </c>
      <c r="AU168" s="69"/>
      <c r="AV168" s="69"/>
      <c r="AW168" s="69"/>
      <c r="AX168" s="70" t="str">
        <f t="shared" si="108"/>
        <v/>
      </c>
      <c r="AY168" s="71" t="str">
        <f t="shared" si="109"/>
        <v>Muy Alta</v>
      </c>
      <c r="AZ168" s="70" t="e">
        <f t="shared" si="110"/>
        <v>#VALUE!</v>
      </c>
      <c r="BA168" s="71" t="e">
        <f t="shared" si="111"/>
        <v>#VALUE!</v>
      </c>
      <c r="BB168" s="55" t="e">
        <f>IF(AND(AY168&lt;&gt;"",BA168&lt;&gt;""),VLOOKUP(AY168&amp;BA168,'No Eliminar'!$P$3:$Q$27,2,FALSE),"")</f>
        <v>#VALUE!</v>
      </c>
      <c r="BC168" s="69"/>
      <c r="BD168" s="555"/>
      <c r="BE168" s="555"/>
      <c r="BF168" s="555"/>
      <c r="BG168" s="555"/>
      <c r="BH168" s="555"/>
      <c r="BI168" s="596"/>
    </row>
    <row r="169" spans="2:61" ht="49.5" thickBot="1" x14ac:dyDescent="0.35">
      <c r="B169" s="49"/>
      <c r="C169" s="124" t="e">
        <f>VLOOKUP(B169,'No Eliminar'!B$3:D$18,2,FALSE)</f>
        <v>#N/A</v>
      </c>
      <c r="D169" s="124" t="e">
        <f>VLOOKUP(B169,'No Eliminar'!B$3:E$18,4,FALSE)</f>
        <v>#N/A</v>
      </c>
      <c r="E169" s="49"/>
      <c r="F169" s="111"/>
      <c r="G169" s="123"/>
      <c r="H169" s="50"/>
      <c r="I169" s="63"/>
      <c r="J169" s="63"/>
      <c r="K169" s="49"/>
      <c r="L169" s="114"/>
      <c r="M169" s="516" t="str">
        <f t="shared" si="99"/>
        <v>;</v>
      </c>
      <c r="N169" s="517" t="str">
        <f t="shared" si="100"/>
        <v/>
      </c>
      <c r="O169" s="64"/>
      <c r="P169" s="64"/>
      <c r="Q169" s="64"/>
      <c r="R169" s="64"/>
      <c r="S169" s="64"/>
      <c r="T169" s="64"/>
      <c r="U169" s="64"/>
      <c r="V169" s="64"/>
      <c r="W169" s="64"/>
      <c r="X169" s="64"/>
      <c r="Y169" s="64"/>
      <c r="Z169" s="64"/>
      <c r="AA169" s="64"/>
      <c r="AB169" s="64"/>
      <c r="AC169" s="64"/>
      <c r="AD169" s="64"/>
      <c r="AE169" s="64"/>
      <c r="AF169" s="64"/>
      <c r="AG169" s="64"/>
      <c r="AH169" s="44">
        <f t="shared" si="101"/>
        <v>0</v>
      </c>
      <c r="AI169" s="57" t="str">
        <f t="shared" si="102"/>
        <v>Moderado</v>
      </c>
      <c r="AJ169" s="56">
        <f t="shared" si="103"/>
        <v>0.6</v>
      </c>
      <c r="AK169" s="224" t="e">
        <f>IF(AND(M169&lt;&gt;"",AI169&lt;&gt;""),VLOOKUP(M169&amp;AI169,'No Eliminar'!$P$32:$Q$56,2,FALSE),"")</f>
        <v>#N/A</v>
      </c>
      <c r="AL169" s="105"/>
      <c r="AM169" s="555"/>
      <c r="AN169" s="555"/>
      <c r="AO169" s="68" t="str">
        <f t="shared" si="104"/>
        <v>Impacto</v>
      </c>
      <c r="AP169" s="69"/>
      <c r="AQ169" s="110" t="str">
        <f t="shared" si="105"/>
        <v/>
      </c>
      <c r="AR169" s="69"/>
      <c r="AS169" s="67" t="str">
        <f t="shared" si="106"/>
        <v/>
      </c>
      <c r="AT169" s="70" t="e">
        <f t="shared" si="107"/>
        <v>#VALUE!</v>
      </c>
      <c r="AU169" s="69"/>
      <c r="AV169" s="69"/>
      <c r="AW169" s="69"/>
      <c r="AX169" s="70" t="str">
        <f t="shared" si="108"/>
        <v/>
      </c>
      <c r="AY169" s="71" t="str">
        <f t="shared" si="109"/>
        <v>Muy Alta</v>
      </c>
      <c r="AZ169" s="70" t="e">
        <f t="shared" si="110"/>
        <v>#VALUE!</v>
      </c>
      <c r="BA169" s="71" t="e">
        <f t="shared" si="111"/>
        <v>#VALUE!</v>
      </c>
      <c r="BB169" s="55" t="e">
        <f>IF(AND(AY169&lt;&gt;"",BA169&lt;&gt;""),VLOOKUP(AY169&amp;BA169,'No Eliminar'!$P$3:$Q$27,2,FALSE),"")</f>
        <v>#VALUE!</v>
      </c>
      <c r="BC169" s="69"/>
      <c r="BD169" s="555"/>
      <c r="BE169" s="555"/>
      <c r="BF169" s="555"/>
      <c r="BG169" s="555"/>
      <c r="BH169" s="555"/>
      <c r="BI169" s="596"/>
    </row>
    <row r="170" spans="2:61" ht="49.5" thickBot="1" x14ac:dyDescent="0.35">
      <c r="B170" s="49"/>
      <c r="C170" s="124" t="e">
        <f>VLOOKUP(B170,'No Eliminar'!B$3:D$18,2,FALSE)</f>
        <v>#N/A</v>
      </c>
      <c r="D170" s="124" t="e">
        <f>VLOOKUP(B170,'No Eliminar'!B$3:E$18,4,FALSE)</f>
        <v>#N/A</v>
      </c>
      <c r="E170" s="49"/>
      <c r="F170" s="111"/>
      <c r="G170" s="123"/>
      <c r="H170" s="50"/>
      <c r="I170" s="63"/>
      <c r="J170" s="63"/>
      <c r="K170" s="49"/>
      <c r="L170" s="114"/>
      <c r="M170" s="516" t="str">
        <f t="shared" si="99"/>
        <v>;</v>
      </c>
      <c r="N170" s="517" t="str">
        <f t="shared" si="100"/>
        <v/>
      </c>
      <c r="O170" s="64"/>
      <c r="P170" s="64"/>
      <c r="Q170" s="64"/>
      <c r="R170" s="64"/>
      <c r="S170" s="64"/>
      <c r="T170" s="64"/>
      <c r="U170" s="64"/>
      <c r="V170" s="64"/>
      <c r="W170" s="64"/>
      <c r="X170" s="64"/>
      <c r="Y170" s="64"/>
      <c r="Z170" s="64"/>
      <c r="AA170" s="64"/>
      <c r="AB170" s="64"/>
      <c r="AC170" s="64"/>
      <c r="AD170" s="64"/>
      <c r="AE170" s="64"/>
      <c r="AF170" s="64"/>
      <c r="AG170" s="64"/>
      <c r="AH170" s="44">
        <f t="shared" si="101"/>
        <v>0</v>
      </c>
      <c r="AI170" s="57" t="str">
        <f t="shared" si="102"/>
        <v>Moderado</v>
      </c>
      <c r="AJ170" s="56">
        <f t="shared" si="103"/>
        <v>0.6</v>
      </c>
      <c r="AK170" s="224" t="e">
        <f>IF(AND(M170&lt;&gt;"",AI170&lt;&gt;""),VLOOKUP(M170&amp;AI170,'No Eliminar'!$P$32:$Q$56,2,FALSE),"")</f>
        <v>#N/A</v>
      </c>
      <c r="AL170" s="105"/>
      <c r="AM170" s="555"/>
      <c r="AN170" s="555"/>
      <c r="AO170" s="68" t="str">
        <f t="shared" si="104"/>
        <v>Impacto</v>
      </c>
      <c r="AP170" s="69"/>
      <c r="AQ170" s="110" t="str">
        <f t="shared" si="105"/>
        <v/>
      </c>
      <c r="AR170" s="69"/>
      <c r="AS170" s="67" t="str">
        <f t="shared" si="106"/>
        <v/>
      </c>
      <c r="AT170" s="70" t="e">
        <f t="shared" si="107"/>
        <v>#VALUE!</v>
      </c>
      <c r="AU170" s="69"/>
      <c r="AV170" s="69"/>
      <c r="AW170" s="69"/>
      <c r="AX170" s="70" t="str">
        <f t="shared" si="108"/>
        <v/>
      </c>
      <c r="AY170" s="71" t="str">
        <f t="shared" si="109"/>
        <v>Muy Alta</v>
      </c>
      <c r="AZ170" s="70" t="e">
        <f t="shared" si="110"/>
        <v>#VALUE!</v>
      </c>
      <c r="BA170" s="71" t="e">
        <f t="shared" si="111"/>
        <v>#VALUE!</v>
      </c>
      <c r="BB170" s="55" t="e">
        <f>IF(AND(AY170&lt;&gt;"",BA170&lt;&gt;""),VLOOKUP(AY170&amp;BA170,'No Eliminar'!$P$3:$Q$27,2,FALSE),"")</f>
        <v>#VALUE!</v>
      </c>
      <c r="BC170" s="69"/>
      <c r="BD170" s="555"/>
      <c r="BE170" s="555"/>
      <c r="BF170" s="555"/>
      <c r="BG170" s="555"/>
      <c r="BH170" s="555"/>
      <c r="BI170" s="596"/>
    </row>
    <row r="171" spans="2:61" ht="49.5" thickBot="1" x14ac:dyDescent="0.35">
      <c r="B171" s="49"/>
      <c r="C171" s="124" t="e">
        <f>VLOOKUP(B171,'No Eliminar'!B$3:D$18,2,FALSE)</f>
        <v>#N/A</v>
      </c>
      <c r="D171" s="124" t="e">
        <f>VLOOKUP(B171,'No Eliminar'!B$3:E$18,4,FALSE)</f>
        <v>#N/A</v>
      </c>
      <c r="E171" s="49"/>
      <c r="F171" s="111"/>
      <c r="G171" s="123"/>
      <c r="H171" s="50"/>
      <c r="I171" s="63"/>
      <c r="J171" s="63"/>
      <c r="K171" s="49"/>
      <c r="L171" s="114"/>
      <c r="M171" s="516" t="str">
        <f t="shared" si="99"/>
        <v>;</v>
      </c>
      <c r="N171" s="517" t="str">
        <f t="shared" si="100"/>
        <v/>
      </c>
      <c r="O171" s="64"/>
      <c r="P171" s="64"/>
      <c r="Q171" s="64"/>
      <c r="R171" s="64"/>
      <c r="S171" s="64"/>
      <c r="T171" s="64"/>
      <c r="U171" s="64"/>
      <c r="V171" s="64"/>
      <c r="W171" s="64"/>
      <c r="X171" s="64"/>
      <c r="Y171" s="64"/>
      <c r="Z171" s="64"/>
      <c r="AA171" s="64"/>
      <c r="AB171" s="64"/>
      <c r="AC171" s="64"/>
      <c r="AD171" s="64"/>
      <c r="AE171" s="64"/>
      <c r="AF171" s="64"/>
      <c r="AG171" s="64"/>
      <c r="AH171" s="44">
        <f t="shared" si="101"/>
        <v>0</v>
      </c>
      <c r="AI171" s="57" t="str">
        <f t="shared" si="102"/>
        <v>Moderado</v>
      </c>
      <c r="AJ171" s="56">
        <f t="shared" si="103"/>
        <v>0.6</v>
      </c>
      <c r="AK171" s="224" t="e">
        <f>IF(AND(M171&lt;&gt;"",AI171&lt;&gt;""),VLOOKUP(M171&amp;AI171,'No Eliminar'!$P$32:$Q$56,2,FALSE),"")</f>
        <v>#N/A</v>
      </c>
      <c r="AL171" s="105"/>
      <c r="AM171" s="555"/>
      <c r="AN171" s="555"/>
      <c r="AO171" s="68" t="str">
        <f t="shared" si="104"/>
        <v>Impacto</v>
      </c>
      <c r="AP171" s="69"/>
      <c r="AQ171" s="110" t="str">
        <f t="shared" si="105"/>
        <v/>
      </c>
      <c r="AR171" s="69"/>
      <c r="AS171" s="67" t="str">
        <f t="shared" si="106"/>
        <v/>
      </c>
      <c r="AT171" s="70" t="e">
        <f t="shared" si="107"/>
        <v>#VALUE!</v>
      </c>
      <c r="AU171" s="69"/>
      <c r="AV171" s="69"/>
      <c r="AW171" s="69"/>
      <c r="AX171" s="70" t="str">
        <f t="shared" si="108"/>
        <v/>
      </c>
      <c r="AY171" s="71" t="str">
        <f t="shared" si="109"/>
        <v>Muy Alta</v>
      </c>
      <c r="AZ171" s="70" t="e">
        <f t="shared" si="110"/>
        <v>#VALUE!</v>
      </c>
      <c r="BA171" s="71" t="e">
        <f t="shared" si="111"/>
        <v>#VALUE!</v>
      </c>
      <c r="BB171" s="55" t="e">
        <f>IF(AND(AY171&lt;&gt;"",BA171&lt;&gt;""),VLOOKUP(AY171&amp;BA171,'No Eliminar'!$P$3:$Q$27,2,FALSE),"")</f>
        <v>#VALUE!</v>
      </c>
      <c r="BC171" s="69"/>
      <c r="BD171" s="555"/>
      <c r="BE171" s="555"/>
      <c r="BF171" s="555"/>
      <c r="BG171" s="555"/>
      <c r="BH171" s="555"/>
      <c r="BI171" s="596"/>
    </row>
    <row r="172" spans="2:61" ht="49.5" thickBot="1" x14ac:dyDescent="0.35">
      <c r="B172" s="49"/>
      <c r="C172" s="124" t="e">
        <f>VLOOKUP(B172,'No Eliminar'!B$3:D$18,2,FALSE)</f>
        <v>#N/A</v>
      </c>
      <c r="D172" s="124" t="e">
        <f>VLOOKUP(B172,'No Eliminar'!B$3:E$18,4,FALSE)</f>
        <v>#N/A</v>
      </c>
      <c r="E172" s="49"/>
      <c r="F172" s="111"/>
      <c r="G172" s="123"/>
      <c r="H172" s="50"/>
      <c r="I172" s="63"/>
      <c r="J172" s="63"/>
      <c r="K172" s="49"/>
      <c r="L172" s="114"/>
      <c r="M172" s="516" t="str">
        <f t="shared" si="99"/>
        <v>;</v>
      </c>
      <c r="N172" s="517" t="str">
        <f t="shared" si="100"/>
        <v/>
      </c>
      <c r="O172" s="64"/>
      <c r="P172" s="64"/>
      <c r="Q172" s="64"/>
      <c r="R172" s="64"/>
      <c r="S172" s="64"/>
      <c r="T172" s="64"/>
      <c r="U172" s="64"/>
      <c r="V172" s="64"/>
      <c r="W172" s="64"/>
      <c r="X172" s="64"/>
      <c r="Y172" s="64"/>
      <c r="Z172" s="64"/>
      <c r="AA172" s="64"/>
      <c r="AB172" s="64"/>
      <c r="AC172" s="64"/>
      <c r="AD172" s="64"/>
      <c r="AE172" s="64"/>
      <c r="AF172" s="64"/>
      <c r="AG172" s="64"/>
      <c r="AH172" s="44">
        <f t="shared" si="101"/>
        <v>0</v>
      </c>
      <c r="AI172" s="57" t="str">
        <f t="shared" si="102"/>
        <v>Moderado</v>
      </c>
      <c r="AJ172" s="56">
        <f t="shared" si="103"/>
        <v>0.6</v>
      </c>
      <c r="AK172" s="224" t="e">
        <f>IF(AND(M172&lt;&gt;"",AI172&lt;&gt;""),VLOOKUP(M172&amp;AI172,'No Eliminar'!$P$32:$Q$56,2,FALSE),"")</f>
        <v>#N/A</v>
      </c>
      <c r="AL172" s="105"/>
      <c r="AM172" s="555"/>
      <c r="AN172" s="555"/>
      <c r="AO172" s="68" t="str">
        <f t="shared" si="104"/>
        <v>Impacto</v>
      </c>
      <c r="AP172" s="69"/>
      <c r="AQ172" s="110" t="str">
        <f t="shared" si="105"/>
        <v/>
      </c>
      <c r="AR172" s="69"/>
      <c r="AS172" s="67" t="str">
        <f t="shared" si="106"/>
        <v/>
      </c>
      <c r="AT172" s="70" t="e">
        <f t="shared" si="107"/>
        <v>#VALUE!</v>
      </c>
      <c r="AU172" s="69"/>
      <c r="AV172" s="69"/>
      <c r="AW172" s="69"/>
      <c r="AX172" s="70" t="str">
        <f t="shared" si="108"/>
        <v/>
      </c>
      <c r="AY172" s="71" t="str">
        <f t="shared" si="109"/>
        <v>Muy Alta</v>
      </c>
      <c r="AZ172" s="70" t="e">
        <f t="shared" si="110"/>
        <v>#VALUE!</v>
      </c>
      <c r="BA172" s="71" t="e">
        <f t="shared" si="111"/>
        <v>#VALUE!</v>
      </c>
      <c r="BB172" s="55" t="e">
        <f>IF(AND(AY172&lt;&gt;"",BA172&lt;&gt;""),VLOOKUP(AY172&amp;BA172,'No Eliminar'!$P$3:$Q$27,2,FALSE),"")</f>
        <v>#VALUE!</v>
      </c>
      <c r="BC172" s="69"/>
      <c r="BD172" s="555"/>
      <c r="BE172" s="555"/>
      <c r="BF172" s="555"/>
      <c r="BG172" s="555"/>
      <c r="BH172" s="555"/>
      <c r="BI172" s="596"/>
    </row>
    <row r="173" spans="2:61" ht="49.5" thickBot="1" x14ac:dyDescent="0.35">
      <c r="B173" s="49"/>
      <c r="C173" s="124" t="e">
        <f>VLOOKUP(B173,'No Eliminar'!B$3:D$18,2,FALSE)</f>
        <v>#N/A</v>
      </c>
      <c r="D173" s="124" t="e">
        <f>VLOOKUP(B173,'No Eliminar'!B$3:E$18,4,FALSE)</f>
        <v>#N/A</v>
      </c>
      <c r="E173" s="49"/>
      <c r="F173" s="111"/>
      <c r="G173" s="123"/>
      <c r="H173" s="50"/>
      <c r="I173" s="63"/>
      <c r="J173" s="63"/>
      <c r="K173" s="49"/>
      <c r="L173" s="114"/>
      <c r="M173" s="516" t="str">
        <f t="shared" si="99"/>
        <v>;</v>
      </c>
      <c r="N173" s="517" t="str">
        <f t="shared" si="100"/>
        <v/>
      </c>
      <c r="O173" s="64"/>
      <c r="P173" s="64"/>
      <c r="Q173" s="64"/>
      <c r="R173" s="64"/>
      <c r="S173" s="64"/>
      <c r="T173" s="64"/>
      <c r="U173" s="64"/>
      <c r="V173" s="64"/>
      <c r="W173" s="64"/>
      <c r="X173" s="64"/>
      <c r="Y173" s="64"/>
      <c r="Z173" s="64"/>
      <c r="AA173" s="64"/>
      <c r="AB173" s="64"/>
      <c r="AC173" s="64"/>
      <c r="AD173" s="64"/>
      <c r="AE173" s="64"/>
      <c r="AF173" s="64"/>
      <c r="AG173" s="64"/>
      <c r="AH173" s="44">
        <f t="shared" si="101"/>
        <v>0</v>
      </c>
      <c r="AI173" s="57" t="str">
        <f t="shared" si="102"/>
        <v>Moderado</v>
      </c>
      <c r="AJ173" s="56">
        <f t="shared" si="103"/>
        <v>0.6</v>
      </c>
      <c r="AK173" s="224" t="e">
        <f>IF(AND(M173&lt;&gt;"",AI173&lt;&gt;""),VLOOKUP(M173&amp;AI173,'No Eliminar'!$P$32:$Q$56,2,FALSE),"")</f>
        <v>#N/A</v>
      </c>
      <c r="AL173" s="105"/>
      <c r="AM173" s="555"/>
      <c r="AN173" s="555"/>
      <c r="AO173" s="68" t="str">
        <f t="shared" si="104"/>
        <v>Impacto</v>
      </c>
      <c r="AP173" s="69"/>
      <c r="AQ173" s="110" t="str">
        <f t="shared" si="105"/>
        <v/>
      </c>
      <c r="AR173" s="69"/>
      <c r="AS173" s="67" t="str">
        <f t="shared" si="106"/>
        <v/>
      </c>
      <c r="AT173" s="70" t="e">
        <f t="shared" si="107"/>
        <v>#VALUE!</v>
      </c>
      <c r="AU173" s="69"/>
      <c r="AV173" s="69"/>
      <c r="AW173" s="69"/>
      <c r="AX173" s="70" t="str">
        <f t="shared" si="108"/>
        <v/>
      </c>
      <c r="AY173" s="71" t="str">
        <f t="shared" si="109"/>
        <v>Muy Alta</v>
      </c>
      <c r="AZ173" s="70" t="e">
        <f t="shared" si="110"/>
        <v>#VALUE!</v>
      </c>
      <c r="BA173" s="71" t="e">
        <f t="shared" si="111"/>
        <v>#VALUE!</v>
      </c>
      <c r="BB173" s="55" t="e">
        <f>IF(AND(AY173&lt;&gt;"",BA173&lt;&gt;""),VLOOKUP(AY173&amp;BA173,'No Eliminar'!$P$3:$Q$27,2,FALSE),"")</f>
        <v>#VALUE!</v>
      </c>
      <c r="BC173" s="69"/>
      <c r="BD173" s="555"/>
      <c r="BE173" s="555"/>
      <c r="BF173" s="555"/>
      <c r="BG173" s="555"/>
      <c r="BH173" s="555"/>
      <c r="BI173" s="596"/>
    </row>
    <row r="174" spans="2:61" ht="49.5" thickBot="1" x14ac:dyDescent="0.35">
      <c r="B174" s="49"/>
      <c r="C174" s="124" t="e">
        <f>VLOOKUP(B174,'No Eliminar'!B$3:D$18,2,FALSE)</f>
        <v>#N/A</v>
      </c>
      <c r="D174" s="124" t="e">
        <f>VLOOKUP(B174,'No Eliminar'!B$3:E$18,4,FALSE)</f>
        <v>#N/A</v>
      </c>
      <c r="E174" s="49"/>
      <c r="F174" s="111"/>
      <c r="G174" s="123"/>
      <c r="H174" s="50"/>
      <c r="I174" s="63"/>
      <c r="J174" s="63"/>
      <c r="K174" s="49"/>
      <c r="L174" s="114"/>
      <c r="M174" s="516" t="str">
        <f t="shared" si="99"/>
        <v>;</v>
      </c>
      <c r="N174" s="517" t="str">
        <f t="shared" si="100"/>
        <v/>
      </c>
      <c r="O174" s="64"/>
      <c r="P174" s="64"/>
      <c r="Q174" s="64"/>
      <c r="R174" s="64"/>
      <c r="S174" s="64"/>
      <c r="T174" s="64"/>
      <c r="U174" s="64"/>
      <c r="V174" s="64"/>
      <c r="W174" s="64"/>
      <c r="X174" s="64"/>
      <c r="Y174" s="64"/>
      <c r="Z174" s="64"/>
      <c r="AA174" s="64"/>
      <c r="AB174" s="64"/>
      <c r="AC174" s="64"/>
      <c r="AD174" s="64"/>
      <c r="AE174" s="64"/>
      <c r="AF174" s="64"/>
      <c r="AG174" s="64"/>
      <c r="AH174" s="44">
        <f t="shared" si="101"/>
        <v>0</v>
      </c>
      <c r="AI174" s="57" t="str">
        <f t="shared" si="102"/>
        <v>Moderado</v>
      </c>
      <c r="AJ174" s="56">
        <f t="shared" si="103"/>
        <v>0.6</v>
      </c>
      <c r="AK174" s="224" t="e">
        <f>IF(AND(M174&lt;&gt;"",AI174&lt;&gt;""),VLOOKUP(M174&amp;AI174,'No Eliminar'!$P$32:$Q$56,2,FALSE),"")</f>
        <v>#N/A</v>
      </c>
      <c r="AL174" s="105"/>
      <c r="AM174" s="555"/>
      <c r="AN174" s="555"/>
      <c r="AO174" s="68" t="str">
        <f t="shared" si="104"/>
        <v>Impacto</v>
      </c>
      <c r="AP174" s="69"/>
      <c r="AQ174" s="110" t="str">
        <f t="shared" si="105"/>
        <v/>
      </c>
      <c r="AR174" s="69"/>
      <c r="AS174" s="67" t="str">
        <f t="shared" si="106"/>
        <v/>
      </c>
      <c r="AT174" s="70" t="e">
        <f t="shared" si="107"/>
        <v>#VALUE!</v>
      </c>
      <c r="AU174" s="69"/>
      <c r="AV174" s="69"/>
      <c r="AW174" s="69"/>
      <c r="AX174" s="70" t="str">
        <f t="shared" si="108"/>
        <v/>
      </c>
      <c r="AY174" s="71" t="str">
        <f t="shared" si="109"/>
        <v>Muy Alta</v>
      </c>
      <c r="AZ174" s="70" t="e">
        <f t="shared" si="110"/>
        <v>#VALUE!</v>
      </c>
      <c r="BA174" s="71" t="e">
        <f t="shared" si="111"/>
        <v>#VALUE!</v>
      </c>
      <c r="BB174" s="55" t="e">
        <f>IF(AND(AY174&lt;&gt;"",BA174&lt;&gt;""),VLOOKUP(AY174&amp;BA174,'No Eliminar'!$P$3:$Q$27,2,FALSE),"")</f>
        <v>#VALUE!</v>
      </c>
      <c r="BC174" s="69"/>
      <c r="BD174" s="555"/>
      <c r="BE174" s="555"/>
      <c r="BF174" s="555"/>
      <c r="BG174" s="555"/>
      <c r="BH174" s="555"/>
      <c r="BI174" s="596"/>
    </row>
    <row r="175" spans="2:61" ht="49.5" thickBot="1" x14ac:dyDescent="0.35">
      <c r="B175" s="49"/>
      <c r="C175" s="124" t="e">
        <f>VLOOKUP(B175,'No Eliminar'!B$3:D$18,2,FALSE)</f>
        <v>#N/A</v>
      </c>
      <c r="D175" s="124" t="e">
        <f>VLOOKUP(B175,'No Eliminar'!B$3:E$18,4,FALSE)</f>
        <v>#N/A</v>
      </c>
      <c r="E175" s="49"/>
      <c r="F175" s="111"/>
      <c r="G175" s="123"/>
      <c r="H175" s="50"/>
      <c r="I175" s="63"/>
      <c r="J175" s="63"/>
      <c r="K175" s="49"/>
      <c r="L175" s="114"/>
      <c r="M175" s="516" t="str">
        <f t="shared" si="99"/>
        <v>;</v>
      </c>
      <c r="N175" s="517" t="str">
        <f t="shared" si="100"/>
        <v/>
      </c>
      <c r="O175" s="64"/>
      <c r="P175" s="64"/>
      <c r="Q175" s="64"/>
      <c r="R175" s="64"/>
      <c r="S175" s="64"/>
      <c r="T175" s="64"/>
      <c r="U175" s="64"/>
      <c r="V175" s="64"/>
      <c r="W175" s="64"/>
      <c r="X175" s="64"/>
      <c r="Y175" s="64"/>
      <c r="Z175" s="64"/>
      <c r="AA175" s="64"/>
      <c r="AB175" s="64"/>
      <c r="AC175" s="64"/>
      <c r="AD175" s="64"/>
      <c r="AE175" s="64"/>
      <c r="AF175" s="64"/>
      <c r="AG175" s="64"/>
      <c r="AH175" s="44">
        <f t="shared" si="101"/>
        <v>0</v>
      </c>
      <c r="AI175" s="57" t="str">
        <f t="shared" si="102"/>
        <v>Moderado</v>
      </c>
      <c r="AJ175" s="56">
        <f t="shared" si="103"/>
        <v>0.6</v>
      </c>
      <c r="AK175" s="224" t="e">
        <f>IF(AND(M175&lt;&gt;"",AI175&lt;&gt;""),VLOOKUP(M175&amp;AI175,'No Eliminar'!$P$32:$Q$56,2,FALSE),"")</f>
        <v>#N/A</v>
      </c>
      <c r="AL175" s="105"/>
      <c r="AM175" s="555"/>
      <c r="AN175" s="555"/>
      <c r="AO175" s="68" t="str">
        <f t="shared" si="104"/>
        <v>Impacto</v>
      </c>
      <c r="AP175" s="69"/>
      <c r="AQ175" s="110" t="str">
        <f t="shared" si="105"/>
        <v/>
      </c>
      <c r="AR175" s="69"/>
      <c r="AS175" s="67" t="str">
        <f t="shared" si="106"/>
        <v/>
      </c>
      <c r="AT175" s="70" t="e">
        <f t="shared" si="107"/>
        <v>#VALUE!</v>
      </c>
      <c r="AU175" s="69"/>
      <c r="AV175" s="69"/>
      <c r="AW175" s="69"/>
      <c r="AX175" s="70" t="str">
        <f t="shared" si="108"/>
        <v/>
      </c>
      <c r="AY175" s="71" t="str">
        <f t="shared" si="109"/>
        <v>Muy Alta</v>
      </c>
      <c r="AZ175" s="70" t="e">
        <f t="shared" si="110"/>
        <v>#VALUE!</v>
      </c>
      <c r="BA175" s="71" t="e">
        <f t="shared" si="111"/>
        <v>#VALUE!</v>
      </c>
      <c r="BB175" s="55" t="e">
        <f>IF(AND(AY175&lt;&gt;"",BA175&lt;&gt;""),VLOOKUP(AY175&amp;BA175,'No Eliminar'!$P$3:$Q$27,2,FALSE),"")</f>
        <v>#VALUE!</v>
      </c>
      <c r="BC175" s="69"/>
      <c r="BD175" s="555"/>
      <c r="BE175" s="555"/>
      <c r="BF175" s="555"/>
      <c r="BG175" s="555"/>
      <c r="BH175" s="555"/>
      <c r="BI175" s="596"/>
    </row>
    <row r="176" spans="2:61" ht="49.5" thickBot="1" x14ac:dyDescent="0.35">
      <c r="B176" s="49"/>
      <c r="C176" s="124" t="e">
        <f>VLOOKUP(B176,'No Eliminar'!B$3:D$18,2,FALSE)</f>
        <v>#N/A</v>
      </c>
      <c r="D176" s="124" t="e">
        <f>VLOOKUP(B176,'No Eliminar'!B$3:E$18,4,FALSE)</f>
        <v>#N/A</v>
      </c>
      <c r="E176" s="49"/>
      <c r="F176" s="111"/>
      <c r="G176" s="123"/>
      <c r="H176" s="50"/>
      <c r="I176" s="63"/>
      <c r="J176" s="63"/>
      <c r="K176" s="49"/>
      <c r="L176" s="114"/>
      <c r="M176" s="516" t="str">
        <f t="shared" si="99"/>
        <v>;</v>
      </c>
      <c r="N176" s="517" t="str">
        <f t="shared" si="100"/>
        <v/>
      </c>
      <c r="O176" s="64"/>
      <c r="P176" s="64"/>
      <c r="Q176" s="64"/>
      <c r="R176" s="64"/>
      <c r="S176" s="64"/>
      <c r="T176" s="64"/>
      <c r="U176" s="64"/>
      <c r="V176" s="64"/>
      <c r="W176" s="64"/>
      <c r="X176" s="64"/>
      <c r="Y176" s="64"/>
      <c r="Z176" s="64"/>
      <c r="AA176" s="64"/>
      <c r="AB176" s="64"/>
      <c r="AC176" s="64"/>
      <c r="AD176" s="64"/>
      <c r="AE176" s="64"/>
      <c r="AF176" s="64"/>
      <c r="AG176" s="64"/>
      <c r="AH176" s="44">
        <f t="shared" si="101"/>
        <v>0</v>
      </c>
      <c r="AI176" s="57" t="str">
        <f t="shared" si="102"/>
        <v>Moderado</v>
      </c>
      <c r="AJ176" s="56">
        <f t="shared" si="103"/>
        <v>0.6</v>
      </c>
      <c r="AK176" s="224" t="e">
        <f>IF(AND(M176&lt;&gt;"",AI176&lt;&gt;""),VLOOKUP(M176&amp;AI176,'No Eliminar'!$P$32:$Q$56,2,FALSE),"")</f>
        <v>#N/A</v>
      </c>
      <c r="AL176" s="105"/>
      <c r="AM176" s="555"/>
      <c r="AN176" s="555"/>
      <c r="AO176" s="68" t="str">
        <f t="shared" si="104"/>
        <v>Impacto</v>
      </c>
      <c r="AP176" s="69"/>
      <c r="AQ176" s="110" t="str">
        <f t="shared" si="105"/>
        <v/>
      </c>
      <c r="AR176" s="69"/>
      <c r="AS176" s="67" t="str">
        <f t="shared" si="106"/>
        <v/>
      </c>
      <c r="AT176" s="70" t="e">
        <f t="shared" si="107"/>
        <v>#VALUE!</v>
      </c>
      <c r="AU176" s="69"/>
      <c r="AV176" s="69"/>
      <c r="AW176" s="69"/>
      <c r="AX176" s="70" t="str">
        <f t="shared" si="108"/>
        <v/>
      </c>
      <c r="AY176" s="71" t="str">
        <f t="shared" si="109"/>
        <v>Muy Alta</v>
      </c>
      <c r="AZ176" s="70" t="e">
        <f t="shared" si="110"/>
        <v>#VALUE!</v>
      </c>
      <c r="BA176" s="71" t="e">
        <f t="shared" si="111"/>
        <v>#VALUE!</v>
      </c>
      <c r="BB176" s="55" t="e">
        <f>IF(AND(AY176&lt;&gt;"",BA176&lt;&gt;""),VLOOKUP(AY176&amp;BA176,'No Eliminar'!$P$3:$Q$27,2,FALSE),"")</f>
        <v>#VALUE!</v>
      </c>
      <c r="BC176" s="69"/>
      <c r="BD176" s="555"/>
      <c r="BE176" s="555"/>
      <c r="BF176" s="555"/>
      <c r="BG176" s="555"/>
      <c r="BH176" s="555"/>
      <c r="BI176" s="596"/>
    </row>
    <row r="177" spans="2:61" ht="49.5" thickBot="1" x14ac:dyDescent="0.35">
      <c r="B177" s="49"/>
      <c r="C177" s="124" t="e">
        <f>VLOOKUP(B177,'No Eliminar'!B$3:D$18,2,FALSE)</f>
        <v>#N/A</v>
      </c>
      <c r="D177" s="124" t="e">
        <f>VLOOKUP(B177,'No Eliminar'!B$3:E$18,4,FALSE)</f>
        <v>#N/A</v>
      </c>
      <c r="E177" s="49"/>
      <c r="F177" s="111"/>
      <c r="G177" s="123"/>
      <c r="H177" s="50"/>
      <c r="I177" s="63"/>
      <c r="J177" s="63"/>
      <c r="K177" s="49"/>
      <c r="L177" s="114"/>
      <c r="M177" s="516" t="str">
        <f t="shared" si="99"/>
        <v>;</v>
      </c>
      <c r="N177" s="517" t="str">
        <f t="shared" si="100"/>
        <v/>
      </c>
      <c r="O177" s="64"/>
      <c r="P177" s="64"/>
      <c r="Q177" s="64"/>
      <c r="R177" s="64"/>
      <c r="S177" s="64"/>
      <c r="T177" s="64"/>
      <c r="U177" s="64"/>
      <c r="V177" s="64"/>
      <c r="W177" s="64"/>
      <c r="X177" s="64"/>
      <c r="Y177" s="64"/>
      <c r="Z177" s="64"/>
      <c r="AA177" s="64"/>
      <c r="AB177" s="64"/>
      <c r="AC177" s="64"/>
      <c r="AD177" s="64"/>
      <c r="AE177" s="64"/>
      <c r="AF177" s="64"/>
      <c r="AG177" s="64"/>
      <c r="AH177" s="44">
        <f t="shared" si="101"/>
        <v>0</v>
      </c>
      <c r="AI177" s="57" t="str">
        <f t="shared" si="102"/>
        <v>Moderado</v>
      </c>
      <c r="AJ177" s="56">
        <f t="shared" si="103"/>
        <v>0.6</v>
      </c>
      <c r="AK177" s="224" t="e">
        <f>IF(AND(M177&lt;&gt;"",AI177&lt;&gt;""),VLOOKUP(M177&amp;AI177,'No Eliminar'!$P$32:$Q$56,2,FALSE),"")</f>
        <v>#N/A</v>
      </c>
      <c r="AL177" s="105"/>
      <c r="AM177" s="555"/>
      <c r="AN177" s="555"/>
      <c r="AO177" s="68" t="str">
        <f t="shared" si="104"/>
        <v>Impacto</v>
      </c>
      <c r="AP177" s="69"/>
      <c r="AQ177" s="110" t="str">
        <f t="shared" si="105"/>
        <v/>
      </c>
      <c r="AR177" s="69"/>
      <c r="AS177" s="67" t="str">
        <f t="shared" si="106"/>
        <v/>
      </c>
      <c r="AT177" s="70" t="e">
        <f t="shared" si="107"/>
        <v>#VALUE!</v>
      </c>
      <c r="AU177" s="69"/>
      <c r="AV177" s="69"/>
      <c r="AW177" s="69"/>
      <c r="AX177" s="70" t="str">
        <f t="shared" si="108"/>
        <v/>
      </c>
      <c r="AY177" s="71" t="str">
        <f t="shared" si="109"/>
        <v>Muy Alta</v>
      </c>
      <c r="AZ177" s="70" t="e">
        <f t="shared" si="110"/>
        <v>#VALUE!</v>
      </c>
      <c r="BA177" s="71" t="e">
        <f t="shared" si="111"/>
        <v>#VALUE!</v>
      </c>
      <c r="BB177" s="55" t="e">
        <f>IF(AND(AY177&lt;&gt;"",BA177&lt;&gt;""),VLOOKUP(AY177&amp;BA177,'No Eliminar'!$P$3:$Q$27,2,FALSE),"")</f>
        <v>#VALUE!</v>
      </c>
      <c r="BC177" s="69"/>
      <c r="BD177" s="555"/>
      <c r="BE177" s="555"/>
      <c r="BF177" s="555"/>
      <c r="BG177" s="555"/>
      <c r="BH177" s="555"/>
      <c r="BI177" s="596"/>
    </row>
    <row r="178" spans="2:61" ht="49.5" thickBot="1" x14ac:dyDescent="0.35">
      <c r="B178" s="49"/>
      <c r="C178" s="124" t="e">
        <f>VLOOKUP(B178,'No Eliminar'!B$3:D$18,2,FALSE)</f>
        <v>#N/A</v>
      </c>
      <c r="D178" s="124" t="e">
        <f>VLOOKUP(B178,'No Eliminar'!B$3:E$18,4,FALSE)</f>
        <v>#N/A</v>
      </c>
      <c r="E178" s="49"/>
      <c r="F178" s="111"/>
      <c r="G178" s="123"/>
      <c r="H178" s="50"/>
      <c r="I178" s="63"/>
      <c r="J178" s="63"/>
      <c r="K178" s="49"/>
      <c r="L178" s="114"/>
      <c r="M178" s="516" t="str">
        <f t="shared" si="99"/>
        <v>;</v>
      </c>
      <c r="N178" s="517" t="str">
        <f t="shared" si="100"/>
        <v/>
      </c>
      <c r="O178" s="64"/>
      <c r="P178" s="64"/>
      <c r="Q178" s="64"/>
      <c r="R178" s="64"/>
      <c r="S178" s="64"/>
      <c r="T178" s="64"/>
      <c r="U178" s="64"/>
      <c r="V178" s="64"/>
      <c r="W178" s="64"/>
      <c r="X178" s="64"/>
      <c r="Y178" s="64"/>
      <c r="Z178" s="64"/>
      <c r="AA178" s="64"/>
      <c r="AB178" s="64"/>
      <c r="AC178" s="64"/>
      <c r="AD178" s="64"/>
      <c r="AE178" s="64"/>
      <c r="AF178" s="64"/>
      <c r="AG178" s="64"/>
      <c r="AH178" s="44">
        <f t="shared" si="101"/>
        <v>0</v>
      </c>
      <c r="AI178" s="57" t="str">
        <f t="shared" si="102"/>
        <v>Moderado</v>
      </c>
      <c r="AJ178" s="56">
        <f t="shared" si="103"/>
        <v>0.6</v>
      </c>
      <c r="AK178" s="224" t="e">
        <f>IF(AND(M178&lt;&gt;"",AI178&lt;&gt;""),VLOOKUP(M178&amp;AI178,'No Eliminar'!$P$32:$Q$56,2,FALSE),"")</f>
        <v>#N/A</v>
      </c>
      <c r="AL178" s="105"/>
      <c r="AM178" s="555"/>
      <c r="AN178" s="555"/>
      <c r="AO178" s="68" t="str">
        <f t="shared" si="104"/>
        <v>Impacto</v>
      </c>
      <c r="AP178" s="69"/>
      <c r="AQ178" s="110" t="str">
        <f t="shared" si="105"/>
        <v/>
      </c>
      <c r="AR178" s="69"/>
      <c r="AS178" s="67" t="str">
        <f t="shared" si="106"/>
        <v/>
      </c>
      <c r="AT178" s="70" t="e">
        <f t="shared" si="107"/>
        <v>#VALUE!</v>
      </c>
      <c r="AU178" s="69"/>
      <c r="AV178" s="69"/>
      <c r="AW178" s="69"/>
      <c r="AX178" s="70" t="str">
        <f t="shared" si="108"/>
        <v/>
      </c>
      <c r="AY178" s="71" t="str">
        <f t="shared" si="109"/>
        <v>Muy Alta</v>
      </c>
      <c r="AZ178" s="70" t="e">
        <f t="shared" si="110"/>
        <v>#VALUE!</v>
      </c>
      <c r="BA178" s="71" t="e">
        <f t="shared" si="111"/>
        <v>#VALUE!</v>
      </c>
      <c r="BB178" s="55" t="e">
        <f>IF(AND(AY178&lt;&gt;"",BA178&lt;&gt;""),VLOOKUP(AY178&amp;BA178,'No Eliminar'!$P$3:$Q$27,2,FALSE),"")</f>
        <v>#VALUE!</v>
      </c>
      <c r="BC178" s="69"/>
      <c r="BD178" s="555"/>
      <c r="BE178" s="555"/>
      <c r="BF178" s="555"/>
      <c r="BG178" s="555"/>
      <c r="BH178" s="555"/>
      <c r="BI178" s="596"/>
    </row>
    <row r="179" spans="2:61" ht="49.5" thickBot="1" x14ac:dyDescent="0.35">
      <c r="B179" s="49"/>
      <c r="C179" s="124" t="e">
        <f>VLOOKUP(B179,'No Eliminar'!B$3:D$18,2,FALSE)</f>
        <v>#N/A</v>
      </c>
      <c r="D179" s="124" t="e">
        <f>VLOOKUP(B179,'No Eliminar'!B$3:E$18,4,FALSE)</f>
        <v>#N/A</v>
      </c>
      <c r="E179" s="49"/>
      <c r="F179" s="111"/>
      <c r="G179" s="123"/>
      <c r="H179" s="50"/>
      <c r="I179" s="63"/>
      <c r="J179" s="63"/>
      <c r="K179" s="49"/>
      <c r="L179" s="114"/>
      <c r="M179" s="516" t="str">
        <f t="shared" si="99"/>
        <v>;</v>
      </c>
      <c r="N179" s="517" t="str">
        <f t="shared" si="100"/>
        <v/>
      </c>
      <c r="O179" s="64"/>
      <c r="P179" s="64"/>
      <c r="Q179" s="64"/>
      <c r="R179" s="64"/>
      <c r="S179" s="64"/>
      <c r="T179" s="64"/>
      <c r="U179" s="64"/>
      <c r="V179" s="64"/>
      <c r="W179" s="64"/>
      <c r="X179" s="64"/>
      <c r="Y179" s="64"/>
      <c r="Z179" s="64"/>
      <c r="AA179" s="64"/>
      <c r="AB179" s="64"/>
      <c r="AC179" s="64"/>
      <c r="AD179" s="64"/>
      <c r="AE179" s="64"/>
      <c r="AF179" s="64"/>
      <c r="AG179" s="64"/>
      <c r="AH179" s="44">
        <f t="shared" si="101"/>
        <v>0</v>
      </c>
      <c r="AI179" s="57" t="str">
        <f t="shared" si="102"/>
        <v>Moderado</v>
      </c>
      <c r="AJ179" s="56">
        <f t="shared" si="103"/>
        <v>0.6</v>
      </c>
      <c r="AK179" s="224" t="e">
        <f>IF(AND(M179&lt;&gt;"",AI179&lt;&gt;""),VLOOKUP(M179&amp;AI179,'No Eliminar'!$P$32:$Q$56,2,FALSE),"")</f>
        <v>#N/A</v>
      </c>
      <c r="AL179" s="105"/>
      <c r="AM179" s="555"/>
      <c r="AN179" s="555"/>
      <c r="AO179" s="68" t="str">
        <f t="shared" si="104"/>
        <v>Impacto</v>
      </c>
      <c r="AP179" s="69"/>
      <c r="AQ179" s="110" t="str">
        <f t="shared" si="105"/>
        <v/>
      </c>
      <c r="AR179" s="69"/>
      <c r="AS179" s="67" t="str">
        <f t="shared" si="106"/>
        <v/>
      </c>
      <c r="AT179" s="70" t="e">
        <f t="shared" si="107"/>
        <v>#VALUE!</v>
      </c>
      <c r="AU179" s="69"/>
      <c r="AV179" s="69"/>
      <c r="AW179" s="69"/>
      <c r="AX179" s="70" t="str">
        <f t="shared" si="108"/>
        <v/>
      </c>
      <c r="AY179" s="71" t="str">
        <f t="shared" si="109"/>
        <v>Muy Alta</v>
      </c>
      <c r="AZ179" s="70" t="e">
        <f t="shared" si="110"/>
        <v>#VALUE!</v>
      </c>
      <c r="BA179" s="71" t="e">
        <f t="shared" si="111"/>
        <v>#VALUE!</v>
      </c>
      <c r="BB179" s="55" t="e">
        <f>IF(AND(AY179&lt;&gt;"",BA179&lt;&gt;""),VLOOKUP(AY179&amp;BA179,'No Eliminar'!$P$3:$Q$27,2,FALSE),"")</f>
        <v>#VALUE!</v>
      </c>
      <c r="BC179" s="69"/>
      <c r="BD179" s="555"/>
      <c r="BE179" s="555"/>
      <c r="BF179" s="555"/>
      <c r="BG179" s="555"/>
      <c r="BH179" s="555"/>
      <c r="BI179" s="596"/>
    </row>
    <row r="180" spans="2:61" ht="49.5" thickBot="1" x14ac:dyDescent="0.35">
      <c r="B180" s="49"/>
      <c r="C180" s="124" t="e">
        <f>VLOOKUP(B180,'No Eliminar'!B$3:D$18,2,FALSE)</f>
        <v>#N/A</v>
      </c>
      <c r="D180" s="124" t="e">
        <f>VLOOKUP(B180,'No Eliminar'!B$3:E$18,4,FALSE)</f>
        <v>#N/A</v>
      </c>
      <c r="E180" s="49"/>
      <c r="F180" s="111"/>
      <c r="G180" s="123"/>
      <c r="H180" s="50"/>
      <c r="I180" s="63"/>
      <c r="J180" s="63"/>
      <c r="K180" s="49"/>
      <c r="L180" s="114"/>
      <c r="M180" s="516" t="str">
        <f t="shared" si="99"/>
        <v>;</v>
      </c>
      <c r="N180" s="517" t="str">
        <f t="shared" si="100"/>
        <v/>
      </c>
      <c r="O180" s="64"/>
      <c r="P180" s="64"/>
      <c r="Q180" s="64"/>
      <c r="R180" s="64"/>
      <c r="S180" s="64"/>
      <c r="T180" s="64"/>
      <c r="U180" s="64"/>
      <c r="V180" s="64"/>
      <c r="W180" s="64"/>
      <c r="X180" s="64"/>
      <c r="Y180" s="64"/>
      <c r="Z180" s="64"/>
      <c r="AA180" s="64"/>
      <c r="AB180" s="64"/>
      <c r="AC180" s="64"/>
      <c r="AD180" s="64"/>
      <c r="AE180" s="64"/>
      <c r="AF180" s="64"/>
      <c r="AG180" s="64"/>
      <c r="AH180" s="44">
        <f t="shared" si="101"/>
        <v>0</v>
      </c>
      <c r="AI180" s="57" t="str">
        <f t="shared" si="102"/>
        <v>Moderado</v>
      </c>
      <c r="AJ180" s="56">
        <f t="shared" si="103"/>
        <v>0.6</v>
      </c>
      <c r="AK180" s="224" t="e">
        <f>IF(AND(M180&lt;&gt;"",AI180&lt;&gt;""),VLOOKUP(M180&amp;AI180,'No Eliminar'!$P$32:$Q$56,2,FALSE),"")</f>
        <v>#N/A</v>
      </c>
      <c r="AL180" s="105"/>
      <c r="AM180" s="555"/>
      <c r="AN180" s="555"/>
      <c r="AO180" s="68" t="str">
        <f t="shared" si="104"/>
        <v>Impacto</v>
      </c>
      <c r="AP180" s="69"/>
      <c r="AQ180" s="110" t="str">
        <f t="shared" si="105"/>
        <v/>
      </c>
      <c r="AR180" s="69"/>
      <c r="AS180" s="67" t="str">
        <f t="shared" si="106"/>
        <v/>
      </c>
      <c r="AT180" s="70" t="e">
        <f t="shared" si="107"/>
        <v>#VALUE!</v>
      </c>
      <c r="AU180" s="69"/>
      <c r="AV180" s="69"/>
      <c r="AW180" s="69"/>
      <c r="AX180" s="70" t="str">
        <f t="shared" si="108"/>
        <v/>
      </c>
      <c r="AY180" s="71" t="str">
        <f t="shared" si="109"/>
        <v>Muy Alta</v>
      </c>
      <c r="AZ180" s="70" t="e">
        <f t="shared" si="110"/>
        <v>#VALUE!</v>
      </c>
      <c r="BA180" s="71" t="e">
        <f t="shared" si="111"/>
        <v>#VALUE!</v>
      </c>
      <c r="BB180" s="55" t="e">
        <f>IF(AND(AY180&lt;&gt;"",BA180&lt;&gt;""),VLOOKUP(AY180&amp;BA180,'No Eliminar'!$P$3:$Q$27,2,FALSE),"")</f>
        <v>#VALUE!</v>
      </c>
      <c r="BC180" s="69"/>
      <c r="BD180" s="555"/>
      <c r="BE180" s="555"/>
      <c r="BF180" s="555"/>
      <c r="BG180" s="555"/>
      <c r="BH180" s="555"/>
      <c r="BI180" s="596"/>
    </row>
    <row r="181" spans="2:61" ht="49.5" thickBot="1" x14ac:dyDescent="0.35">
      <c r="B181" s="49"/>
      <c r="C181" s="124" t="e">
        <f>VLOOKUP(B181,'No Eliminar'!B$3:D$18,2,FALSE)</f>
        <v>#N/A</v>
      </c>
      <c r="D181" s="124" t="e">
        <f>VLOOKUP(B181,'No Eliminar'!B$3:E$18,4,FALSE)</f>
        <v>#N/A</v>
      </c>
      <c r="E181" s="49"/>
      <c r="F181" s="111"/>
      <c r="G181" s="123"/>
      <c r="H181" s="50"/>
      <c r="I181" s="63"/>
      <c r="J181" s="63"/>
      <c r="K181" s="49"/>
      <c r="L181" s="114"/>
      <c r="M181" s="516" t="str">
        <f t="shared" si="99"/>
        <v>;</v>
      </c>
      <c r="N181" s="517" t="str">
        <f t="shared" si="100"/>
        <v/>
      </c>
      <c r="O181" s="64"/>
      <c r="P181" s="64"/>
      <c r="Q181" s="64"/>
      <c r="R181" s="64"/>
      <c r="S181" s="64"/>
      <c r="T181" s="64"/>
      <c r="U181" s="64"/>
      <c r="V181" s="64"/>
      <c r="W181" s="64"/>
      <c r="X181" s="64"/>
      <c r="Y181" s="64"/>
      <c r="Z181" s="64"/>
      <c r="AA181" s="64"/>
      <c r="AB181" s="64"/>
      <c r="AC181" s="64"/>
      <c r="AD181" s="64"/>
      <c r="AE181" s="64"/>
      <c r="AF181" s="64"/>
      <c r="AG181" s="64"/>
      <c r="AH181" s="44">
        <f t="shared" si="101"/>
        <v>0</v>
      </c>
      <c r="AI181" s="57" t="str">
        <f t="shared" si="102"/>
        <v>Moderado</v>
      </c>
      <c r="AJ181" s="56">
        <f t="shared" si="103"/>
        <v>0.6</v>
      </c>
      <c r="AK181" s="224" t="e">
        <f>IF(AND(M181&lt;&gt;"",AI181&lt;&gt;""),VLOOKUP(M181&amp;AI181,'No Eliminar'!$P$32:$Q$56,2,FALSE),"")</f>
        <v>#N/A</v>
      </c>
      <c r="AL181" s="105"/>
      <c r="AM181" s="555"/>
      <c r="AN181" s="555"/>
      <c r="AO181" s="68" t="str">
        <f t="shared" si="104"/>
        <v>Impacto</v>
      </c>
      <c r="AP181" s="69"/>
      <c r="AQ181" s="110" t="str">
        <f t="shared" si="105"/>
        <v/>
      </c>
      <c r="AR181" s="69"/>
      <c r="AS181" s="67" t="str">
        <f t="shared" si="106"/>
        <v/>
      </c>
      <c r="AT181" s="70" t="e">
        <f t="shared" si="107"/>
        <v>#VALUE!</v>
      </c>
      <c r="AU181" s="69"/>
      <c r="AV181" s="69"/>
      <c r="AW181" s="69"/>
      <c r="AX181" s="70" t="str">
        <f t="shared" si="108"/>
        <v/>
      </c>
      <c r="AY181" s="71" t="str">
        <f t="shared" si="109"/>
        <v>Muy Alta</v>
      </c>
      <c r="AZ181" s="70" t="e">
        <f t="shared" si="110"/>
        <v>#VALUE!</v>
      </c>
      <c r="BA181" s="71" t="e">
        <f t="shared" si="111"/>
        <v>#VALUE!</v>
      </c>
      <c r="BB181" s="55" t="e">
        <f>IF(AND(AY181&lt;&gt;"",BA181&lt;&gt;""),VLOOKUP(AY181&amp;BA181,'No Eliminar'!$P$3:$Q$27,2,FALSE),"")</f>
        <v>#VALUE!</v>
      </c>
      <c r="BC181" s="69"/>
      <c r="BD181" s="555"/>
      <c r="BE181" s="555"/>
      <c r="BF181" s="555"/>
      <c r="BG181" s="555"/>
      <c r="BH181" s="555"/>
      <c r="BI181" s="596"/>
    </row>
    <row r="182" spans="2:61" ht="49.5" thickBot="1" x14ac:dyDescent="0.35">
      <c r="B182" s="49"/>
      <c r="C182" s="124" t="e">
        <f>VLOOKUP(B182,'No Eliminar'!B$3:D$18,2,FALSE)</f>
        <v>#N/A</v>
      </c>
      <c r="D182" s="124" t="e">
        <f>VLOOKUP(B182,'No Eliminar'!B$3:E$18,4,FALSE)</f>
        <v>#N/A</v>
      </c>
      <c r="E182" s="49"/>
      <c r="F182" s="111"/>
      <c r="G182" s="123"/>
      <c r="H182" s="50"/>
      <c r="I182" s="63"/>
      <c r="J182" s="63"/>
      <c r="K182" s="49"/>
      <c r="L182" s="114"/>
      <c r="M182" s="516" t="str">
        <f t="shared" si="99"/>
        <v>;</v>
      </c>
      <c r="N182" s="517" t="str">
        <f t="shared" si="100"/>
        <v/>
      </c>
      <c r="O182" s="64"/>
      <c r="P182" s="64"/>
      <c r="Q182" s="64"/>
      <c r="R182" s="64"/>
      <c r="S182" s="64"/>
      <c r="T182" s="64"/>
      <c r="U182" s="64"/>
      <c r="V182" s="64"/>
      <c r="W182" s="64"/>
      <c r="X182" s="64"/>
      <c r="Y182" s="64"/>
      <c r="Z182" s="64"/>
      <c r="AA182" s="64"/>
      <c r="AB182" s="64"/>
      <c r="AC182" s="64"/>
      <c r="AD182" s="64"/>
      <c r="AE182" s="64"/>
      <c r="AF182" s="64"/>
      <c r="AG182" s="64"/>
      <c r="AH182" s="44">
        <f t="shared" si="101"/>
        <v>0</v>
      </c>
      <c r="AI182" s="57" t="str">
        <f t="shared" si="102"/>
        <v>Moderado</v>
      </c>
      <c r="AJ182" s="56">
        <f t="shared" si="103"/>
        <v>0.6</v>
      </c>
      <c r="AK182" s="224" t="e">
        <f>IF(AND(M182&lt;&gt;"",AI182&lt;&gt;""),VLOOKUP(M182&amp;AI182,'No Eliminar'!$P$32:$Q$56,2,FALSE),"")</f>
        <v>#N/A</v>
      </c>
      <c r="AL182" s="105"/>
      <c r="AM182" s="555"/>
      <c r="AN182" s="555"/>
      <c r="AO182" s="68" t="str">
        <f t="shared" si="104"/>
        <v>Impacto</v>
      </c>
      <c r="AP182" s="69"/>
      <c r="AQ182" s="110" t="str">
        <f t="shared" si="105"/>
        <v/>
      </c>
      <c r="AR182" s="69"/>
      <c r="AS182" s="67" t="str">
        <f t="shared" si="106"/>
        <v/>
      </c>
      <c r="AT182" s="70" t="e">
        <f t="shared" si="107"/>
        <v>#VALUE!</v>
      </c>
      <c r="AU182" s="69"/>
      <c r="AV182" s="69"/>
      <c r="AW182" s="69"/>
      <c r="AX182" s="70" t="str">
        <f t="shared" si="108"/>
        <v/>
      </c>
      <c r="AY182" s="71" t="str">
        <f t="shared" si="109"/>
        <v>Muy Alta</v>
      </c>
      <c r="AZ182" s="70" t="e">
        <f t="shared" si="110"/>
        <v>#VALUE!</v>
      </c>
      <c r="BA182" s="71" t="e">
        <f t="shared" si="111"/>
        <v>#VALUE!</v>
      </c>
      <c r="BB182" s="55" t="e">
        <f>IF(AND(AY182&lt;&gt;"",BA182&lt;&gt;""),VLOOKUP(AY182&amp;BA182,'No Eliminar'!$P$3:$Q$27,2,FALSE),"")</f>
        <v>#VALUE!</v>
      </c>
      <c r="BC182" s="69"/>
      <c r="BD182" s="555"/>
      <c r="BE182" s="555"/>
      <c r="BF182" s="555"/>
      <c r="BG182" s="555"/>
      <c r="BH182" s="555"/>
      <c r="BI182" s="596"/>
    </row>
    <row r="183" spans="2:61" ht="49.5" thickBot="1" x14ac:dyDescent="0.35">
      <c r="B183" s="49"/>
      <c r="C183" s="124" t="e">
        <f>VLOOKUP(B183,'No Eliminar'!B$3:D$18,2,FALSE)</f>
        <v>#N/A</v>
      </c>
      <c r="D183" s="124" t="e">
        <f>VLOOKUP(B183,'No Eliminar'!B$3:E$18,4,FALSE)</f>
        <v>#N/A</v>
      </c>
      <c r="E183" s="49"/>
      <c r="F183" s="111"/>
      <c r="G183" s="123"/>
      <c r="H183" s="50"/>
      <c r="I183" s="63"/>
      <c r="J183" s="63"/>
      <c r="K183" s="49"/>
      <c r="L183" s="114"/>
      <c r="M183" s="516" t="str">
        <f t="shared" si="99"/>
        <v>;</v>
      </c>
      <c r="N183" s="517" t="str">
        <f t="shared" si="100"/>
        <v/>
      </c>
      <c r="O183" s="64"/>
      <c r="P183" s="64"/>
      <c r="Q183" s="64"/>
      <c r="R183" s="64"/>
      <c r="S183" s="64"/>
      <c r="T183" s="64"/>
      <c r="U183" s="64"/>
      <c r="V183" s="64"/>
      <c r="W183" s="64"/>
      <c r="X183" s="64"/>
      <c r="Y183" s="64"/>
      <c r="Z183" s="64"/>
      <c r="AA183" s="64"/>
      <c r="AB183" s="64"/>
      <c r="AC183" s="64"/>
      <c r="AD183" s="64"/>
      <c r="AE183" s="64"/>
      <c r="AF183" s="64"/>
      <c r="AG183" s="64"/>
      <c r="AH183" s="44">
        <f t="shared" si="101"/>
        <v>0</v>
      </c>
      <c r="AI183" s="57" t="str">
        <f t="shared" si="102"/>
        <v>Moderado</v>
      </c>
      <c r="AJ183" s="56">
        <f t="shared" si="103"/>
        <v>0.6</v>
      </c>
      <c r="AK183" s="224" t="e">
        <f>IF(AND(M183&lt;&gt;"",AI183&lt;&gt;""),VLOOKUP(M183&amp;AI183,'No Eliminar'!$P$32:$Q$56,2,FALSE),"")</f>
        <v>#N/A</v>
      </c>
      <c r="AL183" s="105"/>
      <c r="AM183" s="555"/>
      <c r="AN183" s="555"/>
      <c r="AO183" s="68" t="str">
        <f t="shared" si="104"/>
        <v>Impacto</v>
      </c>
      <c r="AP183" s="69"/>
      <c r="AQ183" s="110" t="str">
        <f t="shared" si="105"/>
        <v/>
      </c>
      <c r="AR183" s="69"/>
      <c r="AS183" s="67" t="str">
        <f t="shared" si="106"/>
        <v/>
      </c>
      <c r="AT183" s="70" t="e">
        <f t="shared" si="107"/>
        <v>#VALUE!</v>
      </c>
      <c r="AU183" s="69"/>
      <c r="AV183" s="69"/>
      <c r="AW183" s="69"/>
      <c r="AX183" s="70" t="str">
        <f t="shared" si="108"/>
        <v/>
      </c>
      <c r="AY183" s="71" t="str">
        <f t="shared" si="109"/>
        <v>Muy Alta</v>
      </c>
      <c r="AZ183" s="70" t="e">
        <f t="shared" si="110"/>
        <v>#VALUE!</v>
      </c>
      <c r="BA183" s="71" t="e">
        <f t="shared" si="111"/>
        <v>#VALUE!</v>
      </c>
      <c r="BB183" s="55" t="e">
        <f>IF(AND(AY183&lt;&gt;"",BA183&lt;&gt;""),VLOOKUP(AY183&amp;BA183,'No Eliminar'!$P$3:$Q$27,2,FALSE),"")</f>
        <v>#VALUE!</v>
      </c>
      <c r="BC183" s="69"/>
      <c r="BD183" s="555"/>
      <c r="BE183" s="555"/>
      <c r="BF183" s="555"/>
      <c r="BG183" s="555"/>
      <c r="BH183" s="555"/>
      <c r="BI183" s="596"/>
    </row>
    <row r="184" spans="2:61" ht="49.5" thickBot="1" x14ac:dyDescent="0.35">
      <c r="B184" s="49"/>
      <c r="C184" s="124" t="e">
        <f>VLOOKUP(B184,'No Eliminar'!B$3:D$18,2,FALSE)</f>
        <v>#N/A</v>
      </c>
      <c r="D184" s="124" t="e">
        <f>VLOOKUP(B184,'No Eliminar'!B$3:E$18,4,FALSE)</f>
        <v>#N/A</v>
      </c>
      <c r="E184" s="49"/>
      <c r="F184" s="111"/>
      <c r="G184" s="123"/>
      <c r="H184" s="50"/>
      <c r="I184" s="63"/>
      <c r="J184" s="63"/>
      <c r="K184" s="49"/>
      <c r="L184" s="114"/>
      <c r="M184" s="516" t="str">
        <f t="shared" si="99"/>
        <v>;</v>
      </c>
      <c r="N184" s="517" t="str">
        <f t="shared" si="100"/>
        <v/>
      </c>
      <c r="O184" s="64"/>
      <c r="P184" s="64"/>
      <c r="Q184" s="64"/>
      <c r="R184" s="64"/>
      <c r="S184" s="64"/>
      <c r="T184" s="64"/>
      <c r="U184" s="64"/>
      <c r="V184" s="64"/>
      <c r="W184" s="64"/>
      <c r="X184" s="64"/>
      <c r="Y184" s="64"/>
      <c r="Z184" s="64"/>
      <c r="AA184" s="64"/>
      <c r="AB184" s="64"/>
      <c r="AC184" s="64"/>
      <c r="AD184" s="64"/>
      <c r="AE184" s="64"/>
      <c r="AF184" s="64"/>
      <c r="AG184" s="64"/>
      <c r="AH184" s="44">
        <f t="shared" si="101"/>
        <v>0</v>
      </c>
      <c r="AI184" s="57" t="str">
        <f t="shared" si="102"/>
        <v>Moderado</v>
      </c>
      <c r="AJ184" s="56">
        <f t="shared" si="103"/>
        <v>0.6</v>
      </c>
      <c r="AK184" s="224" t="e">
        <f>IF(AND(M184&lt;&gt;"",AI184&lt;&gt;""),VLOOKUP(M184&amp;AI184,'No Eliminar'!$P$32:$Q$56,2,FALSE),"")</f>
        <v>#N/A</v>
      </c>
      <c r="AL184" s="105"/>
      <c r="AM184" s="555"/>
      <c r="AN184" s="555"/>
      <c r="AO184" s="68" t="str">
        <f t="shared" si="104"/>
        <v>Impacto</v>
      </c>
      <c r="AP184" s="69"/>
      <c r="AQ184" s="110" t="str">
        <f t="shared" si="105"/>
        <v/>
      </c>
      <c r="AR184" s="69"/>
      <c r="AS184" s="67" t="str">
        <f t="shared" si="106"/>
        <v/>
      </c>
      <c r="AT184" s="70" t="e">
        <f t="shared" si="107"/>
        <v>#VALUE!</v>
      </c>
      <c r="AU184" s="69"/>
      <c r="AV184" s="69"/>
      <c r="AW184" s="69"/>
      <c r="AX184" s="70" t="str">
        <f t="shared" si="108"/>
        <v/>
      </c>
      <c r="AY184" s="71" t="str">
        <f t="shared" si="109"/>
        <v>Muy Alta</v>
      </c>
      <c r="AZ184" s="70" t="e">
        <f t="shared" si="110"/>
        <v>#VALUE!</v>
      </c>
      <c r="BA184" s="71" t="e">
        <f t="shared" si="111"/>
        <v>#VALUE!</v>
      </c>
      <c r="BB184" s="55" t="e">
        <f>IF(AND(AY184&lt;&gt;"",BA184&lt;&gt;""),VLOOKUP(AY184&amp;BA184,'No Eliminar'!$P$3:$Q$27,2,FALSE),"")</f>
        <v>#VALUE!</v>
      </c>
      <c r="BC184" s="69"/>
      <c r="BD184" s="555"/>
      <c r="BE184" s="555"/>
      <c r="BF184" s="555"/>
      <c r="BG184" s="555"/>
      <c r="BH184" s="555"/>
      <c r="BI184" s="596"/>
    </row>
    <row r="185" spans="2:61" ht="49.5" thickBot="1" x14ac:dyDescent="0.35">
      <c r="B185" s="49"/>
      <c r="C185" s="124" t="e">
        <f>VLOOKUP(B185,'No Eliminar'!B$3:D$18,2,FALSE)</f>
        <v>#N/A</v>
      </c>
      <c r="D185" s="124" t="e">
        <f>VLOOKUP(B185,'No Eliminar'!B$3:E$18,4,FALSE)</f>
        <v>#N/A</v>
      </c>
      <c r="E185" s="49"/>
      <c r="F185" s="111"/>
      <c r="G185" s="123"/>
      <c r="H185" s="50"/>
      <c r="I185" s="63"/>
      <c r="J185" s="63"/>
      <c r="K185" s="49"/>
      <c r="L185" s="114"/>
      <c r="M185" s="516" t="str">
        <f t="shared" si="99"/>
        <v>;</v>
      </c>
      <c r="N185" s="517" t="str">
        <f t="shared" si="100"/>
        <v/>
      </c>
      <c r="O185" s="64"/>
      <c r="P185" s="64"/>
      <c r="Q185" s="64"/>
      <c r="R185" s="64"/>
      <c r="S185" s="64"/>
      <c r="T185" s="64"/>
      <c r="U185" s="64"/>
      <c r="V185" s="64"/>
      <c r="W185" s="64"/>
      <c r="X185" s="64"/>
      <c r="Y185" s="64"/>
      <c r="Z185" s="64"/>
      <c r="AA185" s="64"/>
      <c r="AB185" s="64"/>
      <c r="AC185" s="64"/>
      <c r="AD185" s="64"/>
      <c r="AE185" s="64"/>
      <c r="AF185" s="64"/>
      <c r="AG185" s="64"/>
      <c r="AH185" s="44">
        <f t="shared" si="101"/>
        <v>0</v>
      </c>
      <c r="AI185" s="57" t="str">
        <f t="shared" si="102"/>
        <v>Moderado</v>
      </c>
      <c r="AJ185" s="56">
        <f t="shared" si="103"/>
        <v>0.6</v>
      </c>
      <c r="AK185" s="224" t="e">
        <f>IF(AND(M185&lt;&gt;"",AI185&lt;&gt;""),VLOOKUP(M185&amp;AI185,'No Eliminar'!$P$32:$Q$56,2,FALSE),"")</f>
        <v>#N/A</v>
      </c>
      <c r="AL185" s="105"/>
      <c r="AM185" s="555"/>
      <c r="AN185" s="555"/>
      <c r="AO185" s="68" t="str">
        <f t="shared" si="104"/>
        <v>Impacto</v>
      </c>
      <c r="AP185" s="69"/>
      <c r="AQ185" s="110" t="str">
        <f t="shared" si="105"/>
        <v/>
      </c>
      <c r="AR185" s="69"/>
      <c r="AS185" s="67" t="str">
        <f t="shared" si="106"/>
        <v/>
      </c>
      <c r="AT185" s="70" t="e">
        <f t="shared" si="107"/>
        <v>#VALUE!</v>
      </c>
      <c r="AU185" s="69"/>
      <c r="AV185" s="69"/>
      <c r="AW185" s="69"/>
      <c r="AX185" s="70" t="str">
        <f t="shared" si="108"/>
        <v/>
      </c>
      <c r="AY185" s="71" t="str">
        <f t="shared" si="109"/>
        <v>Muy Alta</v>
      </c>
      <c r="AZ185" s="70" t="e">
        <f t="shared" si="110"/>
        <v>#VALUE!</v>
      </c>
      <c r="BA185" s="71" t="e">
        <f t="shared" si="111"/>
        <v>#VALUE!</v>
      </c>
      <c r="BB185" s="55" t="e">
        <f>IF(AND(AY185&lt;&gt;"",BA185&lt;&gt;""),VLOOKUP(AY185&amp;BA185,'No Eliminar'!$P$3:$Q$27,2,FALSE),"")</f>
        <v>#VALUE!</v>
      </c>
      <c r="BC185" s="69"/>
      <c r="BD185" s="555"/>
      <c r="BE185" s="555"/>
      <c r="BF185" s="555"/>
      <c r="BG185" s="555"/>
      <c r="BH185" s="555"/>
      <c r="BI185" s="596"/>
    </row>
    <row r="186" spans="2:61" ht="49.5" thickBot="1" x14ac:dyDescent="0.35">
      <c r="B186" s="49"/>
      <c r="C186" s="124" t="e">
        <f>VLOOKUP(B186,'No Eliminar'!B$3:D$18,2,FALSE)</f>
        <v>#N/A</v>
      </c>
      <c r="D186" s="124" t="e">
        <f>VLOOKUP(B186,'No Eliminar'!B$3:E$18,4,FALSE)</f>
        <v>#N/A</v>
      </c>
      <c r="E186" s="49"/>
      <c r="F186" s="111"/>
      <c r="G186" s="123"/>
      <c r="H186" s="50"/>
      <c r="I186" s="63"/>
      <c r="J186" s="63"/>
      <c r="K186" s="49"/>
      <c r="L186" s="114"/>
      <c r="M186" s="516" t="str">
        <f t="shared" si="99"/>
        <v>;</v>
      </c>
      <c r="N186" s="517" t="str">
        <f t="shared" si="100"/>
        <v/>
      </c>
      <c r="O186" s="64"/>
      <c r="P186" s="64"/>
      <c r="Q186" s="64"/>
      <c r="R186" s="64"/>
      <c r="S186" s="64"/>
      <c r="T186" s="64"/>
      <c r="U186" s="64"/>
      <c r="V186" s="64"/>
      <c r="W186" s="64"/>
      <c r="X186" s="64"/>
      <c r="Y186" s="64"/>
      <c r="Z186" s="64"/>
      <c r="AA186" s="64"/>
      <c r="AB186" s="64"/>
      <c r="AC186" s="64"/>
      <c r="AD186" s="64"/>
      <c r="AE186" s="64"/>
      <c r="AF186" s="64"/>
      <c r="AG186" s="64"/>
      <c r="AH186" s="44">
        <f t="shared" si="101"/>
        <v>0</v>
      </c>
      <c r="AI186" s="57" t="str">
        <f t="shared" si="102"/>
        <v>Moderado</v>
      </c>
      <c r="AJ186" s="56">
        <f t="shared" si="103"/>
        <v>0.6</v>
      </c>
      <c r="AK186" s="224" t="e">
        <f>IF(AND(M186&lt;&gt;"",AI186&lt;&gt;""),VLOOKUP(M186&amp;AI186,'No Eliminar'!$P$32:$Q$56,2,FALSE),"")</f>
        <v>#N/A</v>
      </c>
      <c r="AL186" s="105"/>
      <c r="AM186" s="555"/>
      <c r="AN186" s="555"/>
      <c r="AO186" s="68" t="str">
        <f t="shared" si="104"/>
        <v>Impacto</v>
      </c>
      <c r="AP186" s="69"/>
      <c r="AQ186" s="110" t="str">
        <f t="shared" si="105"/>
        <v/>
      </c>
      <c r="AR186" s="69"/>
      <c r="AS186" s="67" t="str">
        <f t="shared" si="106"/>
        <v/>
      </c>
      <c r="AT186" s="70" t="e">
        <f t="shared" si="107"/>
        <v>#VALUE!</v>
      </c>
      <c r="AU186" s="69"/>
      <c r="AV186" s="69"/>
      <c r="AW186" s="69"/>
      <c r="AX186" s="70" t="str">
        <f t="shared" si="108"/>
        <v/>
      </c>
      <c r="AY186" s="71" t="str">
        <f t="shared" si="109"/>
        <v>Muy Alta</v>
      </c>
      <c r="AZ186" s="70" t="e">
        <f t="shared" si="110"/>
        <v>#VALUE!</v>
      </c>
      <c r="BA186" s="71" t="e">
        <f t="shared" si="111"/>
        <v>#VALUE!</v>
      </c>
      <c r="BB186" s="55" t="e">
        <f>IF(AND(AY186&lt;&gt;"",BA186&lt;&gt;""),VLOOKUP(AY186&amp;BA186,'No Eliminar'!$P$3:$Q$27,2,FALSE),"")</f>
        <v>#VALUE!</v>
      </c>
      <c r="BC186" s="69"/>
      <c r="BD186" s="555"/>
      <c r="BE186" s="555"/>
      <c r="BF186" s="555"/>
      <c r="BG186" s="555"/>
      <c r="BH186" s="555"/>
      <c r="BI186" s="596"/>
    </row>
    <row r="187" spans="2:61" ht="49.5" thickBot="1" x14ac:dyDescent="0.35">
      <c r="B187" s="49"/>
      <c r="C187" s="124" t="e">
        <f>VLOOKUP(B187,'No Eliminar'!B$3:D$18,2,FALSE)</f>
        <v>#N/A</v>
      </c>
      <c r="D187" s="124" t="e">
        <f>VLOOKUP(B187,'No Eliminar'!B$3:E$18,4,FALSE)</f>
        <v>#N/A</v>
      </c>
      <c r="E187" s="49"/>
      <c r="F187" s="111"/>
      <c r="G187" s="123"/>
      <c r="H187" s="50"/>
      <c r="I187" s="63"/>
      <c r="J187" s="63"/>
      <c r="K187" s="49"/>
      <c r="L187" s="114"/>
      <c r="M187" s="516" t="str">
        <f t="shared" si="99"/>
        <v>;</v>
      </c>
      <c r="N187" s="517" t="str">
        <f t="shared" si="100"/>
        <v/>
      </c>
      <c r="O187" s="64"/>
      <c r="P187" s="64"/>
      <c r="Q187" s="64"/>
      <c r="R187" s="64"/>
      <c r="S187" s="64"/>
      <c r="T187" s="64"/>
      <c r="U187" s="64"/>
      <c r="V187" s="64"/>
      <c r="W187" s="64"/>
      <c r="X187" s="64"/>
      <c r="Y187" s="64"/>
      <c r="Z187" s="64"/>
      <c r="AA187" s="64"/>
      <c r="AB187" s="64"/>
      <c r="AC187" s="64"/>
      <c r="AD187" s="64"/>
      <c r="AE187" s="64"/>
      <c r="AF187" s="64"/>
      <c r="AG187" s="64"/>
      <c r="AH187" s="44">
        <f t="shared" si="101"/>
        <v>0</v>
      </c>
      <c r="AI187" s="57" t="str">
        <f t="shared" si="102"/>
        <v>Moderado</v>
      </c>
      <c r="AJ187" s="56">
        <f t="shared" si="103"/>
        <v>0.6</v>
      </c>
      <c r="AK187" s="224" t="e">
        <f>IF(AND(M187&lt;&gt;"",AI187&lt;&gt;""),VLOOKUP(M187&amp;AI187,'No Eliminar'!$P$32:$Q$56,2,FALSE),"")</f>
        <v>#N/A</v>
      </c>
      <c r="AL187" s="105"/>
      <c r="AM187" s="555"/>
      <c r="AN187" s="555"/>
      <c r="AO187" s="68" t="str">
        <f t="shared" si="104"/>
        <v>Impacto</v>
      </c>
      <c r="AP187" s="69"/>
      <c r="AQ187" s="110" t="str">
        <f t="shared" si="105"/>
        <v/>
      </c>
      <c r="AR187" s="69"/>
      <c r="AS187" s="67" t="str">
        <f t="shared" si="106"/>
        <v/>
      </c>
      <c r="AT187" s="70" t="e">
        <f t="shared" si="107"/>
        <v>#VALUE!</v>
      </c>
      <c r="AU187" s="69"/>
      <c r="AV187" s="69"/>
      <c r="AW187" s="69"/>
      <c r="AX187" s="70" t="str">
        <f t="shared" si="108"/>
        <v/>
      </c>
      <c r="AY187" s="71" t="str">
        <f t="shared" si="109"/>
        <v>Muy Alta</v>
      </c>
      <c r="AZ187" s="70" t="e">
        <f t="shared" si="110"/>
        <v>#VALUE!</v>
      </c>
      <c r="BA187" s="71" t="e">
        <f t="shared" si="111"/>
        <v>#VALUE!</v>
      </c>
      <c r="BB187" s="55" t="e">
        <f>IF(AND(AY187&lt;&gt;"",BA187&lt;&gt;""),VLOOKUP(AY187&amp;BA187,'No Eliminar'!$P$3:$Q$27,2,FALSE),"")</f>
        <v>#VALUE!</v>
      </c>
      <c r="BC187" s="69"/>
      <c r="BD187" s="555"/>
      <c r="BE187" s="555"/>
      <c r="BF187" s="555"/>
      <c r="BG187" s="555"/>
      <c r="BH187" s="555"/>
      <c r="BI187" s="596"/>
    </row>
    <row r="188" spans="2:61" ht="49.5" thickBot="1" x14ac:dyDescent="0.35">
      <c r="B188" s="49"/>
      <c r="C188" s="124" t="e">
        <f>VLOOKUP(B188,'No Eliminar'!B$3:D$18,2,FALSE)</f>
        <v>#N/A</v>
      </c>
      <c r="D188" s="124" t="e">
        <f>VLOOKUP(B188,'No Eliminar'!B$3:E$18,4,FALSE)</f>
        <v>#N/A</v>
      </c>
      <c r="E188" s="49"/>
      <c r="F188" s="111"/>
      <c r="G188" s="123"/>
      <c r="H188" s="50"/>
      <c r="I188" s="63"/>
      <c r="J188" s="63"/>
      <c r="K188" s="49"/>
      <c r="L188" s="114"/>
      <c r="M188" s="516" t="str">
        <f t="shared" si="99"/>
        <v>;</v>
      </c>
      <c r="N188" s="517" t="str">
        <f t="shared" si="100"/>
        <v/>
      </c>
      <c r="O188" s="64"/>
      <c r="P188" s="64"/>
      <c r="Q188" s="64"/>
      <c r="R188" s="64"/>
      <c r="S188" s="64"/>
      <c r="T188" s="64"/>
      <c r="U188" s="64"/>
      <c r="V188" s="64"/>
      <c r="W188" s="64"/>
      <c r="X188" s="64"/>
      <c r="Y188" s="64"/>
      <c r="Z188" s="64"/>
      <c r="AA188" s="64"/>
      <c r="AB188" s="64"/>
      <c r="AC188" s="64"/>
      <c r="AD188" s="64"/>
      <c r="AE188" s="64"/>
      <c r="AF188" s="64"/>
      <c r="AG188" s="64"/>
      <c r="AH188" s="44">
        <f t="shared" si="101"/>
        <v>0</v>
      </c>
      <c r="AI188" s="57" t="str">
        <f t="shared" si="102"/>
        <v>Moderado</v>
      </c>
      <c r="AJ188" s="56">
        <f t="shared" si="103"/>
        <v>0.6</v>
      </c>
      <c r="AK188" s="224" t="e">
        <f>IF(AND(M188&lt;&gt;"",AI188&lt;&gt;""),VLOOKUP(M188&amp;AI188,'No Eliminar'!$P$32:$Q$56,2,FALSE),"")</f>
        <v>#N/A</v>
      </c>
      <c r="AL188" s="105"/>
      <c r="AM188" s="555"/>
      <c r="AN188" s="555"/>
      <c r="AO188" s="68" t="str">
        <f t="shared" si="104"/>
        <v>Impacto</v>
      </c>
      <c r="AP188" s="69"/>
      <c r="AQ188" s="110" t="str">
        <f t="shared" si="105"/>
        <v/>
      </c>
      <c r="AR188" s="69"/>
      <c r="AS188" s="67" t="str">
        <f t="shared" si="106"/>
        <v/>
      </c>
      <c r="AT188" s="70" t="e">
        <f t="shared" si="107"/>
        <v>#VALUE!</v>
      </c>
      <c r="AU188" s="69"/>
      <c r="AV188" s="69"/>
      <c r="AW188" s="69"/>
      <c r="AX188" s="70" t="str">
        <f t="shared" si="108"/>
        <v/>
      </c>
      <c r="AY188" s="71" t="str">
        <f t="shared" si="109"/>
        <v>Muy Alta</v>
      </c>
      <c r="AZ188" s="70" t="e">
        <f t="shared" si="110"/>
        <v>#VALUE!</v>
      </c>
      <c r="BA188" s="71" t="e">
        <f t="shared" si="111"/>
        <v>#VALUE!</v>
      </c>
      <c r="BB188" s="55" t="e">
        <f>IF(AND(AY188&lt;&gt;"",BA188&lt;&gt;""),VLOOKUP(AY188&amp;BA188,'No Eliminar'!$P$3:$Q$27,2,FALSE),"")</f>
        <v>#VALUE!</v>
      </c>
      <c r="BC188" s="69"/>
      <c r="BD188" s="555"/>
      <c r="BE188" s="555"/>
      <c r="BF188" s="555"/>
      <c r="BG188" s="555"/>
      <c r="BH188" s="555"/>
      <c r="BI188" s="596"/>
    </row>
    <row r="189" spans="2:61" ht="49.5" thickBot="1" x14ac:dyDescent="0.35">
      <c r="B189" s="49"/>
      <c r="C189" s="124" t="e">
        <f>VLOOKUP(B189,'No Eliminar'!B$3:D$18,2,FALSE)</f>
        <v>#N/A</v>
      </c>
      <c r="D189" s="124" t="e">
        <f>VLOOKUP(B189,'No Eliminar'!B$3:E$18,4,FALSE)</f>
        <v>#N/A</v>
      </c>
      <c r="E189" s="49"/>
      <c r="F189" s="111"/>
      <c r="G189" s="123"/>
      <c r="H189" s="50"/>
      <c r="I189" s="63"/>
      <c r="J189" s="63"/>
      <c r="K189" s="49"/>
      <c r="L189" s="114"/>
      <c r="M189" s="516" t="str">
        <f t="shared" si="99"/>
        <v>;</v>
      </c>
      <c r="N189" s="517" t="str">
        <f t="shared" si="100"/>
        <v/>
      </c>
      <c r="O189" s="64"/>
      <c r="P189" s="64"/>
      <c r="Q189" s="64"/>
      <c r="R189" s="64"/>
      <c r="S189" s="64"/>
      <c r="T189" s="64"/>
      <c r="U189" s="64"/>
      <c r="V189" s="64"/>
      <c r="W189" s="64"/>
      <c r="X189" s="64"/>
      <c r="Y189" s="64"/>
      <c r="Z189" s="64"/>
      <c r="AA189" s="64"/>
      <c r="AB189" s="64"/>
      <c r="AC189" s="64"/>
      <c r="AD189" s="64"/>
      <c r="AE189" s="64"/>
      <c r="AF189" s="64"/>
      <c r="AG189" s="64"/>
      <c r="AH189" s="44">
        <f t="shared" si="101"/>
        <v>0</v>
      </c>
      <c r="AI189" s="57" t="str">
        <f t="shared" si="102"/>
        <v>Moderado</v>
      </c>
      <c r="AJ189" s="56">
        <f t="shared" si="103"/>
        <v>0.6</v>
      </c>
      <c r="AK189" s="224" t="e">
        <f>IF(AND(M189&lt;&gt;"",AI189&lt;&gt;""),VLOOKUP(M189&amp;AI189,'No Eliminar'!$P$32:$Q$56,2,FALSE),"")</f>
        <v>#N/A</v>
      </c>
      <c r="AL189" s="105"/>
      <c r="AM189" s="555"/>
      <c r="AN189" s="555"/>
      <c r="AO189" s="68" t="str">
        <f t="shared" si="104"/>
        <v>Impacto</v>
      </c>
      <c r="AP189" s="69"/>
      <c r="AQ189" s="110" t="str">
        <f t="shared" si="105"/>
        <v/>
      </c>
      <c r="AR189" s="69"/>
      <c r="AS189" s="67" t="str">
        <f t="shared" si="106"/>
        <v/>
      </c>
      <c r="AT189" s="70" t="e">
        <f t="shared" si="107"/>
        <v>#VALUE!</v>
      </c>
      <c r="AU189" s="69"/>
      <c r="AV189" s="69"/>
      <c r="AW189" s="69"/>
      <c r="AX189" s="70" t="str">
        <f t="shared" si="108"/>
        <v/>
      </c>
      <c r="AY189" s="71" t="str">
        <f t="shared" si="109"/>
        <v>Muy Alta</v>
      </c>
      <c r="AZ189" s="70" t="e">
        <f t="shared" si="110"/>
        <v>#VALUE!</v>
      </c>
      <c r="BA189" s="71" t="e">
        <f t="shared" si="111"/>
        <v>#VALUE!</v>
      </c>
      <c r="BB189" s="55" t="e">
        <f>IF(AND(AY189&lt;&gt;"",BA189&lt;&gt;""),VLOOKUP(AY189&amp;BA189,'No Eliminar'!$P$3:$Q$27,2,FALSE),"")</f>
        <v>#VALUE!</v>
      </c>
      <c r="BC189" s="69"/>
      <c r="BD189" s="555"/>
      <c r="BE189" s="555"/>
      <c r="BF189" s="555"/>
      <c r="BG189" s="555"/>
      <c r="BH189" s="555"/>
      <c r="BI189" s="596"/>
    </row>
    <row r="190" spans="2:61" ht="49.5" thickBot="1" x14ac:dyDescent="0.35">
      <c r="B190" s="49"/>
      <c r="C190" s="124" t="e">
        <f>VLOOKUP(B190,'No Eliminar'!B$3:D$18,2,FALSE)</f>
        <v>#N/A</v>
      </c>
      <c r="D190" s="124" t="e">
        <f>VLOOKUP(B190,'No Eliminar'!B$3:E$18,4,FALSE)</f>
        <v>#N/A</v>
      </c>
      <c r="E190" s="49"/>
      <c r="F190" s="111"/>
      <c r="G190" s="123"/>
      <c r="H190" s="50"/>
      <c r="I190" s="63"/>
      <c r="J190" s="63"/>
      <c r="K190" s="49"/>
      <c r="L190" s="114"/>
      <c r="M190" s="516" t="str">
        <f t="shared" si="99"/>
        <v>;</v>
      </c>
      <c r="N190" s="517" t="str">
        <f t="shared" si="100"/>
        <v/>
      </c>
      <c r="O190" s="64"/>
      <c r="P190" s="64"/>
      <c r="Q190" s="64"/>
      <c r="R190" s="64"/>
      <c r="S190" s="64"/>
      <c r="T190" s="64"/>
      <c r="U190" s="64"/>
      <c r="V190" s="64"/>
      <c r="W190" s="64"/>
      <c r="X190" s="64"/>
      <c r="Y190" s="64"/>
      <c r="Z190" s="64"/>
      <c r="AA190" s="64"/>
      <c r="AB190" s="64"/>
      <c r="AC190" s="64"/>
      <c r="AD190" s="64"/>
      <c r="AE190" s="64"/>
      <c r="AF190" s="64"/>
      <c r="AG190" s="64"/>
      <c r="AH190" s="44">
        <f t="shared" si="101"/>
        <v>0</v>
      </c>
      <c r="AI190" s="57" t="str">
        <f t="shared" si="102"/>
        <v>Moderado</v>
      </c>
      <c r="AJ190" s="56">
        <f t="shared" si="103"/>
        <v>0.6</v>
      </c>
      <c r="AK190" s="224" t="e">
        <f>IF(AND(M190&lt;&gt;"",AI190&lt;&gt;""),VLOOKUP(M190&amp;AI190,'No Eliminar'!$P$32:$Q$56,2,FALSE),"")</f>
        <v>#N/A</v>
      </c>
      <c r="AL190" s="105"/>
      <c r="AM190" s="555"/>
      <c r="AN190" s="555"/>
      <c r="AO190" s="68" t="str">
        <f t="shared" si="104"/>
        <v>Impacto</v>
      </c>
      <c r="AP190" s="69"/>
      <c r="AQ190" s="110" t="str">
        <f t="shared" si="105"/>
        <v/>
      </c>
      <c r="AR190" s="69"/>
      <c r="AS190" s="67" t="str">
        <f t="shared" si="106"/>
        <v/>
      </c>
      <c r="AT190" s="70" t="e">
        <f t="shared" si="107"/>
        <v>#VALUE!</v>
      </c>
      <c r="AU190" s="69"/>
      <c r="AV190" s="69"/>
      <c r="AW190" s="69"/>
      <c r="AX190" s="70" t="str">
        <f t="shared" si="108"/>
        <v/>
      </c>
      <c r="AY190" s="71" t="str">
        <f t="shared" si="109"/>
        <v>Muy Alta</v>
      </c>
      <c r="AZ190" s="70" t="e">
        <f t="shared" si="110"/>
        <v>#VALUE!</v>
      </c>
      <c r="BA190" s="71" t="e">
        <f t="shared" si="111"/>
        <v>#VALUE!</v>
      </c>
      <c r="BB190" s="55" t="e">
        <f>IF(AND(AY190&lt;&gt;"",BA190&lt;&gt;""),VLOOKUP(AY190&amp;BA190,'No Eliminar'!$P$3:$Q$27,2,FALSE),"")</f>
        <v>#VALUE!</v>
      </c>
      <c r="BC190" s="69"/>
      <c r="BD190" s="555"/>
      <c r="BE190" s="555"/>
      <c r="BF190" s="555"/>
      <c r="BG190" s="555"/>
      <c r="BH190" s="555"/>
      <c r="BI190" s="596"/>
    </row>
    <row r="191" spans="2:61" ht="49.5" thickBot="1" x14ac:dyDescent="0.35">
      <c r="B191" s="49"/>
      <c r="C191" s="124" t="e">
        <f>VLOOKUP(B191,'No Eliminar'!B$3:D$18,2,FALSE)</f>
        <v>#N/A</v>
      </c>
      <c r="D191" s="124" t="e">
        <f>VLOOKUP(B191,'No Eliminar'!B$3:E$18,4,FALSE)</f>
        <v>#N/A</v>
      </c>
      <c r="E191" s="49"/>
      <c r="F191" s="111"/>
      <c r="G191" s="123"/>
      <c r="H191" s="50"/>
      <c r="I191" s="63"/>
      <c r="J191" s="63"/>
      <c r="K191" s="49"/>
      <c r="L191" s="114"/>
      <c r="M191" s="516" t="str">
        <f t="shared" si="99"/>
        <v>;</v>
      </c>
      <c r="N191" s="517" t="str">
        <f t="shared" si="100"/>
        <v/>
      </c>
      <c r="O191" s="64"/>
      <c r="P191" s="64"/>
      <c r="Q191" s="64"/>
      <c r="R191" s="64"/>
      <c r="S191" s="64"/>
      <c r="T191" s="64"/>
      <c r="U191" s="64"/>
      <c r="V191" s="64"/>
      <c r="W191" s="64"/>
      <c r="X191" s="64"/>
      <c r="Y191" s="64"/>
      <c r="Z191" s="64"/>
      <c r="AA191" s="64"/>
      <c r="AB191" s="64"/>
      <c r="AC191" s="64"/>
      <c r="AD191" s="64"/>
      <c r="AE191" s="64"/>
      <c r="AF191" s="64"/>
      <c r="AG191" s="64"/>
      <c r="AH191" s="44">
        <f t="shared" si="101"/>
        <v>0</v>
      </c>
      <c r="AI191" s="57" t="str">
        <f t="shared" si="102"/>
        <v>Moderado</v>
      </c>
      <c r="AJ191" s="56">
        <f t="shared" si="103"/>
        <v>0.6</v>
      </c>
      <c r="AK191" s="224" t="e">
        <f>IF(AND(M191&lt;&gt;"",AI191&lt;&gt;""),VLOOKUP(M191&amp;AI191,'No Eliminar'!$P$32:$Q$56,2,FALSE),"")</f>
        <v>#N/A</v>
      </c>
      <c r="AL191" s="105"/>
      <c r="AM191" s="555"/>
      <c r="AN191" s="555"/>
      <c r="AO191" s="68" t="str">
        <f t="shared" si="104"/>
        <v>Impacto</v>
      </c>
      <c r="AP191" s="69"/>
      <c r="AQ191" s="110" t="str">
        <f t="shared" si="105"/>
        <v/>
      </c>
      <c r="AR191" s="69"/>
      <c r="AS191" s="67" t="str">
        <f t="shared" si="106"/>
        <v/>
      </c>
      <c r="AT191" s="70" t="e">
        <f t="shared" si="107"/>
        <v>#VALUE!</v>
      </c>
      <c r="AU191" s="69"/>
      <c r="AV191" s="69"/>
      <c r="AW191" s="69"/>
      <c r="AX191" s="70" t="str">
        <f t="shared" si="108"/>
        <v/>
      </c>
      <c r="AY191" s="71" t="str">
        <f t="shared" si="109"/>
        <v>Muy Alta</v>
      </c>
      <c r="AZ191" s="70" t="e">
        <f t="shared" si="110"/>
        <v>#VALUE!</v>
      </c>
      <c r="BA191" s="71" t="e">
        <f t="shared" si="111"/>
        <v>#VALUE!</v>
      </c>
      <c r="BB191" s="55" t="e">
        <f>IF(AND(AY191&lt;&gt;"",BA191&lt;&gt;""),VLOOKUP(AY191&amp;BA191,'No Eliminar'!$P$3:$Q$27,2,FALSE),"")</f>
        <v>#VALUE!</v>
      </c>
      <c r="BC191" s="69"/>
      <c r="BD191" s="555"/>
      <c r="BE191" s="555"/>
      <c r="BF191" s="555"/>
      <c r="BG191" s="555"/>
      <c r="BH191" s="555"/>
      <c r="BI191" s="596"/>
    </row>
    <row r="192" spans="2:61" ht="49.5" thickBot="1" x14ac:dyDescent="0.35">
      <c r="B192" s="49"/>
      <c r="C192" s="124" t="e">
        <f>VLOOKUP(B192,'No Eliminar'!B$3:D$18,2,FALSE)</f>
        <v>#N/A</v>
      </c>
      <c r="D192" s="124" t="e">
        <f>VLOOKUP(B192,'No Eliminar'!B$3:E$18,4,FALSE)</f>
        <v>#N/A</v>
      </c>
      <c r="E192" s="49"/>
      <c r="F192" s="111"/>
      <c r="G192" s="123"/>
      <c r="H192" s="50"/>
      <c r="I192" s="63"/>
      <c r="J192" s="63"/>
      <c r="K192" s="49"/>
      <c r="L192" s="114"/>
      <c r="M192" s="516" t="str">
        <f t="shared" si="99"/>
        <v>;</v>
      </c>
      <c r="N192" s="517" t="str">
        <f t="shared" si="100"/>
        <v/>
      </c>
      <c r="O192" s="64"/>
      <c r="P192" s="64"/>
      <c r="Q192" s="64"/>
      <c r="R192" s="64"/>
      <c r="S192" s="64"/>
      <c r="T192" s="64"/>
      <c r="U192" s="64"/>
      <c r="V192" s="64"/>
      <c r="W192" s="64"/>
      <c r="X192" s="64"/>
      <c r="Y192" s="64"/>
      <c r="Z192" s="64"/>
      <c r="AA192" s="64"/>
      <c r="AB192" s="64"/>
      <c r="AC192" s="64"/>
      <c r="AD192" s="64"/>
      <c r="AE192" s="64"/>
      <c r="AF192" s="64"/>
      <c r="AG192" s="64"/>
      <c r="AH192" s="44">
        <f t="shared" si="101"/>
        <v>0</v>
      </c>
      <c r="AI192" s="57" t="str">
        <f t="shared" si="102"/>
        <v>Moderado</v>
      </c>
      <c r="AJ192" s="56">
        <f t="shared" si="103"/>
        <v>0.6</v>
      </c>
      <c r="AK192" s="224" t="e">
        <f>IF(AND(M192&lt;&gt;"",AI192&lt;&gt;""),VLOOKUP(M192&amp;AI192,'No Eliminar'!$P$32:$Q$56,2,FALSE),"")</f>
        <v>#N/A</v>
      </c>
      <c r="AL192" s="105"/>
      <c r="AM192" s="555"/>
      <c r="AN192" s="555"/>
      <c r="AO192" s="68" t="str">
        <f t="shared" si="104"/>
        <v>Impacto</v>
      </c>
      <c r="AP192" s="69"/>
      <c r="AQ192" s="110" t="str">
        <f t="shared" si="105"/>
        <v/>
      </c>
      <c r="AR192" s="69"/>
      <c r="AS192" s="67" t="str">
        <f t="shared" si="106"/>
        <v/>
      </c>
      <c r="AT192" s="70" t="e">
        <f t="shared" si="107"/>
        <v>#VALUE!</v>
      </c>
      <c r="AU192" s="69"/>
      <c r="AV192" s="69"/>
      <c r="AW192" s="69"/>
      <c r="AX192" s="70" t="str">
        <f t="shared" si="108"/>
        <v/>
      </c>
      <c r="AY192" s="71" t="str">
        <f t="shared" si="109"/>
        <v>Muy Alta</v>
      </c>
      <c r="AZ192" s="70" t="e">
        <f t="shared" si="110"/>
        <v>#VALUE!</v>
      </c>
      <c r="BA192" s="71" t="e">
        <f t="shared" si="111"/>
        <v>#VALUE!</v>
      </c>
      <c r="BB192" s="55" t="e">
        <f>IF(AND(AY192&lt;&gt;"",BA192&lt;&gt;""),VLOOKUP(AY192&amp;BA192,'No Eliminar'!$P$3:$Q$27,2,FALSE),"")</f>
        <v>#VALUE!</v>
      </c>
      <c r="BC192" s="69"/>
      <c r="BD192" s="555"/>
      <c r="BE192" s="555"/>
      <c r="BF192" s="555"/>
      <c r="BG192" s="555"/>
      <c r="BH192" s="555"/>
      <c r="BI192" s="596"/>
    </row>
    <row r="193" spans="2:61" ht="49.5" thickBot="1" x14ac:dyDescent="0.35">
      <c r="B193" s="49"/>
      <c r="C193" s="124" t="e">
        <f>VLOOKUP(B193,'No Eliminar'!B$3:D$18,2,FALSE)</f>
        <v>#N/A</v>
      </c>
      <c r="D193" s="124" t="e">
        <f>VLOOKUP(B193,'No Eliminar'!B$3:E$18,4,FALSE)</f>
        <v>#N/A</v>
      </c>
      <c r="E193" s="49"/>
      <c r="F193" s="111"/>
      <c r="G193" s="123"/>
      <c r="H193" s="50"/>
      <c r="I193" s="63"/>
      <c r="J193" s="63"/>
      <c r="K193" s="49"/>
      <c r="L193" s="114"/>
      <c r="M193" s="516" t="str">
        <f t="shared" si="99"/>
        <v>;</v>
      </c>
      <c r="N193" s="517" t="str">
        <f t="shared" si="100"/>
        <v/>
      </c>
      <c r="O193" s="64"/>
      <c r="P193" s="64"/>
      <c r="Q193" s="64"/>
      <c r="R193" s="64"/>
      <c r="S193" s="64"/>
      <c r="T193" s="64"/>
      <c r="U193" s="64"/>
      <c r="V193" s="64"/>
      <c r="W193" s="64"/>
      <c r="X193" s="64"/>
      <c r="Y193" s="64"/>
      <c r="Z193" s="64"/>
      <c r="AA193" s="64"/>
      <c r="AB193" s="64"/>
      <c r="AC193" s="64"/>
      <c r="AD193" s="64"/>
      <c r="AE193" s="64"/>
      <c r="AF193" s="64"/>
      <c r="AG193" s="64"/>
      <c r="AH193" s="44">
        <f t="shared" si="101"/>
        <v>0</v>
      </c>
      <c r="AI193" s="57" t="str">
        <f t="shared" si="102"/>
        <v>Moderado</v>
      </c>
      <c r="AJ193" s="56">
        <f t="shared" si="103"/>
        <v>0.6</v>
      </c>
      <c r="AK193" s="224" t="e">
        <f>IF(AND(M193&lt;&gt;"",AI193&lt;&gt;""),VLOOKUP(M193&amp;AI193,'No Eliminar'!$P$32:$Q$56,2,FALSE),"")</f>
        <v>#N/A</v>
      </c>
      <c r="AL193" s="105"/>
      <c r="AM193" s="555"/>
      <c r="AN193" s="555"/>
      <c r="AO193" s="68" t="str">
        <f t="shared" si="104"/>
        <v>Impacto</v>
      </c>
      <c r="AP193" s="69"/>
      <c r="AQ193" s="110" t="str">
        <f t="shared" si="105"/>
        <v/>
      </c>
      <c r="AR193" s="69"/>
      <c r="AS193" s="67" t="str">
        <f t="shared" si="106"/>
        <v/>
      </c>
      <c r="AT193" s="70" t="e">
        <f t="shared" si="107"/>
        <v>#VALUE!</v>
      </c>
      <c r="AU193" s="69"/>
      <c r="AV193" s="69"/>
      <c r="AW193" s="69"/>
      <c r="AX193" s="70" t="str">
        <f t="shared" si="108"/>
        <v/>
      </c>
      <c r="AY193" s="71" t="str">
        <f t="shared" si="109"/>
        <v>Muy Alta</v>
      </c>
      <c r="AZ193" s="70" t="e">
        <f t="shared" si="110"/>
        <v>#VALUE!</v>
      </c>
      <c r="BA193" s="71" t="e">
        <f t="shared" si="111"/>
        <v>#VALUE!</v>
      </c>
      <c r="BB193" s="55" t="e">
        <f>IF(AND(AY193&lt;&gt;"",BA193&lt;&gt;""),VLOOKUP(AY193&amp;BA193,'No Eliminar'!$P$3:$Q$27,2,FALSE),"")</f>
        <v>#VALUE!</v>
      </c>
      <c r="BC193" s="69"/>
      <c r="BD193" s="555"/>
      <c r="BE193" s="555"/>
      <c r="BF193" s="555"/>
      <c r="BG193" s="555"/>
      <c r="BH193" s="555"/>
      <c r="BI193" s="596"/>
    </row>
    <row r="194" spans="2:61" ht="49.5" thickBot="1" x14ac:dyDescent="0.35">
      <c r="B194" s="49"/>
      <c r="C194" s="124" t="e">
        <f>VLOOKUP(B194,'No Eliminar'!B$3:D$18,2,FALSE)</f>
        <v>#N/A</v>
      </c>
      <c r="D194" s="124" t="e">
        <f>VLOOKUP(B194,'No Eliminar'!B$3:E$18,4,FALSE)</f>
        <v>#N/A</v>
      </c>
      <c r="E194" s="49"/>
      <c r="F194" s="111"/>
      <c r="G194" s="123"/>
      <c r="H194" s="50"/>
      <c r="I194" s="63"/>
      <c r="J194" s="63"/>
      <c r="K194" s="49"/>
      <c r="L194" s="114"/>
      <c r="M194" s="516" t="str">
        <f t="shared" si="99"/>
        <v>;</v>
      </c>
      <c r="N194" s="517" t="str">
        <f t="shared" si="100"/>
        <v/>
      </c>
      <c r="O194" s="64"/>
      <c r="P194" s="64"/>
      <c r="Q194" s="64"/>
      <c r="R194" s="64"/>
      <c r="S194" s="64"/>
      <c r="T194" s="64"/>
      <c r="U194" s="64"/>
      <c r="V194" s="64"/>
      <c r="W194" s="64"/>
      <c r="X194" s="64"/>
      <c r="Y194" s="64"/>
      <c r="Z194" s="64"/>
      <c r="AA194" s="64"/>
      <c r="AB194" s="64"/>
      <c r="AC194" s="64"/>
      <c r="AD194" s="64"/>
      <c r="AE194" s="64"/>
      <c r="AF194" s="64"/>
      <c r="AG194" s="64"/>
      <c r="AH194" s="44">
        <f t="shared" si="101"/>
        <v>0</v>
      </c>
      <c r="AI194" s="57" t="str">
        <f t="shared" si="102"/>
        <v>Moderado</v>
      </c>
      <c r="AJ194" s="56">
        <f t="shared" si="103"/>
        <v>0.6</v>
      </c>
      <c r="AK194" s="224" t="e">
        <f>IF(AND(M194&lt;&gt;"",AI194&lt;&gt;""),VLOOKUP(M194&amp;AI194,'No Eliminar'!$P$32:$Q$56,2,FALSE),"")</f>
        <v>#N/A</v>
      </c>
      <c r="AL194" s="105"/>
      <c r="AM194" s="555"/>
      <c r="AN194" s="555"/>
      <c r="AO194" s="68" t="str">
        <f t="shared" si="104"/>
        <v>Impacto</v>
      </c>
      <c r="AP194" s="69"/>
      <c r="AQ194" s="110" t="str">
        <f t="shared" si="105"/>
        <v/>
      </c>
      <c r="AR194" s="69"/>
      <c r="AS194" s="67" t="str">
        <f t="shared" si="106"/>
        <v/>
      </c>
      <c r="AT194" s="70" t="e">
        <f t="shared" si="107"/>
        <v>#VALUE!</v>
      </c>
      <c r="AU194" s="69"/>
      <c r="AV194" s="69"/>
      <c r="AW194" s="69"/>
      <c r="AX194" s="70" t="str">
        <f t="shared" si="108"/>
        <v/>
      </c>
      <c r="AY194" s="71" t="str">
        <f t="shared" si="109"/>
        <v>Muy Alta</v>
      </c>
      <c r="AZ194" s="70" t="e">
        <f t="shared" si="110"/>
        <v>#VALUE!</v>
      </c>
      <c r="BA194" s="71" t="e">
        <f t="shared" si="111"/>
        <v>#VALUE!</v>
      </c>
      <c r="BB194" s="55" t="e">
        <f>IF(AND(AY194&lt;&gt;"",BA194&lt;&gt;""),VLOOKUP(AY194&amp;BA194,'No Eliminar'!$P$3:$Q$27,2,FALSE),"")</f>
        <v>#VALUE!</v>
      </c>
      <c r="BC194" s="69"/>
      <c r="BD194" s="555"/>
      <c r="BE194" s="555"/>
      <c r="BF194" s="555"/>
      <c r="BG194" s="555"/>
      <c r="BH194" s="555"/>
      <c r="BI194" s="596"/>
    </row>
    <row r="195" spans="2:61" ht="49.5" thickBot="1" x14ac:dyDescent="0.35">
      <c r="B195" s="49"/>
      <c r="C195" s="124" t="e">
        <f>VLOOKUP(B195,'No Eliminar'!B$3:D$18,2,FALSE)</f>
        <v>#N/A</v>
      </c>
      <c r="D195" s="124" t="e">
        <f>VLOOKUP(B195,'No Eliminar'!B$3:E$18,4,FALSE)</f>
        <v>#N/A</v>
      </c>
      <c r="E195" s="49"/>
      <c r="F195" s="111"/>
      <c r="G195" s="123"/>
      <c r="H195" s="50"/>
      <c r="I195" s="63"/>
      <c r="J195" s="63"/>
      <c r="K195" s="49"/>
      <c r="L195" s="114"/>
      <c r="M195" s="516" t="str">
        <f t="shared" si="99"/>
        <v>;</v>
      </c>
      <c r="N195" s="517" t="str">
        <f t="shared" si="100"/>
        <v/>
      </c>
      <c r="O195" s="64"/>
      <c r="P195" s="64"/>
      <c r="Q195" s="64"/>
      <c r="R195" s="64"/>
      <c r="S195" s="64"/>
      <c r="T195" s="64"/>
      <c r="U195" s="64"/>
      <c r="V195" s="64"/>
      <c r="W195" s="64"/>
      <c r="X195" s="64"/>
      <c r="Y195" s="64"/>
      <c r="Z195" s="64"/>
      <c r="AA195" s="64"/>
      <c r="AB195" s="64"/>
      <c r="AC195" s="64"/>
      <c r="AD195" s="64"/>
      <c r="AE195" s="64"/>
      <c r="AF195" s="64"/>
      <c r="AG195" s="64"/>
      <c r="AH195" s="44">
        <f t="shared" si="101"/>
        <v>0</v>
      </c>
      <c r="AI195" s="57" t="str">
        <f t="shared" si="102"/>
        <v>Moderado</v>
      </c>
      <c r="AJ195" s="56">
        <f t="shared" si="103"/>
        <v>0.6</v>
      </c>
      <c r="AK195" s="224" t="e">
        <f>IF(AND(M195&lt;&gt;"",AI195&lt;&gt;""),VLOOKUP(M195&amp;AI195,'No Eliminar'!$P$32:$Q$56,2,FALSE),"")</f>
        <v>#N/A</v>
      </c>
      <c r="AL195" s="105"/>
      <c r="AM195" s="555"/>
      <c r="AN195" s="555"/>
      <c r="AO195" s="68" t="str">
        <f t="shared" si="104"/>
        <v>Impacto</v>
      </c>
      <c r="AP195" s="69"/>
      <c r="AQ195" s="110" t="str">
        <f t="shared" si="105"/>
        <v/>
      </c>
      <c r="AR195" s="69"/>
      <c r="AS195" s="67" t="str">
        <f t="shared" si="106"/>
        <v/>
      </c>
      <c r="AT195" s="70" t="e">
        <f t="shared" si="107"/>
        <v>#VALUE!</v>
      </c>
      <c r="AU195" s="69"/>
      <c r="AV195" s="69"/>
      <c r="AW195" s="69"/>
      <c r="AX195" s="70" t="str">
        <f t="shared" si="108"/>
        <v/>
      </c>
      <c r="AY195" s="71" t="str">
        <f t="shared" si="109"/>
        <v>Muy Alta</v>
      </c>
      <c r="AZ195" s="70" t="e">
        <f t="shared" si="110"/>
        <v>#VALUE!</v>
      </c>
      <c r="BA195" s="71" t="e">
        <f t="shared" si="111"/>
        <v>#VALUE!</v>
      </c>
      <c r="BB195" s="55" t="e">
        <f>IF(AND(AY195&lt;&gt;"",BA195&lt;&gt;""),VLOOKUP(AY195&amp;BA195,'No Eliminar'!$P$3:$Q$27,2,FALSE),"")</f>
        <v>#VALUE!</v>
      </c>
      <c r="BC195" s="69"/>
      <c r="BD195" s="555"/>
      <c r="BE195" s="555"/>
      <c r="BF195" s="555"/>
      <c r="BG195" s="555"/>
      <c r="BH195" s="555"/>
      <c r="BI195" s="596"/>
    </row>
    <row r="196" spans="2:61" ht="49.5" thickBot="1" x14ac:dyDescent="0.35">
      <c r="B196" s="49"/>
      <c r="C196" s="124" t="e">
        <f>VLOOKUP(B196,'No Eliminar'!B$3:D$18,2,FALSE)</f>
        <v>#N/A</v>
      </c>
      <c r="D196" s="124" t="e">
        <f>VLOOKUP(B196,'No Eliminar'!B$3:E$18,4,FALSE)</f>
        <v>#N/A</v>
      </c>
      <c r="E196" s="49"/>
      <c r="F196" s="111"/>
      <c r="G196" s="123"/>
      <c r="H196" s="50"/>
      <c r="I196" s="63"/>
      <c r="J196" s="63"/>
      <c r="K196" s="49"/>
      <c r="L196" s="114"/>
      <c r="M196" s="516" t="str">
        <f t="shared" si="99"/>
        <v>;</v>
      </c>
      <c r="N196" s="517" t="str">
        <f t="shared" si="100"/>
        <v/>
      </c>
      <c r="O196" s="64"/>
      <c r="P196" s="64"/>
      <c r="Q196" s="64"/>
      <c r="R196" s="64"/>
      <c r="S196" s="64"/>
      <c r="T196" s="64"/>
      <c r="U196" s="64"/>
      <c r="V196" s="64"/>
      <c r="W196" s="64"/>
      <c r="X196" s="64"/>
      <c r="Y196" s="64"/>
      <c r="Z196" s="64"/>
      <c r="AA196" s="64"/>
      <c r="AB196" s="64"/>
      <c r="AC196" s="64"/>
      <c r="AD196" s="64"/>
      <c r="AE196" s="64"/>
      <c r="AF196" s="64"/>
      <c r="AG196" s="64"/>
      <c r="AH196" s="44">
        <f t="shared" si="101"/>
        <v>0</v>
      </c>
      <c r="AI196" s="57" t="str">
        <f t="shared" si="102"/>
        <v>Moderado</v>
      </c>
      <c r="AJ196" s="56">
        <f t="shared" si="103"/>
        <v>0.6</v>
      </c>
      <c r="AK196" s="224" t="e">
        <f>IF(AND(M196&lt;&gt;"",AI196&lt;&gt;""),VLOOKUP(M196&amp;AI196,'No Eliminar'!$P$32:$Q$56,2,FALSE),"")</f>
        <v>#N/A</v>
      </c>
      <c r="AL196" s="105"/>
      <c r="AM196" s="555"/>
      <c r="AN196" s="555"/>
      <c r="AO196" s="68" t="str">
        <f t="shared" si="104"/>
        <v>Impacto</v>
      </c>
      <c r="AP196" s="69"/>
      <c r="AQ196" s="110" t="str">
        <f t="shared" si="105"/>
        <v/>
      </c>
      <c r="AR196" s="69"/>
      <c r="AS196" s="67" t="str">
        <f t="shared" si="106"/>
        <v/>
      </c>
      <c r="AT196" s="70" t="e">
        <f t="shared" si="107"/>
        <v>#VALUE!</v>
      </c>
      <c r="AU196" s="69"/>
      <c r="AV196" s="69"/>
      <c r="AW196" s="69"/>
      <c r="AX196" s="70" t="str">
        <f t="shared" si="108"/>
        <v/>
      </c>
      <c r="AY196" s="71" t="str">
        <f t="shared" si="109"/>
        <v>Muy Alta</v>
      </c>
      <c r="AZ196" s="70" t="e">
        <f t="shared" si="110"/>
        <v>#VALUE!</v>
      </c>
      <c r="BA196" s="71" t="e">
        <f t="shared" si="111"/>
        <v>#VALUE!</v>
      </c>
      <c r="BB196" s="55" t="e">
        <f>IF(AND(AY196&lt;&gt;"",BA196&lt;&gt;""),VLOOKUP(AY196&amp;BA196,'No Eliminar'!$P$3:$Q$27,2,FALSE),"")</f>
        <v>#VALUE!</v>
      </c>
      <c r="BC196" s="69"/>
      <c r="BD196" s="555"/>
      <c r="BE196" s="555"/>
      <c r="BF196" s="555"/>
      <c r="BG196" s="555"/>
      <c r="BH196" s="555"/>
      <c r="BI196" s="596"/>
    </row>
    <row r="197" spans="2:61" ht="49.5" thickBot="1" x14ac:dyDescent="0.35">
      <c r="B197" s="49"/>
      <c r="C197" s="124" t="e">
        <f>VLOOKUP(B197,'No Eliminar'!B$3:D$18,2,FALSE)</f>
        <v>#N/A</v>
      </c>
      <c r="D197" s="124" t="e">
        <f>VLOOKUP(B197,'No Eliminar'!B$3:E$18,4,FALSE)</f>
        <v>#N/A</v>
      </c>
      <c r="E197" s="49"/>
      <c r="F197" s="111"/>
      <c r="G197" s="123"/>
      <c r="H197" s="50"/>
      <c r="I197" s="63"/>
      <c r="J197" s="63"/>
      <c r="K197" s="49"/>
      <c r="L197" s="114"/>
      <c r="M197" s="516" t="str">
        <f t="shared" si="99"/>
        <v>;</v>
      </c>
      <c r="N197" s="517" t="str">
        <f t="shared" si="100"/>
        <v/>
      </c>
      <c r="O197" s="64"/>
      <c r="P197" s="64"/>
      <c r="Q197" s="64"/>
      <c r="R197" s="64"/>
      <c r="S197" s="64"/>
      <c r="T197" s="64"/>
      <c r="U197" s="64"/>
      <c r="V197" s="64"/>
      <c r="W197" s="64"/>
      <c r="X197" s="64"/>
      <c r="Y197" s="64"/>
      <c r="Z197" s="64"/>
      <c r="AA197" s="64"/>
      <c r="AB197" s="64"/>
      <c r="AC197" s="64"/>
      <c r="AD197" s="64"/>
      <c r="AE197" s="64"/>
      <c r="AF197" s="64"/>
      <c r="AG197" s="64"/>
      <c r="AH197" s="44">
        <f t="shared" si="101"/>
        <v>0</v>
      </c>
      <c r="AI197" s="57" t="str">
        <f t="shared" si="102"/>
        <v>Moderado</v>
      </c>
      <c r="AJ197" s="56">
        <f t="shared" si="103"/>
        <v>0.6</v>
      </c>
      <c r="AK197" s="224" t="e">
        <f>IF(AND(M197&lt;&gt;"",AI197&lt;&gt;""),VLOOKUP(M197&amp;AI197,'No Eliminar'!$P$32:$Q$56,2,FALSE),"")</f>
        <v>#N/A</v>
      </c>
      <c r="AL197" s="105"/>
      <c r="AM197" s="555"/>
      <c r="AN197" s="555"/>
      <c r="AO197" s="68" t="str">
        <f t="shared" si="104"/>
        <v>Impacto</v>
      </c>
      <c r="AP197" s="69"/>
      <c r="AQ197" s="110" t="str">
        <f t="shared" si="105"/>
        <v/>
      </c>
      <c r="AR197" s="69"/>
      <c r="AS197" s="67" t="str">
        <f t="shared" si="106"/>
        <v/>
      </c>
      <c r="AT197" s="70" t="e">
        <f t="shared" si="107"/>
        <v>#VALUE!</v>
      </c>
      <c r="AU197" s="69"/>
      <c r="AV197" s="69"/>
      <c r="AW197" s="69"/>
      <c r="AX197" s="70" t="str">
        <f t="shared" si="108"/>
        <v/>
      </c>
      <c r="AY197" s="71" t="str">
        <f t="shared" si="109"/>
        <v>Muy Alta</v>
      </c>
      <c r="AZ197" s="70" t="e">
        <f t="shared" si="110"/>
        <v>#VALUE!</v>
      </c>
      <c r="BA197" s="71" t="e">
        <f t="shared" si="111"/>
        <v>#VALUE!</v>
      </c>
      <c r="BB197" s="55" t="e">
        <f>IF(AND(AY197&lt;&gt;"",BA197&lt;&gt;""),VLOOKUP(AY197&amp;BA197,'No Eliminar'!$P$3:$Q$27,2,FALSE),"")</f>
        <v>#VALUE!</v>
      </c>
      <c r="BC197" s="69"/>
      <c r="BD197" s="555"/>
      <c r="BE197" s="555"/>
      <c r="BF197" s="555"/>
      <c r="BG197" s="555"/>
      <c r="BH197" s="555"/>
      <c r="BI197" s="596"/>
    </row>
    <row r="198" spans="2:61" ht="49.5" thickBot="1" x14ac:dyDescent="0.35">
      <c r="B198" s="49"/>
      <c r="C198" s="124" t="e">
        <f>VLOOKUP(B198,'No Eliminar'!B$3:D$18,2,FALSE)</f>
        <v>#N/A</v>
      </c>
      <c r="D198" s="124" t="e">
        <f>VLOOKUP(B198,'No Eliminar'!B$3:E$18,4,FALSE)</f>
        <v>#N/A</v>
      </c>
      <c r="E198" s="49"/>
      <c r="F198" s="111"/>
      <c r="G198" s="123"/>
      <c r="H198" s="50"/>
      <c r="I198" s="63"/>
      <c r="J198" s="63"/>
      <c r="K198" s="49"/>
      <c r="L198" s="114"/>
      <c r="M198" s="516" t="str">
        <f t="shared" si="99"/>
        <v>;</v>
      </c>
      <c r="N198" s="517" t="str">
        <f t="shared" si="100"/>
        <v/>
      </c>
      <c r="O198" s="64"/>
      <c r="P198" s="64"/>
      <c r="Q198" s="64"/>
      <c r="R198" s="64"/>
      <c r="S198" s="64"/>
      <c r="T198" s="64"/>
      <c r="U198" s="64"/>
      <c r="V198" s="64"/>
      <c r="W198" s="64"/>
      <c r="X198" s="64"/>
      <c r="Y198" s="64"/>
      <c r="Z198" s="64"/>
      <c r="AA198" s="64"/>
      <c r="AB198" s="64"/>
      <c r="AC198" s="64"/>
      <c r="AD198" s="64"/>
      <c r="AE198" s="64"/>
      <c r="AF198" s="64"/>
      <c r="AG198" s="64"/>
      <c r="AH198" s="44">
        <f t="shared" si="101"/>
        <v>0</v>
      </c>
      <c r="AI198" s="57" t="str">
        <f t="shared" si="102"/>
        <v>Moderado</v>
      </c>
      <c r="AJ198" s="56">
        <f t="shared" si="103"/>
        <v>0.6</v>
      </c>
      <c r="AK198" s="224" t="e">
        <f>IF(AND(M198&lt;&gt;"",AI198&lt;&gt;""),VLOOKUP(M198&amp;AI198,'No Eliminar'!$P$32:$Q$56,2,FALSE),"")</f>
        <v>#N/A</v>
      </c>
      <c r="AL198" s="105"/>
      <c r="AM198" s="555"/>
      <c r="AN198" s="555"/>
      <c r="AO198" s="68" t="str">
        <f t="shared" si="104"/>
        <v>Impacto</v>
      </c>
      <c r="AP198" s="69"/>
      <c r="AQ198" s="110" t="str">
        <f t="shared" si="105"/>
        <v/>
      </c>
      <c r="AR198" s="69"/>
      <c r="AS198" s="67" t="str">
        <f t="shared" si="106"/>
        <v/>
      </c>
      <c r="AT198" s="70" t="e">
        <f t="shared" si="107"/>
        <v>#VALUE!</v>
      </c>
      <c r="AU198" s="69"/>
      <c r="AV198" s="69"/>
      <c r="AW198" s="69"/>
      <c r="AX198" s="70" t="str">
        <f t="shared" si="108"/>
        <v/>
      </c>
      <c r="AY198" s="71" t="str">
        <f t="shared" si="109"/>
        <v>Muy Alta</v>
      </c>
      <c r="AZ198" s="70" t="e">
        <f t="shared" si="110"/>
        <v>#VALUE!</v>
      </c>
      <c r="BA198" s="71" t="e">
        <f t="shared" si="111"/>
        <v>#VALUE!</v>
      </c>
      <c r="BB198" s="55" t="e">
        <f>IF(AND(AY198&lt;&gt;"",BA198&lt;&gt;""),VLOOKUP(AY198&amp;BA198,'No Eliminar'!$P$3:$Q$27,2,FALSE),"")</f>
        <v>#VALUE!</v>
      </c>
      <c r="BC198" s="69"/>
      <c r="BD198" s="555"/>
      <c r="BE198" s="555"/>
      <c r="BF198" s="555"/>
      <c r="BG198" s="555"/>
      <c r="BH198" s="555"/>
      <c r="BI198" s="596"/>
    </row>
    <row r="199" spans="2:61" ht="49.5" thickBot="1" x14ac:dyDescent="0.35">
      <c r="B199" s="49"/>
      <c r="C199" s="124" t="e">
        <f>VLOOKUP(B199,'No Eliminar'!B$3:D$18,2,FALSE)</f>
        <v>#N/A</v>
      </c>
      <c r="D199" s="124" t="e">
        <f>VLOOKUP(B199,'No Eliminar'!B$3:E$18,4,FALSE)</f>
        <v>#N/A</v>
      </c>
      <c r="E199" s="49"/>
      <c r="F199" s="111"/>
      <c r="G199" s="123"/>
      <c r="H199" s="50"/>
      <c r="I199" s="63"/>
      <c r="J199" s="63"/>
      <c r="K199" s="49"/>
      <c r="L199" s="114"/>
      <c r="M199" s="516" t="str">
        <f t="shared" si="99"/>
        <v>;</v>
      </c>
      <c r="N199" s="517" t="str">
        <f t="shared" si="100"/>
        <v/>
      </c>
      <c r="O199" s="64"/>
      <c r="P199" s="64"/>
      <c r="Q199" s="64"/>
      <c r="R199" s="64"/>
      <c r="S199" s="64"/>
      <c r="T199" s="64"/>
      <c r="U199" s="64"/>
      <c r="V199" s="64"/>
      <c r="W199" s="64"/>
      <c r="X199" s="64"/>
      <c r="Y199" s="64"/>
      <c r="Z199" s="64"/>
      <c r="AA199" s="64"/>
      <c r="AB199" s="64"/>
      <c r="AC199" s="64"/>
      <c r="AD199" s="64"/>
      <c r="AE199" s="64"/>
      <c r="AF199" s="64"/>
      <c r="AG199" s="64"/>
      <c r="AH199" s="44">
        <f t="shared" si="101"/>
        <v>0</v>
      </c>
      <c r="AI199" s="57" t="str">
        <f t="shared" si="102"/>
        <v>Moderado</v>
      </c>
      <c r="AJ199" s="56">
        <f t="shared" si="103"/>
        <v>0.6</v>
      </c>
      <c r="AK199" s="224" t="e">
        <f>IF(AND(M199&lt;&gt;"",AI199&lt;&gt;""),VLOOKUP(M199&amp;AI199,'No Eliminar'!$P$32:$Q$56,2,FALSE),"")</f>
        <v>#N/A</v>
      </c>
      <c r="AL199" s="105"/>
      <c r="AM199" s="555"/>
      <c r="AN199" s="555"/>
      <c r="AO199" s="68" t="str">
        <f t="shared" si="104"/>
        <v>Impacto</v>
      </c>
      <c r="AP199" s="69"/>
      <c r="AQ199" s="110" t="str">
        <f t="shared" si="105"/>
        <v/>
      </c>
      <c r="AR199" s="69"/>
      <c r="AS199" s="67" t="str">
        <f t="shared" si="106"/>
        <v/>
      </c>
      <c r="AT199" s="70" t="e">
        <f t="shared" si="107"/>
        <v>#VALUE!</v>
      </c>
      <c r="AU199" s="69"/>
      <c r="AV199" s="69"/>
      <c r="AW199" s="69"/>
      <c r="AX199" s="70" t="str">
        <f t="shared" si="108"/>
        <v/>
      </c>
      <c r="AY199" s="71" t="str">
        <f t="shared" si="109"/>
        <v>Muy Alta</v>
      </c>
      <c r="AZ199" s="70" t="e">
        <f t="shared" si="110"/>
        <v>#VALUE!</v>
      </c>
      <c r="BA199" s="71" t="e">
        <f t="shared" si="111"/>
        <v>#VALUE!</v>
      </c>
      <c r="BB199" s="55" t="e">
        <f>IF(AND(AY199&lt;&gt;"",BA199&lt;&gt;""),VLOOKUP(AY199&amp;BA199,'No Eliminar'!$P$3:$Q$27,2,FALSE),"")</f>
        <v>#VALUE!</v>
      </c>
      <c r="BC199" s="69"/>
      <c r="BD199" s="555"/>
      <c r="BE199" s="555"/>
      <c r="BF199" s="555"/>
      <c r="BG199" s="555"/>
      <c r="BH199" s="555"/>
      <c r="BI199" s="596"/>
    </row>
    <row r="200" spans="2:61" ht="49.5" thickBot="1" x14ac:dyDescent="0.35">
      <c r="B200" s="49"/>
      <c r="C200" s="124" t="e">
        <f>VLOOKUP(B200,'No Eliminar'!B$3:D$18,2,FALSE)</f>
        <v>#N/A</v>
      </c>
      <c r="D200" s="124" t="e">
        <f>VLOOKUP(B200,'No Eliminar'!B$3:E$18,4,FALSE)</f>
        <v>#N/A</v>
      </c>
      <c r="E200" s="49"/>
      <c r="F200" s="111"/>
      <c r="G200" s="123"/>
      <c r="H200" s="50"/>
      <c r="I200" s="63"/>
      <c r="J200" s="63"/>
      <c r="K200" s="49"/>
      <c r="L200" s="114"/>
      <c r="M200" s="516" t="str">
        <f t="shared" ref="M200:M245" si="112">IF(L200="No se ha presentado en los últimos años","Rara vez", IF(L200="Al menos  1 vez en los últimos 5 años","Improbable", IF(L200="Al menos  1 vez en los últimos 2 años","Posible", IF(L200="Al menos  1 vez en el último año","Probable",IF(L200="Más de 1 vez al año","Casi seguro",";")))))</f>
        <v>;</v>
      </c>
      <c r="N200" s="517" t="str">
        <f t="shared" ref="N200:N245" si="113">IF(M200="Rara vez", 20%, IF(M200="Improbable",40%, IF(M200="Posible",60%, IF(M200="Probable",80%,IF(M200="Casi seguro",100%,"")))))</f>
        <v/>
      </c>
      <c r="O200" s="64"/>
      <c r="P200" s="64"/>
      <c r="Q200" s="64"/>
      <c r="R200" s="64"/>
      <c r="S200" s="64"/>
      <c r="T200" s="64"/>
      <c r="U200" s="64"/>
      <c r="V200" s="64"/>
      <c r="W200" s="64"/>
      <c r="X200" s="64"/>
      <c r="Y200" s="64"/>
      <c r="Z200" s="64"/>
      <c r="AA200" s="64"/>
      <c r="AB200" s="64"/>
      <c r="AC200" s="64"/>
      <c r="AD200" s="64"/>
      <c r="AE200" s="64"/>
      <c r="AF200" s="64"/>
      <c r="AG200" s="64"/>
      <c r="AH200" s="44">
        <f t="shared" si="101"/>
        <v>0</v>
      </c>
      <c r="AI200" s="57" t="str">
        <f t="shared" si="102"/>
        <v>Moderado</v>
      </c>
      <c r="AJ200" s="56">
        <f t="shared" si="103"/>
        <v>0.6</v>
      </c>
      <c r="AK200" s="224" t="e">
        <f>IF(AND(M200&lt;&gt;"",AI200&lt;&gt;""),VLOOKUP(M200&amp;AI200,'No Eliminar'!$P$32:$Q$56,2,FALSE),"")</f>
        <v>#N/A</v>
      </c>
      <c r="AL200" s="105"/>
      <c r="AM200" s="555"/>
      <c r="AN200" s="555"/>
      <c r="AO200" s="68" t="str">
        <f t="shared" si="104"/>
        <v>Impacto</v>
      </c>
      <c r="AP200" s="69"/>
      <c r="AQ200" s="110" t="str">
        <f t="shared" si="105"/>
        <v/>
      </c>
      <c r="AR200" s="69"/>
      <c r="AS200" s="67" t="str">
        <f t="shared" si="106"/>
        <v/>
      </c>
      <c r="AT200" s="70" t="e">
        <f t="shared" si="107"/>
        <v>#VALUE!</v>
      </c>
      <c r="AU200" s="69"/>
      <c r="AV200" s="69"/>
      <c r="AW200" s="69"/>
      <c r="AX200" s="70" t="str">
        <f t="shared" si="108"/>
        <v/>
      </c>
      <c r="AY200" s="71" t="str">
        <f t="shared" si="109"/>
        <v>Muy Alta</v>
      </c>
      <c r="AZ200" s="70" t="e">
        <f t="shared" si="110"/>
        <v>#VALUE!</v>
      </c>
      <c r="BA200" s="71" t="e">
        <f t="shared" si="111"/>
        <v>#VALUE!</v>
      </c>
      <c r="BB200" s="55" t="e">
        <f>IF(AND(AY200&lt;&gt;"",BA200&lt;&gt;""),VLOOKUP(AY200&amp;BA200,'No Eliminar'!$P$3:$Q$27,2,FALSE),"")</f>
        <v>#VALUE!</v>
      </c>
      <c r="BC200" s="69"/>
      <c r="BD200" s="555"/>
      <c r="BE200" s="555"/>
      <c r="BF200" s="555"/>
      <c r="BG200" s="555"/>
      <c r="BH200" s="555"/>
      <c r="BI200" s="596"/>
    </row>
    <row r="201" spans="2:61" ht="49.5" thickBot="1" x14ac:dyDescent="0.35">
      <c r="B201" s="49"/>
      <c r="C201" s="124" t="e">
        <f>VLOOKUP(B201,'No Eliminar'!B$3:D$18,2,FALSE)</f>
        <v>#N/A</v>
      </c>
      <c r="D201" s="124" t="e">
        <f>VLOOKUP(B201,'No Eliminar'!B$3:E$18,4,FALSE)</f>
        <v>#N/A</v>
      </c>
      <c r="E201" s="49"/>
      <c r="F201" s="111"/>
      <c r="G201" s="123"/>
      <c r="H201" s="50"/>
      <c r="I201" s="63"/>
      <c r="J201" s="63"/>
      <c r="K201" s="49"/>
      <c r="L201" s="114"/>
      <c r="M201" s="516" t="str">
        <f t="shared" si="112"/>
        <v>;</v>
      </c>
      <c r="N201" s="517" t="str">
        <f t="shared" si="113"/>
        <v/>
      </c>
      <c r="O201" s="64"/>
      <c r="P201" s="64"/>
      <c r="Q201" s="64"/>
      <c r="R201" s="64"/>
      <c r="S201" s="64"/>
      <c r="T201" s="64"/>
      <c r="U201" s="64"/>
      <c r="V201" s="64"/>
      <c r="W201" s="64"/>
      <c r="X201" s="64"/>
      <c r="Y201" s="64"/>
      <c r="Z201" s="64"/>
      <c r="AA201" s="64"/>
      <c r="AB201" s="64"/>
      <c r="AC201" s="64"/>
      <c r="AD201" s="64"/>
      <c r="AE201" s="64"/>
      <c r="AF201" s="64"/>
      <c r="AG201" s="64"/>
      <c r="AH201" s="44">
        <f t="shared" si="101"/>
        <v>0</v>
      </c>
      <c r="AI201" s="57" t="str">
        <f t="shared" si="102"/>
        <v>Moderado</v>
      </c>
      <c r="AJ201" s="56">
        <f t="shared" si="103"/>
        <v>0.6</v>
      </c>
      <c r="AK201" s="224" t="e">
        <f>IF(AND(M201&lt;&gt;"",AI201&lt;&gt;""),VLOOKUP(M201&amp;AI201,'No Eliminar'!$P$32:$Q$56,2,FALSE),"")</f>
        <v>#N/A</v>
      </c>
      <c r="AL201" s="105"/>
      <c r="AM201" s="555"/>
      <c r="AN201" s="555"/>
      <c r="AO201" s="68" t="str">
        <f t="shared" si="104"/>
        <v>Impacto</v>
      </c>
      <c r="AP201" s="69"/>
      <c r="AQ201" s="110" t="str">
        <f t="shared" si="105"/>
        <v/>
      </c>
      <c r="AR201" s="69"/>
      <c r="AS201" s="67" t="str">
        <f t="shared" si="106"/>
        <v/>
      </c>
      <c r="AT201" s="70" t="e">
        <f t="shared" si="107"/>
        <v>#VALUE!</v>
      </c>
      <c r="AU201" s="69"/>
      <c r="AV201" s="69"/>
      <c r="AW201" s="69"/>
      <c r="AX201" s="70" t="str">
        <f t="shared" si="108"/>
        <v/>
      </c>
      <c r="AY201" s="71" t="str">
        <f t="shared" si="109"/>
        <v>Muy Alta</v>
      </c>
      <c r="AZ201" s="70" t="e">
        <f t="shared" si="110"/>
        <v>#VALUE!</v>
      </c>
      <c r="BA201" s="71" t="e">
        <f t="shared" si="111"/>
        <v>#VALUE!</v>
      </c>
      <c r="BB201" s="55" t="e">
        <f>IF(AND(AY201&lt;&gt;"",BA201&lt;&gt;""),VLOOKUP(AY201&amp;BA201,'No Eliminar'!$P$3:$Q$27,2,FALSE),"")</f>
        <v>#VALUE!</v>
      </c>
      <c r="BC201" s="69"/>
      <c r="BD201" s="555"/>
      <c r="BE201" s="555"/>
      <c r="BF201" s="555"/>
      <c r="BG201" s="555"/>
      <c r="BH201" s="555"/>
      <c r="BI201" s="596"/>
    </row>
    <row r="202" spans="2:61" ht="49.5" thickBot="1" x14ac:dyDescent="0.35">
      <c r="B202" s="49"/>
      <c r="C202" s="124" t="e">
        <f>VLOOKUP(B202,'No Eliminar'!B$3:D$18,2,FALSE)</f>
        <v>#N/A</v>
      </c>
      <c r="D202" s="124" t="e">
        <f>VLOOKUP(B202,'No Eliminar'!B$3:E$18,4,FALSE)</f>
        <v>#N/A</v>
      </c>
      <c r="E202" s="49"/>
      <c r="F202" s="111"/>
      <c r="G202" s="123"/>
      <c r="H202" s="50"/>
      <c r="I202" s="63"/>
      <c r="J202" s="63"/>
      <c r="K202" s="49"/>
      <c r="L202" s="114"/>
      <c r="M202" s="516" t="str">
        <f t="shared" si="112"/>
        <v>;</v>
      </c>
      <c r="N202" s="517" t="str">
        <f t="shared" si="113"/>
        <v/>
      </c>
      <c r="O202" s="64"/>
      <c r="P202" s="64"/>
      <c r="Q202" s="64"/>
      <c r="R202" s="64"/>
      <c r="S202" s="64"/>
      <c r="T202" s="64"/>
      <c r="U202" s="64"/>
      <c r="V202" s="64"/>
      <c r="W202" s="64"/>
      <c r="X202" s="64"/>
      <c r="Y202" s="64"/>
      <c r="Z202" s="64"/>
      <c r="AA202" s="64"/>
      <c r="AB202" s="64"/>
      <c r="AC202" s="64"/>
      <c r="AD202" s="64"/>
      <c r="AE202" s="64"/>
      <c r="AF202" s="64"/>
      <c r="AG202" s="64"/>
      <c r="AH202" s="44">
        <f t="shared" si="101"/>
        <v>0</v>
      </c>
      <c r="AI202" s="57" t="str">
        <f t="shared" si="102"/>
        <v>Moderado</v>
      </c>
      <c r="AJ202" s="56">
        <f t="shared" si="103"/>
        <v>0.6</v>
      </c>
      <c r="AK202" s="224" t="e">
        <f>IF(AND(M202&lt;&gt;"",AI202&lt;&gt;""),VLOOKUP(M202&amp;AI202,'No Eliminar'!$P$32:$Q$56,2,FALSE),"")</f>
        <v>#N/A</v>
      </c>
      <c r="AL202" s="105"/>
      <c r="AM202" s="555"/>
      <c r="AN202" s="555"/>
      <c r="AO202" s="68" t="str">
        <f t="shared" si="104"/>
        <v>Impacto</v>
      </c>
      <c r="AP202" s="69"/>
      <c r="AQ202" s="110" t="str">
        <f t="shared" si="105"/>
        <v/>
      </c>
      <c r="AR202" s="69"/>
      <c r="AS202" s="67" t="str">
        <f t="shared" si="106"/>
        <v/>
      </c>
      <c r="AT202" s="70" t="e">
        <f t="shared" si="107"/>
        <v>#VALUE!</v>
      </c>
      <c r="AU202" s="69"/>
      <c r="AV202" s="69"/>
      <c r="AW202" s="69"/>
      <c r="AX202" s="70" t="str">
        <f t="shared" si="108"/>
        <v/>
      </c>
      <c r="AY202" s="71" t="str">
        <f t="shared" si="109"/>
        <v>Muy Alta</v>
      </c>
      <c r="AZ202" s="70" t="e">
        <f t="shared" si="110"/>
        <v>#VALUE!</v>
      </c>
      <c r="BA202" s="71" t="e">
        <f t="shared" si="111"/>
        <v>#VALUE!</v>
      </c>
      <c r="BB202" s="55" t="e">
        <f>IF(AND(AY202&lt;&gt;"",BA202&lt;&gt;""),VLOOKUP(AY202&amp;BA202,'No Eliminar'!$P$3:$Q$27,2,FALSE),"")</f>
        <v>#VALUE!</v>
      </c>
      <c r="BC202" s="69"/>
      <c r="BD202" s="555"/>
      <c r="BE202" s="555"/>
      <c r="BF202" s="555"/>
      <c r="BG202" s="555"/>
      <c r="BH202" s="555"/>
      <c r="BI202" s="596"/>
    </row>
    <row r="203" spans="2:61" ht="49.5" thickBot="1" x14ac:dyDescent="0.35">
      <c r="B203" s="49"/>
      <c r="C203" s="124" t="e">
        <f>VLOOKUP(B203,'No Eliminar'!B$3:D$18,2,FALSE)</f>
        <v>#N/A</v>
      </c>
      <c r="D203" s="124" t="e">
        <f>VLOOKUP(B203,'No Eliminar'!B$3:E$18,4,FALSE)</f>
        <v>#N/A</v>
      </c>
      <c r="E203" s="49"/>
      <c r="F203" s="111"/>
      <c r="G203" s="123"/>
      <c r="H203" s="50"/>
      <c r="I203" s="63"/>
      <c r="J203" s="63"/>
      <c r="K203" s="49"/>
      <c r="L203" s="114"/>
      <c r="M203" s="516" t="str">
        <f t="shared" si="112"/>
        <v>;</v>
      </c>
      <c r="N203" s="517" t="str">
        <f t="shared" si="113"/>
        <v/>
      </c>
      <c r="O203" s="64"/>
      <c r="P203" s="64"/>
      <c r="Q203" s="64"/>
      <c r="R203" s="64"/>
      <c r="S203" s="64"/>
      <c r="T203" s="64"/>
      <c r="U203" s="64"/>
      <c r="V203" s="64"/>
      <c r="W203" s="64"/>
      <c r="X203" s="64"/>
      <c r="Y203" s="64"/>
      <c r="Z203" s="64"/>
      <c r="AA203" s="64"/>
      <c r="AB203" s="64"/>
      <c r="AC203" s="64"/>
      <c r="AD203" s="64"/>
      <c r="AE203" s="64"/>
      <c r="AF203" s="64"/>
      <c r="AG203" s="64"/>
      <c r="AH203" s="44">
        <f t="shared" si="101"/>
        <v>0</v>
      </c>
      <c r="AI203" s="57" t="str">
        <f t="shared" si="102"/>
        <v>Moderado</v>
      </c>
      <c r="AJ203" s="56">
        <f t="shared" si="103"/>
        <v>0.6</v>
      </c>
      <c r="AK203" s="224" t="e">
        <f>IF(AND(M203&lt;&gt;"",AI203&lt;&gt;""),VLOOKUP(M203&amp;AI203,'No Eliminar'!$P$32:$Q$56,2,FALSE),"")</f>
        <v>#N/A</v>
      </c>
      <c r="AL203" s="105"/>
      <c r="AM203" s="555"/>
      <c r="AN203" s="555"/>
      <c r="AO203" s="68" t="str">
        <f t="shared" si="104"/>
        <v>Impacto</v>
      </c>
      <c r="AP203" s="69"/>
      <c r="AQ203" s="110" t="str">
        <f t="shared" si="105"/>
        <v/>
      </c>
      <c r="AR203" s="69"/>
      <c r="AS203" s="67" t="str">
        <f t="shared" si="106"/>
        <v/>
      </c>
      <c r="AT203" s="70" t="e">
        <f t="shared" si="107"/>
        <v>#VALUE!</v>
      </c>
      <c r="AU203" s="69"/>
      <c r="AV203" s="69"/>
      <c r="AW203" s="69"/>
      <c r="AX203" s="70" t="str">
        <f t="shared" si="108"/>
        <v/>
      </c>
      <c r="AY203" s="71" t="str">
        <f t="shared" si="109"/>
        <v>Muy Alta</v>
      </c>
      <c r="AZ203" s="70" t="e">
        <f t="shared" si="110"/>
        <v>#VALUE!</v>
      </c>
      <c r="BA203" s="71" t="e">
        <f t="shared" si="111"/>
        <v>#VALUE!</v>
      </c>
      <c r="BB203" s="55" t="e">
        <f>IF(AND(AY203&lt;&gt;"",BA203&lt;&gt;""),VLOOKUP(AY203&amp;BA203,'No Eliminar'!$P$3:$Q$27,2,FALSE),"")</f>
        <v>#VALUE!</v>
      </c>
      <c r="BC203" s="69"/>
      <c r="BD203" s="555"/>
      <c r="BE203" s="555"/>
      <c r="BF203" s="555"/>
      <c r="BG203" s="555"/>
      <c r="BH203" s="555"/>
      <c r="BI203" s="596"/>
    </row>
    <row r="204" spans="2:61" ht="49.5" thickBot="1" x14ac:dyDescent="0.35">
      <c r="B204" s="49"/>
      <c r="C204" s="124" t="e">
        <f>VLOOKUP(B204,'No Eliminar'!B$3:D$18,2,FALSE)</f>
        <v>#N/A</v>
      </c>
      <c r="D204" s="124" t="e">
        <f>VLOOKUP(B204,'No Eliminar'!B$3:E$18,4,FALSE)</f>
        <v>#N/A</v>
      </c>
      <c r="E204" s="49"/>
      <c r="F204" s="111"/>
      <c r="G204" s="123"/>
      <c r="H204" s="50"/>
      <c r="I204" s="63"/>
      <c r="J204" s="63"/>
      <c r="K204" s="49"/>
      <c r="L204" s="114"/>
      <c r="M204" s="516" t="str">
        <f t="shared" si="112"/>
        <v>;</v>
      </c>
      <c r="N204" s="517" t="str">
        <f t="shared" si="113"/>
        <v/>
      </c>
      <c r="O204" s="64"/>
      <c r="P204" s="64"/>
      <c r="Q204" s="64"/>
      <c r="R204" s="64"/>
      <c r="S204" s="64"/>
      <c r="T204" s="64"/>
      <c r="U204" s="64"/>
      <c r="V204" s="64"/>
      <c r="W204" s="64"/>
      <c r="X204" s="64"/>
      <c r="Y204" s="64"/>
      <c r="Z204" s="64"/>
      <c r="AA204" s="64"/>
      <c r="AB204" s="64"/>
      <c r="AC204" s="64"/>
      <c r="AD204" s="64"/>
      <c r="AE204" s="64"/>
      <c r="AF204" s="64"/>
      <c r="AG204" s="64"/>
      <c r="AH204" s="44">
        <f t="shared" si="101"/>
        <v>0</v>
      </c>
      <c r="AI204" s="57" t="str">
        <f t="shared" si="102"/>
        <v>Moderado</v>
      </c>
      <c r="AJ204" s="56">
        <f t="shared" si="103"/>
        <v>0.6</v>
      </c>
      <c r="AK204" s="224" t="e">
        <f>IF(AND(M204&lt;&gt;"",AI204&lt;&gt;""),VLOOKUP(M204&amp;AI204,'No Eliminar'!$P$32:$Q$56,2,FALSE),"")</f>
        <v>#N/A</v>
      </c>
      <c r="AL204" s="105"/>
      <c r="AM204" s="555"/>
      <c r="AN204" s="555"/>
      <c r="AO204" s="68" t="str">
        <f t="shared" si="104"/>
        <v>Impacto</v>
      </c>
      <c r="AP204" s="69"/>
      <c r="AQ204" s="110" t="str">
        <f t="shared" si="105"/>
        <v/>
      </c>
      <c r="AR204" s="69"/>
      <c r="AS204" s="67" t="str">
        <f t="shared" si="106"/>
        <v/>
      </c>
      <c r="AT204" s="70" t="e">
        <f t="shared" si="107"/>
        <v>#VALUE!</v>
      </c>
      <c r="AU204" s="69"/>
      <c r="AV204" s="69"/>
      <c r="AW204" s="69"/>
      <c r="AX204" s="70" t="str">
        <f t="shared" si="108"/>
        <v/>
      </c>
      <c r="AY204" s="71" t="str">
        <f t="shared" si="109"/>
        <v>Muy Alta</v>
      </c>
      <c r="AZ204" s="70" t="e">
        <f t="shared" si="110"/>
        <v>#VALUE!</v>
      </c>
      <c r="BA204" s="71" t="e">
        <f t="shared" si="111"/>
        <v>#VALUE!</v>
      </c>
      <c r="BB204" s="55" t="e">
        <f>IF(AND(AY204&lt;&gt;"",BA204&lt;&gt;""),VLOOKUP(AY204&amp;BA204,'No Eliminar'!$P$3:$Q$27,2,FALSE),"")</f>
        <v>#VALUE!</v>
      </c>
      <c r="BC204" s="69"/>
      <c r="BD204" s="555"/>
      <c r="BE204" s="555"/>
      <c r="BF204" s="555"/>
      <c r="BG204" s="555"/>
      <c r="BH204" s="555"/>
      <c r="BI204" s="596"/>
    </row>
    <row r="205" spans="2:61" ht="49.5" thickBot="1" x14ac:dyDescent="0.35">
      <c r="B205" s="49"/>
      <c r="C205" s="124" t="e">
        <f>VLOOKUP(B205,'No Eliminar'!B$3:D$18,2,FALSE)</f>
        <v>#N/A</v>
      </c>
      <c r="D205" s="124" t="e">
        <f>VLOOKUP(B205,'No Eliminar'!B$3:E$18,4,FALSE)</f>
        <v>#N/A</v>
      </c>
      <c r="E205" s="49"/>
      <c r="F205" s="111"/>
      <c r="G205" s="123"/>
      <c r="H205" s="50"/>
      <c r="I205" s="63"/>
      <c r="J205" s="63"/>
      <c r="K205" s="49"/>
      <c r="L205" s="114"/>
      <c r="M205" s="516" t="str">
        <f t="shared" si="112"/>
        <v>;</v>
      </c>
      <c r="N205" s="517" t="str">
        <f t="shared" si="113"/>
        <v/>
      </c>
      <c r="O205" s="64"/>
      <c r="P205" s="64"/>
      <c r="Q205" s="64"/>
      <c r="R205" s="64"/>
      <c r="S205" s="64"/>
      <c r="T205" s="64"/>
      <c r="U205" s="64"/>
      <c r="V205" s="64"/>
      <c r="W205" s="64"/>
      <c r="X205" s="64"/>
      <c r="Y205" s="64"/>
      <c r="Z205" s="64"/>
      <c r="AA205" s="64"/>
      <c r="AB205" s="64"/>
      <c r="AC205" s="64"/>
      <c r="AD205" s="64"/>
      <c r="AE205" s="64"/>
      <c r="AF205" s="64"/>
      <c r="AG205" s="64"/>
      <c r="AH205" s="44">
        <f t="shared" si="101"/>
        <v>0</v>
      </c>
      <c r="AI205" s="57" t="str">
        <f t="shared" si="102"/>
        <v>Moderado</v>
      </c>
      <c r="AJ205" s="56">
        <f t="shared" si="103"/>
        <v>0.6</v>
      </c>
      <c r="AK205" s="224" t="e">
        <f>IF(AND(M205&lt;&gt;"",AI205&lt;&gt;""),VLOOKUP(M205&amp;AI205,'No Eliminar'!$P$32:$Q$56,2,FALSE),"")</f>
        <v>#N/A</v>
      </c>
      <c r="AL205" s="105"/>
      <c r="AM205" s="555"/>
      <c r="AN205" s="555"/>
      <c r="AO205" s="68" t="str">
        <f t="shared" si="104"/>
        <v>Impacto</v>
      </c>
      <c r="AP205" s="69"/>
      <c r="AQ205" s="110" t="str">
        <f t="shared" si="105"/>
        <v/>
      </c>
      <c r="AR205" s="69"/>
      <c r="AS205" s="67" t="str">
        <f t="shared" si="106"/>
        <v/>
      </c>
      <c r="AT205" s="70" t="e">
        <f t="shared" si="107"/>
        <v>#VALUE!</v>
      </c>
      <c r="AU205" s="69"/>
      <c r="AV205" s="69"/>
      <c r="AW205" s="69"/>
      <c r="AX205" s="70" t="str">
        <f t="shared" si="108"/>
        <v/>
      </c>
      <c r="AY205" s="71" t="str">
        <f t="shared" si="109"/>
        <v>Muy Alta</v>
      </c>
      <c r="AZ205" s="70" t="e">
        <f t="shared" si="110"/>
        <v>#VALUE!</v>
      </c>
      <c r="BA205" s="71" t="e">
        <f t="shared" si="111"/>
        <v>#VALUE!</v>
      </c>
      <c r="BB205" s="55" t="e">
        <f>IF(AND(AY205&lt;&gt;"",BA205&lt;&gt;""),VLOOKUP(AY205&amp;BA205,'No Eliminar'!$P$3:$Q$27,2,FALSE),"")</f>
        <v>#VALUE!</v>
      </c>
      <c r="BC205" s="69"/>
      <c r="BD205" s="555"/>
      <c r="BE205" s="555"/>
      <c r="BF205" s="555"/>
      <c r="BG205" s="555"/>
      <c r="BH205" s="555"/>
      <c r="BI205" s="596"/>
    </row>
    <row r="206" spans="2:61" ht="49.5" thickBot="1" x14ac:dyDescent="0.35">
      <c r="B206" s="49"/>
      <c r="C206" s="124" t="e">
        <f>VLOOKUP(B206,'No Eliminar'!B$3:D$18,2,FALSE)</f>
        <v>#N/A</v>
      </c>
      <c r="D206" s="124" t="e">
        <f>VLOOKUP(B206,'No Eliminar'!B$3:E$18,4,FALSE)</f>
        <v>#N/A</v>
      </c>
      <c r="E206" s="49"/>
      <c r="F206" s="111"/>
      <c r="G206" s="123"/>
      <c r="H206" s="50"/>
      <c r="I206" s="63"/>
      <c r="J206" s="63"/>
      <c r="K206" s="49"/>
      <c r="L206" s="114"/>
      <c r="M206" s="516" t="str">
        <f t="shared" si="112"/>
        <v>;</v>
      </c>
      <c r="N206" s="517" t="str">
        <f t="shared" si="113"/>
        <v/>
      </c>
      <c r="O206" s="64"/>
      <c r="P206" s="64"/>
      <c r="Q206" s="64"/>
      <c r="R206" s="64"/>
      <c r="S206" s="64"/>
      <c r="T206" s="64"/>
      <c r="U206" s="64"/>
      <c r="V206" s="64"/>
      <c r="W206" s="64"/>
      <c r="X206" s="64"/>
      <c r="Y206" s="64"/>
      <c r="Z206" s="64"/>
      <c r="AA206" s="64"/>
      <c r="AB206" s="64"/>
      <c r="AC206" s="64"/>
      <c r="AD206" s="64"/>
      <c r="AE206" s="64"/>
      <c r="AF206" s="64"/>
      <c r="AG206" s="64"/>
      <c r="AH206" s="44">
        <f t="shared" si="101"/>
        <v>0</v>
      </c>
      <c r="AI206" s="57" t="str">
        <f t="shared" si="102"/>
        <v>Moderado</v>
      </c>
      <c r="AJ206" s="56">
        <f t="shared" si="103"/>
        <v>0.6</v>
      </c>
      <c r="AK206" s="224" t="e">
        <f>IF(AND(M206&lt;&gt;"",AI206&lt;&gt;""),VLOOKUP(M206&amp;AI206,'No Eliminar'!$P$32:$Q$56,2,FALSE),"")</f>
        <v>#N/A</v>
      </c>
      <c r="AL206" s="105"/>
      <c r="AM206" s="555"/>
      <c r="AN206" s="555"/>
      <c r="AO206" s="68" t="str">
        <f t="shared" si="104"/>
        <v>Impacto</v>
      </c>
      <c r="AP206" s="69"/>
      <c r="AQ206" s="110" t="str">
        <f t="shared" si="105"/>
        <v/>
      </c>
      <c r="AR206" s="69"/>
      <c r="AS206" s="67" t="str">
        <f t="shared" si="106"/>
        <v/>
      </c>
      <c r="AT206" s="70" t="e">
        <f t="shared" si="107"/>
        <v>#VALUE!</v>
      </c>
      <c r="AU206" s="69"/>
      <c r="AV206" s="69"/>
      <c r="AW206" s="69"/>
      <c r="AX206" s="70" t="str">
        <f t="shared" si="108"/>
        <v/>
      </c>
      <c r="AY206" s="71" t="str">
        <f t="shared" si="109"/>
        <v>Muy Alta</v>
      </c>
      <c r="AZ206" s="70" t="e">
        <f t="shared" si="110"/>
        <v>#VALUE!</v>
      </c>
      <c r="BA206" s="71" t="e">
        <f t="shared" si="111"/>
        <v>#VALUE!</v>
      </c>
      <c r="BB206" s="55" t="e">
        <f>IF(AND(AY206&lt;&gt;"",BA206&lt;&gt;""),VLOOKUP(AY206&amp;BA206,'No Eliminar'!$P$3:$Q$27,2,FALSE),"")</f>
        <v>#VALUE!</v>
      </c>
      <c r="BC206" s="69"/>
      <c r="BD206" s="555"/>
      <c r="BE206" s="555"/>
      <c r="BF206" s="555"/>
      <c r="BG206" s="555"/>
      <c r="BH206" s="555"/>
      <c r="BI206" s="596"/>
    </row>
    <row r="207" spans="2:61" ht="49.5" thickBot="1" x14ac:dyDescent="0.35">
      <c r="B207" s="49"/>
      <c r="C207" s="124" t="e">
        <f>VLOOKUP(B207,'No Eliminar'!B$3:D$18,2,FALSE)</f>
        <v>#N/A</v>
      </c>
      <c r="D207" s="124" t="e">
        <f>VLOOKUP(B207,'No Eliminar'!B$3:E$18,4,FALSE)</f>
        <v>#N/A</v>
      </c>
      <c r="E207" s="49"/>
      <c r="F207" s="111"/>
      <c r="G207" s="123"/>
      <c r="H207" s="50"/>
      <c r="I207" s="63"/>
      <c r="J207" s="63"/>
      <c r="K207" s="49"/>
      <c r="L207" s="114"/>
      <c r="M207" s="516" t="str">
        <f t="shared" si="112"/>
        <v>;</v>
      </c>
      <c r="N207" s="517" t="str">
        <f t="shared" si="113"/>
        <v/>
      </c>
      <c r="O207" s="64"/>
      <c r="P207" s="64"/>
      <c r="Q207" s="64"/>
      <c r="R207" s="64"/>
      <c r="S207" s="64"/>
      <c r="T207" s="64"/>
      <c r="U207" s="64"/>
      <c r="V207" s="64"/>
      <c r="W207" s="64"/>
      <c r="X207" s="64"/>
      <c r="Y207" s="64"/>
      <c r="Z207" s="64"/>
      <c r="AA207" s="64"/>
      <c r="AB207" s="64"/>
      <c r="AC207" s="64"/>
      <c r="AD207" s="64"/>
      <c r="AE207" s="64"/>
      <c r="AF207" s="64"/>
      <c r="AG207" s="64"/>
      <c r="AH207" s="44">
        <f t="shared" si="101"/>
        <v>0</v>
      </c>
      <c r="AI207" s="57" t="str">
        <f t="shared" si="102"/>
        <v>Moderado</v>
      </c>
      <c r="AJ207" s="56">
        <f t="shared" si="103"/>
        <v>0.6</v>
      </c>
      <c r="AK207" s="224" t="e">
        <f>IF(AND(M207&lt;&gt;"",AI207&lt;&gt;""),VLOOKUP(M207&amp;AI207,'No Eliminar'!$P$32:$Q$56,2,FALSE),"")</f>
        <v>#N/A</v>
      </c>
      <c r="AL207" s="105"/>
      <c r="AM207" s="555"/>
      <c r="AN207" s="555"/>
      <c r="AO207" s="68" t="str">
        <f t="shared" si="104"/>
        <v>Impacto</v>
      </c>
      <c r="AP207" s="69"/>
      <c r="AQ207" s="110" t="str">
        <f t="shared" si="105"/>
        <v/>
      </c>
      <c r="AR207" s="69"/>
      <c r="AS207" s="67" t="str">
        <f t="shared" si="106"/>
        <v/>
      </c>
      <c r="AT207" s="70" t="e">
        <f t="shared" si="107"/>
        <v>#VALUE!</v>
      </c>
      <c r="AU207" s="69"/>
      <c r="AV207" s="69"/>
      <c r="AW207" s="69"/>
      <c r="AX207" s="70" t="str">
        <f t="shared" si="108"/>
        <v/>
      </c>
      <c r="AY207" s="71" t="str">
        <f t="shared" si="109"/>
        <v>Muy Alta</v>
      </c>
      <c r="AZ207" s="70" t="e">
        <f t="shared" si="110"/>
        <v>#VALUE!</v>
      </c>
      <c r="BA207" s="71" t="e">
        <f t="shared" si="111"/>
        <v>#VALUE!</v>
      </c>
      <c r="BB207" s="55" t="e">
        <f>IF(AND(AY207&lt;&gt;"",BA207&lt;&gt;""),VLOOKUP(AY207&amp;BA207,'No Eliminar'!$P$3:$Q$27,2,FALSE),"")</f>
        <v>#VALUE!</v>
      </c>
      <c r="BC207" s="69"/>
      <c r="BD207" s="555"/>
      <c r="BE207" s="555"/>
      <c r="BF207" s="555"/>
      <c r="BG207" s="555"/>
      <c r="BH207" s="555"/>
      <c r="BI207" s="596"/>
    </row>
    <row r="208" spans="2:61" ht="49.5" thickBot="1" x14ac:dyDescent="0.35">
      <c r="B208" s="49"/>
      <c r="C208" s="124" t="e">
        <f>VLOOKUP(B208,'No Eliminar'!B$3:D$18,2,FALSE)</f>
        <v>#N/A</v>
      </c>
      <c r="D208" s="124" t="e">
        <f>VLOOKUP(B208,'No Eliminar'!B$3:E$18,4,FALSE)</f>
        <v>#N/A</v>
      </c>
      <c r="E208" s="49"/>
      <c r="F208" s="111"/>
      <c r="G208" s="123"/>
      <c r="H208" s="50"/>
      <c r="I208" s="63"/>
      <c r="J208" s="63"/>
      <c r="K208" s="49"/>
      <c r="L208" s="114"/>
      <c r="M208" s="516" t="str">
        <f t="shared" si="112"/>
        <v>;</v>
      </c>
      <c r="N208" s="517" t="str">
        <f t="shared" si="113"/>
        <v/>
      </c>
      <c r="O208" s="64"/>
      <c r="P208" s="64"/>
      <c r="Q208" s="64"/>
      <c r="R208" s="64"/>
      <c r="S208" s="64"/>
      <c r="T208" s="64"/>
      <c r="U208" s="64"/>
      <c r="V208" s="64"/>
      <c r="W208" s="64"/>
      <c r="X208" s="64"/>
      <c r="Y208" s="64"/>
      <c r="Z208" s="64"/>
      <c r="AA208" s="64"/>
      <c r="AB208" s="64"/>
      <c r="AC208" s="64"/>
      <c r="AD208" s="64"/>
      <c r="AE208" s="64"/>
      <c r="AF208" s="64"/>
      <c r="AG208" s="64"/>
      <c r="AH208" s="44">
        <f t="shared" si="101"/>
        <v>0</v>
      </c>
      <c r="AI208" s="57" t="str">
        <f t="shared" si="102"/>
        <v>Moderado</v>
      </c>
      <c r="AJ208" s="56">
        <f t="shared" si="103"/>
        <v>0.6</v>
      </c>
      <c r="AK208" s="224" t="e">
        <f>IF(AND(M208&lt;&gt;"",AI208&lt;&gt;""),VLOOKUP(M208&amp;AI208,'No Eliminar'!$P$32:$Q$56,2,FALSE),"")</f>
        <v>#N/A</v>
      </c>
      <c r="AL208" s="105"/>
      <c r="AM208" s="555"/>
      <c r="AN208" s="555"/>
      <c r="AO208" s="68" t="str">
        <f t="shared" si="104"/>
        <v>Impacto</v>
      </c>
      <c r="AP208" s="69"/>
      <c r="AQ208" s="110" t="str">
        <f t="shared" si="105"/>
        <v/>
      </c>
      <c r="AR208" s="69"/>
      <c r="AS208" s="67" t="str">
        <f t="shared" si="106"/>
        <v/>
      </c>
      <c r="AT208" s="70" t="e">
        <f t="shared" si="107"/>
        <v>#VALUE!</v>
      </c>
      <c r="AU208" s="69"/>
      <c r="AV208" s="69"/>
      <c r="AW208" s="69"/>
      <c r="AX208" s="70" t="str">
        <f t="shared" si="108"/>
        <v/>
      </c>
      <c r="AY208" s="71" t="str">
        <f t="shared" si="109"/>
        <v>Muy Alta</v>
      </c>
      <c r="AZ208" s="70" t="e">
        <f t="shared" si="110"/>
        <v>#VALUE!</v>
      </c>
      <c r="BA208" s="71" t="e">
        <f t="shared" si="111"/>
        <v>#VALUE!</v>
      </c>
      <c r="BB208" s="55" t="e">
        <f>IF(AND(AY208&lt;&gt;"",BA208&lt;&gt;""),VLOOKUP(AY208&amp;BA208,'No Eliminar'!$P$3:$Q$27,2,FALSE),"")</f>
        <v>#VALUE!</v>
      </c>
      <c r="BC208" s="69"/>
      <c r="BD208" s="555"/>
      <c r="BE208" s="555"/>
      <c r="BF208" s="555"/>
      <c r="BG208" s="555"/>
      <c r="BH208" s="555"/>
      <c r="BI208" s="596"/>
    </row>
    <row r="209" spans="2:61" ht="49.5" thickBot="1" x14ac:dyDescent="0.35">
      <c r="B209" s="49"/>
      <c r="C209" s="124" t="e">
        <f>VLOOKUP(B209,'No Eliminar'!B$3:D$18,2,FALSE)</f>
        <v>#N/A</v>
      </c>
      <c r="D209" s="124" t="e">
        <f>VLOOKUP(B209,'No Eliminar'!B$3:E$18,4,FALSE)</f>
        <v>#N/A</v>
      </c>
      <c r="E209" s="49"/>
      <c r="F209" s="111"/>
      <c r="G209" s="123"/>
      <c r="H209" s="50"/>
      <c r="I209" s="63"/>
      <c r="J209" s="63"/>
      <c r="K209" s="49"/>
      <c r="L209" s="114"/>
      <c r="M209" s="516" t="str">
        <f t="shared" si="112"/>
        <v>;</v>
      </c>
      <c r="N209" s="517" t="str">
        <f t="shared" si="113"/>
        <v/>
      </c>
      <c r="O209" s="64"/>
      <c r="P209" s="64"/>
      <c r="Q209" s="64"/>
      <c r="R209" s="64"/>
      <c r="S209" s="64"/>
      <c r="T209" s="64"/>
      <c r="U209" s="64"/>
      <c r="V209" s="64"/>
      <c r="W209" s="64"/>
      <c r="X209" s="64"/>
      <c r="Y209" s="64"/>
      <c r="Z209" s="64"/>
      <c r="AA209" s="64"/>
      <c r="AB209" s="64"/>
      <c r="AC209" s="64"/>
      <c r="AD209" s="64"/>
      <c r="AE209" s="64"/>
      <c r="AF209" s="64"/>
      <c r="AG209" s="64"/>
      <c r="AH209" s="44">
        <f t="shared" si="101"/>
        <v>0</v>
      </c>
      <c r="AI209" s="57" t="str">
        <f t="shared" si="102"/>
        <v>Moderado</v>
      </c>
      <c r="AJ209" s="56">
        <f t="shared" si="103"/>
        <v>0.6</v>
      </c>
      <c r="AK209" s="224" t="e">
        <f>IF(AND(M209&lt;&gt;"",AI209&lt;&gt;""),VLOOKUP(M209&amp;AI209,'No Eliminar'!$P$32:$Q$56,2,FALSE),"")</f>
        <v>#N/A</v>
      </c>
      <c r="AL209" s="105"/>
      <c r="AM209" s="555"/>
      <c r="AN209" s="555"/>
      <c r="AO209" s="68" t="str">
        <f t="shared" si="104"/>
        <v>Impacto</v>
      </c>
      <c r="AP209" s="69"/>
      <c r="AQ209" s="110" t="str">
        <f t="shared" si="105"/>
        <v/>
      </c>
      <c r="AR209" s="69"/>
      <c r="AS209" s="67" t="str">
        <f t="shared" si="106"/>
        <v/>
      </c>
      <c r="AT209" s="70" t="e">
        <f t="shared" si="107"/>
        <v>#VALUE!</v>
      </c>
      <c r="AU209" s="69"/>
      <c r="AV209" s="69"/>
      <c r="AW209" s="69"/>
      <c r="AX209" s="70" t="str">
        <f t="shared" si="108"/>
        <v/>
      </c>
      <c r="AY209" s="71" t="str">
        <f t="shared" si="109"/>
        <v>Muy Alta</v>
      </c>
      <c r="AZ209" s="70" t="e">
        <f t="shared" si="110"/>
        <v>#VALUE!</v>
      </c>
      <c r="BA209" s="71" t="e">
        <f t="shared" si="111"/>
        <v>#VALUE!</v>
      </c>
      <c r="BB209" s="55" t="e">
        <f>IF(AND(AY209&lt;&gt;"",BA209&lt;&gt;""),VLOOKUP(AY209&amp;BA209,'No Eliminar'!$P$3:$Q$27,2,FALSE),"")</f>
        <v>#VALUE!</v>
      </c>
      <c r="BC209" s="69"/>
      <c r="BD209" s="555"/>
      <c r="BE209" s="555"/>
      <c r="BF209" s="555"/>
      <c r="BG209" s="555"/>
      <c r="BH209" s="555"/>
      <c r="BI209" s="596"/>
    </row>
    <row r="210" spans="2:61" ht="49.5" thickBot="1" x14ac:dyDescent="0.35">
      <c r="B210" s="49"/>
      <c r="C210" s="124" t="e">
        <f>VLOOKUP(B210,'No Eliminar'!B$3:D$18,2,FALSE)</f>
        <v>#N/A</v>
      </c>
      <c r="D210" s="124" t="e">
        <f>VLOOKUP(B210,'No Eliminar'!B$3:E$18,4,FALSE)</f>
        <v>#N/A</v>
      </c>
      <c r="E210" s="49"/>
      <c r="F210" s="111"/>
      <c r="G210" s="123"/>
      <c r="H210" s="50"/>
      <c r="I210" s="63"/>
      <c r="J210" s="63"/>
      <c r="K210" s="49"/>
      <c r="L210" s="114"/>
      <c r="M210" s="516" t="str">
        <f t="shared" si="112"/>
        <v>;</v>
      </c>
      <c r="N210" s="517" t="str">
        <f t="shared" si="113"/>
        <v/>
      </c>
      <c r="O210" s="64"/>
      <c r="P210" s="64"/>
      <c r="Q210" s="64"/>
      <c r="R210" s="64"/>
      <c r="S210" s="64"/>
      <c r="T210" s="64"/>
      <c r="U210" s="64"/>
      <c r="V210" s="64"/>
      <c r="W210" s="64"/>
      <c r="X210" s="64"/>
      <c r="Y210" s="64"/>
      <c r="Z210" s="64"/>
      <c r="AA210" s="64"/>
      <c r="AB210" s="64"/>
      <c r="AC210" s="64"/>
      <c r="AD210" s="64"/>
      <c r="AE210" s="64"/>
      <c r="AF210" s="64"/>
      <c r="AG210" s="64"/>
      <c r="AH210" s="44">
        <f t="shared" si="101"/>
        <v>0</v>
      </c>
      <c r="AI210" s="57" t="str">
        <f t="shared" si="102"/>
        <v>Moderado</v>
      </c>
      <c r="AJ210" s="56">
        <f t="shared" si="103"/>
        <v>0.6</v>
      </c>
      <c r="AK210" s="224" t="e">
        <f>IF(AND(M210&lt;&gt;"",AI210&lt;&gt;""),VLOOKUP(M210&amp;AI210,'No Eliminar'!$P$32:$Q$56,2,FALSE),"")</f>
        <v>#N/A</v>
      </c>
      <c r="AL210" s="105"/>
      <c r="AM210" s="555"/>
      <c r="AN210" s="555"/>
      <c r="AO210" s="68" t="str">
        <f t="shared" si="104"/>
        <v>Impacto</v>
      </c>
      <c r="AP210" s="69"/>
      <c r="AQ210" s="110" t="str">
        <f t="shared" si="105"/>
        <v/>
      </c>
      <c r="AR210" s="69"/>
      <c r="AS210" s="67" t="str">
        <f t="shared" si="106"/>
        <v/>
      </c>
      <c r="AT210" s="70" t="e">
        <f t="shared" si="107"/>
        <v>#VALUE!</v>
      </c>
      <c r="AU210" s="69"/>
      <c r="AV210" s="69"/>
      <c r="AW210" s="69"/>
      <c r="AX210" s="70" t="str">
        <f t="shared" si="108"/>
        <v/>
      </c>
      <c r="AY210" s="71" t="str">
        <f t="shared" si="109"/>
        <v>Muy Alta</v>
      </c>
      <c r="AZ210" s="70" t="e">
        <f t="shared" si="110"/>
        <v>#VALUE!</v>
      </c>
      <c r="BA210" s="71" t="e">
        <f t="shared" si="111"/>
        <v>#VALUE!</v>
      </c>
      <c r="BB210" s="55" t="e">
        <f>IF(AND(AY210&lt;&gt;"",BA210&lt;&gt;""),VLOOKUP(AY210&amp;BA210,'No Eliminar'!$P$3:$Q$27,2,FALSE),"")</f>
        <v>#VALUE!</v>
      </c>
      <c r="BC210" s="69"/>
      <c r="BD210" s="555"/>
      <c r="BE210" s="555"/>
      <c r="BF210" s="555"/>
      <c r="BG210" s="555"/>
      <c r="BH210" s="555"/>
      <c r="BI210" s="596"/>
    </row>
    <row r="211" spans="2:61" ht="49.5" thickBot="1" x14ac:dyDescent="0.35">
      <c r="B211" s="49"/>
      <c r="C211" s="124" t="e">
        <f>VLOOKUP(B211,'No Eliminar'!B$3:D$18,2,FALSE)</f>
        <v>#N/A</v>
      </c>
      <c r="D211" s="124" t="e">
        <f>VLOOKUP(B211,'No Eliminar'!B$3:E$18,4,FALSE)</f>
        <v>#N/A</v>
      </c>
      <c r="E211" s="49"/>
      <c r="F211" s="111"/>
      <c r="G211" s="123"/>
      <c r="H211" s="50"/>
      <c r="I211" s="63"/>
      <c r="J211" s="63"/>
      <c r="K211" s="49"/>
      <c r="L211" s="114"/>
      <c r="M211" s="516" t="str">
        <f t="shared" si="112"/>
        <v>;</v>
      </c>
      <c r="N211" s="517" t="str">
        <f t="shared" si="113"/>
        <v/>
      </c>
      <c r="O211" s="64"/>
      <c r="P211" s="64"/>
      <c r="Q211" s="64"/>
      <c r="R211" s="64"/>
      <c r="S211" s="64"/>
      <c r="T211" s="64"/>
      <c r="U211" s="64"/>
      <c r="V211" s="64"/>
      <c r="W211" s="64"/>
      <c r="X211" s="64"/>
      <c r="Y211" s="64"/>
      <c r="Z211" s="64"/>
      <c r="AA211" s="64"/>
      <c r="AB211" s="64"/>
      <c r="AC211" s="64"/>
      <c r="AD211" s="64"/>
      <c r="AE211" s="64"/>
      <c r="AF211" s="64"/>
      <c r="AG211" s="64"/>
      <c r="AH211" s="44">
        <f t="shared" si="101"/>
        <v>0</v>
      </c>
      <c r="AI211" s="57" t="str">
        <f t="shared" si="102"/>
        <v>Moderado</v>
      </c>
      <c r="AJ211" s="56">
        <f t="shared" si="103"/>
        <v>0.6</v>
      </c>
      <c r="AK211" s="224" t="e">
        <f>IF(AND(M211&lt;&gt;"",AI211&lt;&gt;""),VLOOKUP(M211&amp;AI211,'No Eliminar'!$P$32:$Q$56,2,FALSE),"")</f>
        <v>#N/A</v>
      </c>
      <c r="AL211" s="105"/>
      <c r="AM211" s="555"/>
      <c r="AN211" s="555"/>
      <c r="AO211" s="68" t="str">
        <f t="shared" si="104"/>
        <v>Impacto</v>
      </c>
      <c r="AP211" s="69"/>
      <c r="AQ211" s="110" t="str">
        <f t="shared" si="105"/>
        <v/>
      </c>
      <c r="AR211" s="69"/>
      <c r="AS211" s="67" t="str">
        <f t="shared" si="106"/>
        <v/>
      </c>
      <c r="AT211" s="70" t="e">
        <f t="shared" si="107"/>
        <v>#VALUE!</v>
      </c>
      <c r="AU211" s="69"/>
      <c r="AV211" s="69"/>
      <c r="AW211" s="69"/>
      <c r="AX211" s="70" t="str">
        <f t="shared" si="108"/>
        <v/>
      </c>
      <c r="AY211" s="71" t="str">
        <f t="shared" si="109"/>
        <v>Muy Alta</v>
      </c>
      <c r="AZ211" s="70" t="e">
        <f t="shared" si="110"/>
        <v>#VALUE!</v>
      </c>
      <c r="BA211" s="71" t="e">
        <f t="shared" si="111"/>
        <v>#VALUE!</v>
      </c>
      <c r="BB211" s="55" t="e">
        <f>IF(AND(AY211&lt;&gt;"",BA211&lt;&gt;""),VLOOKUP(AY211&amp;BA211,'No Eliminar'!$P$3:$Q$27,2,FALSE),"")</f>
        <v>#VALUE!</v>
      </c>
      <c r="BC211" s="69"/>
      <c r="BD211" s="555"/>
      <c r="BE211" s="555"/>
      <c r="BF211" s="555"/>
      <c r="BG211" s="555"/>
      <c r="BH211" s="555"/>
      <c r="BI211" s="596"/>
    </row>
    <row r="212" spans="2:61" ht="49.5" thickBot="1" x14ac:dyDescent="0.35">
      <c r="B212" s="49"/>
      <c r="C212" s="124" t="e">
        <f>VLOOKUP(B212,'No Eliminar'!B$3:D$18,2,FALSE)</f>
        <v>#N/A</v>
      </c>
      <c r="D212" s="124" t="e">
        <f>VLOOKUP(B212,'No Eliminar'!B$3:E$18,4,FALSE)</f>
        <v>#N/A</v>
      </c>
      <c r="E212" s="49"/>
      <c r="F212" s="111"/>
      <c r="G212" s="123"/>
      <c r="H212" s="50"/>
      <c r="I212" s="63"/>
      <c r="J212" s="63"/>
      <c r="K212" s="49"/>
      <c r="L212" s="114"/>
      <c r="M212" s="516" t="str">
        <f t="shared" si="112"/>
        <v>;</v>
      </c>
      <c r="N212" s="517" t="str">
        <f t="shared" si="113"/>
        <v/>
      </c>
      <c r="O212" s="64"/>
      <c r="P212" s="64"/>
      <c r="Q212" s="64"/>
      <c r="R212" s="64"/>
      <c r="S212" s="64"/>
      <c r="T212" s="64"/>
      <c r="U212" s="64"/>
      <c r="V212" s="64"/>
      <c r="W212" s="64"/>
      <c r="X212" s="64"/>
      <c r="Y212" s="64"/>
      <c r="Z212" s="64"/>
      <c r="AA212" s="64"/>
      <c r="AB212" s="64"/>
      <c r="AC212" s="64"/>
      <c r="AD212" s="64"/>
      <c r="AE212" s="64"/>
      <c r="AF212" s="64"/>
      <c r="AG212" s="64"/>
      <c r="AH212" s="44">
        <f t="shared" si="101"/>
        <v>0</v>
      </c>
      <c r="AI212" s="57" t="str">
        <f t="shared" si="102"/>
        <v>Moderado</v>
      </c>
      <c r="AJ212" s="56">
        <f t="shared" si="103"/>
        <v>0.6</v>
      </c>
      <c r="AK212" s="224" t="e">
        <f>IF(AND(M212&lt;&gt;"",AI212&lt;&gt;""),VLOOKUP(M212&amp;AI212,'No Eliminar'!$P$32:$Q$56,2,FALSE),"")</f>
        <v>#N/A</v>
      </c>
      <c r="AL212" s="105"/>
      <c r="AM212" s="555"/>
      <c r="AN212" s="555"/>
      <c r="AO212" s="68" t="str">
        <f t="shared" si="104"/>
        <v>Impacto</v>
      </c>
      <c r="AP212" s="69"/>
      <c r="AQ212" s="110" t="str">
        <f t="shared" si="105"/>
        <v/>
      </c>
      <c r="AR212" s="69"/>
      <c r="AS212" s="67" t="str">
        <f t="shared" si="106"/>
        <v/>
      </c>
      <c r="AT212" s="70" t="e">
        <f t="shared" si="107"/>
        <v>#VALUE!</v>
      </c>
      <c r="AU212" s="69"/>
      <c r="AV212" s="69"/>
      <c r="AW212" s="69"/>
      <c r="AX212" s="70" t="str">
        <f t="shared" si="108"/>
        <v/>
      </c>
      <c r="AY212" s="71" t="str">
        <f t="shared" si="109"/>
        <v>Muy Alta</v>
      </c>
      <c r="AZ212" s="70" t="e">
        <f t="shared" si="110"/>
        <v>#VALUE!</v>
      </c>
      <c r="BA212" s="71" t="e">
        <f t="shared" si="111"/>
        <v>#VALUE!</v>
      </c>
      <c r="BB212" s="55" t="e">
        <f>IF(AND(AY212&lt;&gt;"",BA212&lt;&gt;""),VLOOKUP(AY212&amp;BA212,'No Eliminar'!$P$3:$Q$27,2,FALSE),"")</f>
        <v>#VALUE!</v>
      </c>
      <c r="BC212" s="69"/>
      <c r="BD212" s="555"/>
      <c r="BE212" s="555"/>
      <c r="BF212" s="555"/>
      <c r="BG212" s="555"/>
      <c r="BH212" s="555"/>
      <c r="BI212" s="596"/>
    </row>
    <row r="213" spans="2:61" ht="49.5" thickBot="1" x14ac:dyDescent="0.35">
      <c r="B213" s="49"/>
      <c r="C213" s="124" t="e">
        <f>VLOOKUP(B213,'No Eliminar'!B$3:D$18,2,FALSE)</f>
        <v>#N/A</v>
      </c>
      <c r="D213" s="124" t="e">
        <f>VLOOKUP(B213,'No Eliminar'!B$3:E$18,4,FALSE)</f>
        <v>#N/A</v>
      </c>
      <c r="E213" s="49"/>
      <c r="F213" s="111"/>
      <c r="G213" s="123"/>
      <c r="H213" s="50"/>
      <c r="I213" s="63"/>
      <c r="J213" s="63"/>
      <c r="K213" s="49"/>
      <c r="L213" s="114"/>
      <c r="M213" s="516" t="str">
        <f t="shared" si="112"/>
        <v>;</v>
      </c>
      <c r="N213" s="517" t="str">
        <f t="shared" si="113"/>
        <v/>
      </c>
      <c r="O213" s="64"/>
      <c r="P213" s="64"/>
      <c r="Q213" s="64"/>
      <c r="R213" s="64"/>
      <c r="S213" s="64"/>
      <c r="T213" s="64"/>
      <c r="U213" s="64"/>
      <c r="V213" s="64"/>
      <c r="W213" s="64"/>
      <c r="X213" s="64"/>
      <c r="Y213" s="64"/>
      <c r="Z213" s="64"/>
      <c r="AA213" s="64"/>
      <c r="AB213" s="64"/>
      <c r="AC213" s="64"/>
      <c r="AD213" s="64"/>
      <c r="AE213" s="64"/>
      <c r="AF213" s="64"/>
      <c r="AG213" s="64"/>
      <c r="AH213" s="44">
        <f t="shared" si="101"/>
        <v>0</v>
      </c>
      <c r="AI213" s="57" t="str">
        <f t="shared" si="102"/>
        <v>Moderado</v>
      </c>
      <c r="AJ213" s="56">
        <f t="shared" si="103"/>
        <v>0.6</v>
      </c>
      <c r="AK213" s="224" t="e">
        <f>IF(AND(M213&lt;&gt;"",AI213&lt;&gt;""),VLOOKUP(M213&amp;AI213,'No Eliminar'!$P$32:$Q$56,2,FALSE),"")</f>
        <v>#N/A</v>
      </c>
      <c r="AL213" s="105"/>
      <c r="AM213" s="555"/>
      <c r="AN213" s="555"/>
      <c r="AO213" s="68" t="str">
        <f t="shared" si="104"/>
        <v>Impacto</v>
      </c>
      <c r="AP213" s="69"/>
      <c r="AQ213" s="110" t="str">
        <f t="shared" si="105"/>
        <v/>
      </c>
      <c r="AR213" s="69"/>
      <c r="AS213" s="67" t="str">
        <f t="shared" si="106"/>
        <v/>
      </c>
      <c r="AT213" s="70" t="e">
        <f t="shared" si="107"/>
        <v>#VALUE!</v>
      </c>
      <c r="AU213" s="69"/>
      <c r="AV213" s="69"/>
      <c r="AW213" s="69"/>
      <c r="AX213" s="70" t="str">
        <f t="shared" si="108"/>
        <v/>
      </c>
      <c r="AY213" s="71" t="str">
        <f t="shared" si="109"/>
        <v>Muy Alta</v>
      </c>
      <c r="AZ213" s="70" t="e">
        <f t="shared" si="110"/>
        <v>#VALUE!</v>
      </c>
      <c r="BA213" s="71" t="e">
        <f t="shared" si="111"/>
        <v>#VALUE!</v>
      </c>
      <c r="BB213" s="55" t="e">
        <f>IF(AND(AY213&lt;&gt;"",BA213&lt;&gt;""),VLOOKUP(AY213&amp;BA213,'No Eliminar'!$P$3:$Q$27,2,FALSE),"")</f>
        <v>#VALUE!</v>
      </c>
      <c r="BC213" s="69"/>
      <c r="BD213" s="555"/>
      <c r="BE213" s="555"/>
      <c r="BF213" s="555"/>
      <c r="BG213" s="555"/>
      <c r="BH213" s="555"/>
      <c r="BI213" s="596"/>
    </row>
    <row r="214" spans="2:61" ht="49.5" thickBot="1" x14ac:dyDescent="0.35">
      <c r="B214" s="49"/>
      <c r="C214" s="124" t="e">
        <f>VLOOKUP(B214,'No Eliminar'!B$3:D$18,2,FALSE)</f>
        <v>#N/A</v>
      </c>
      <c r="D214" s="124" t="e">
        <f>VLOOKUP(B214,'No Eliminar'!B$3:E$18,4,FALSE)</f>
        <v>#N/A</v>
      </c>
      <c r="E214" s="49"/>
      <c r="F214" s="111"/>
      <c r="G214" s="123"/>
      <c r="H214" s="50"/>
      <c r="I214" s="63"/>
      <c r="J214" s="63"/>
      <c r="K214" s="49"/>
      <c r="L214" s="114"/>
      <c r="M214" s="516" t="str">
        <f t="shared" si="112"/>
        <v>;</v>
      </c>
      <c r="N214" s="517" t="str">
        <f t="shared" si="113"/>
        <v/>
      </c>
      <c r="O214" s="64"/>
      <c r="P214" s="64"/>
      <c r="Q214" s="64"/>
      <c r="R214" s="64"/>
      <c r="S214" s="64"/>
      <c r="T214" s="64"/>
      <c r="U214" s="64"/>
      <c r="V214" s="64"/>
      <c r="W214" s="64"/>
      <c r="X214" s="64"/>
      <c r="Y214" s="64"/>
      <c r="Z214" s="64"/>
      <c r="AA214" s="64"/>
      <c r="AB214" s="64"/>
      <c r="AC214" s="64"/>
      <c r="AD214" s="64"/>
      <c r="AE214" s="64"/>
      <c r="AF214" s="64"/>
      <c r="AG214" s="64"/>
      <c r="AH214" s="44">
        <f t="shared" si="101"/>
        <v>0</v>
      </c>
      <c r="AI214" s="57" t="str">
        <f t="shared" si="102"/>
        <v>Moderado</v>
      </c>
      <c r="AJ214" s="56">
        <f t="shared" si="103"/>
        <v>0.6</v>
      </c>
      <c r="AK214" s="224" t="e">
        <f>IF(AND(M214&lt;&gt;"",AI214&lt;&gt;""),VLOOKUP(M214&amp;AI214,'No Eliminar'!$P$32:$Q$56,2,FALSE),"")</f>
        <v>#N/A</v>
      </c>
      <c r="AL214" s="105"/>
      <c r="AM214" s="555"/>
      <c r="AN214" s="555"/>
      <c r="AO214" s="68" t="str">
        <f t="shared" si="104"/>
        <v>Impacto</v>
      </c>
      <c r="AP214" s="69"/>
      <c r="AQ214" s="110" t="str">
        <f t="shared" si="105"/>
        <v/>
      </c>
      <c r="AR214" s="69"/>
      <c r="AS214" s="67" t="str">
        <f t="shared" si="106"/>
        <v/>
      </c>
      <c r="AT214" s="70" t="e">
        <f t="shared" si="107"/>
        <v>#VALUE!</v>
      </c>
      <c r="AU214" s="69"/>
      <c r="AV214" s="69"/>
      <c r="AW214" s="69"/>
      <c r="AX214" s="70" t="str">
        <f t="shared" si="108"/>
        <v/>
      </c>
      <c r="AY214" s="71" t="str">
        <f t="shared" si="109"/>
        <v>Muy Alta</v>
      </c>
      <c r="AZ214" s="70" t="e">
        <f t="shared" si="110"/>
        <v>#VALUE!</v>
      </c>
      <c r="BA214" s="71" t="e">
        <f t="shared" si="111"/>
        <v>#VALUE!</v>
      </c>
      <c r="BB214" s="55" t="e">
        <f>IF(AND(AY214&lt;&gt;"",BA214&lt;&gt;""),VLOOKUP(AY214&amp;BA214,'No Eliminar'!$P$3:$Q$27,2,FALSE),"")</f>
        <v>#VALUE!</v>
      </c>
      <c r="BC214" s="69"/>
      <c r="BD214" s="555"/>
      <c r="BE214" s="555"/>
      <c r="BF214" s="555"/>
      <c r="BG214" s="555"/>
      <c r="BH214" s="555"/>
      <c r="BI214" s="596"/>
    </row>
    <row r="215" spans="2:61" ht="49.5" thickBot="1" x14ac:dyDescent="0.35">
      <c r="B215" s="49"/>
      <c r="C215" s="124" t="e">
        <f>VLOOKUP(B215,'No Eliminar'!B$3:D$18,2,FALSE)</f>
        <v>#N/A</v>
      </c>
      <c r="D215" s="124" t="e">
        <f>VLOOKUP(B215,'No Eliminar'!B$3:E$18,4,FALSE)</f>
        <v>#N/A</v>
      </c>
      <c r="E215" s="49"/>
      <c r="F215" s="111"/>
      <c r="G215" s="123"/>
      <c r="H215" s="50"/>
      <c r="I215" s="63"/>
      <c r="J215" s="63"/>
      <c r="K215" s="49"/>
      <c r="L215" s="114"/>
      <c r="M215" s="516" t="str">
        <f t="shared" si="112"/>
        <v>;</v>
      </c>
      <c r="N215" s="517" t="str">
        <f t="shared" si="113"/>
        <v/>
      </c>
      <c r="O215" s="64"/>
      <c r="P215" s="64"/>
      <c r="Q215" s="64"/>
      <c r="R215" s="64"/>
      <c r="S215" s="64"/>
      <c r="T215" s="64"/>
      <c r="U215" s="64"/>
      <c r="V215" s="64"/>
      <c r="W215" s="64"/>
      <c r="X215" s="64"/>
      <c r="Y215" s="64"/>
      <c r="Z215" s="64"/>
      <c r="AA215" s="64"/>
      <c r="AB215" s="64"/>
      <c r="AC215" s="64"/>
      <c r="AD215" s="64"/>
      <c r="AE215" s="64"/>
      <c r="AF215" s="64"/>
      <c r="AG215" s="64"/>
      <c r="AH215" s="44">
        <f t="shared" si="101"/>
        <v>0</v>
      </c>
      <c r="AI215" s="57" t="str">
        <f t="shared" si="102"/>
        <v>Moderado</v>
      </c>
      <c r="AJ215" s="56">
        <f t="shared" si="103"/>
        <v>0.6</v>
      </c>
      <c r="AK215" s="224" t="e">
        <f>IF(AND(M215&lt;&gt;"",AI215&lt;&gt;""),VLOOKUP(M215&amp;AI215,'No Eliminar'!$P$32:$Q$56,2,FALSE),"")</f>
        <v>#N/A</v>
      </c>
      <c r="AL215" s="105"/>
      <c r="AM215" s="555"/>
      <c r="AN215" s="555"/>
      <c r="AO215" s="68" t="str">
        <f t="shared" si="104"/>
        <v>Impacto</v>
      </c>
      <c r="AP215" s="69"/>
      <c r="AQ215" s="110" t="str">
        <f t="shared" si="105"/>
        <v/>
      </c>
      <c r="AR215" s="69"/>
      <c r="AS215" s="67" t="str">
        <f t="shared" si="106"/>
        <v/>
      </c>
      <c r="AT215" s="70" t="e">
        <f t="shared" si="107"/>
        <v>#VALUE!</v>
      </c>
      <c r="AU215" s="69"/>
      <c r="AV215" s="69"/>
      <c r="AW215" s="69"/>
      <c r="AX215" s="70" t="str">
        <f t="shared" si="108"/>
        <v/>
      </c>
      <c r="AY215" s="71" t="str">
        <f t="shared" si="109"/>
        <v>Muy Alta</v>
      </c>
      <c r="AZ215" s="70" t="e">
        <f t="shared" si="110"/>
        <v>#VALUE!</v>
      </c>
      <c r="BA215" s="71" t="e">
        <f t="shared" si="111"/>
        <v>#VALUE!</v>
      </c>
      <c r="BB215" s="55" t="e">
        <f>IF(AND(AY215&lt;&gt;"",BA215&lt;&gt;""),VLOOKUP(AY215&amp;BA215,'No Eliminar'!$P$3:$Q$27,2,FALSE),"")</f>
        <v>#VALUE!</v>
      </c>
      <c r="BC215" s="69"/>
      <c r="BD215" s="555"/>
      <c r="BE215" s="555"/>
      <c r="BF215" s="555"/>
      <c r="BG215" s="555"/>
      <c r="BH215" s="555"/>
      <c r="BI215" s="596"/>
    </row>
    <row r="216" spans="2:61" ht="49.5" thickBot="1" x14ac:dyDescent="0.35">
      <c r="B216" s="49"/>
      <c r="C216" s="124" t="e">
        <f>VLOOKUP(B216,'No Eliminar'!B$3:D$18,2,FALSE)</f>
        <v>#N/A</v>
      </c>
      <c r="D216" s="124" t="e">
        <f>VLOOKUP(B216,'No Eliminar'!B$3:E$18,4,FALSE)</f>
        <v>#N/A</v>
      </c>
      <c r="E216" s="49"/>
      <c r="F216" s="111"/>
      <c r="G216" s="123"/>
      <c r="H216" s="50"/>
      <c r="I216" s="63"/>
      <c r="J216" s="63"/>
      <c r="K216" s="49"/>
      <c r="L216" s="114"/>
      <c r="M216" s="516" t="str">
        <f t="shared" si="112"/>
        <v>;</v>
      </c>
      <c r="N216" s="517" t="str">
        <f t="shared" si="113"/>
        <v/>
      </c>
      <c r="O216" s="64"/>
      <c r="P216" s="64"/>
      <c r="Q216" s="64"/>
      <c r="R216" s="64"/>
      <c r="S216" s="64"/>
      <c r="T216" s="64"/>
      <c r="U216" s="64"/>
      <c r="V216" s="64"/>
      <c r="W216" s="64"/>
      <c r="X216" s="64"/>
      <c r="Y216" s="64"/>
      <c r="Z216" s="64"/>
      <c r="AA216" s="64"/>
      <c r="AB216" s="64"/>
      <c r="AC216" s="64"/>
      <c r="AD216" s="64"/>
      <c r="AE216" s="64"/>
      <c r="AF216" s="64"/>
      <c r="AG216" s="64"/>
      <c r="AH216" s="44">
        <f t="shared" ref="AH216:AH245" si="114">COUNTIF(O216:AG216, "SI")</f>
        <v>0</v>
      </c>
      <c r="AI216" s="57" t="str">
        <f t="shared" ref="AI216:AI245" si="115">IF(AH216&lt;=5, "Moderado", IF(AH216&lt;=11,"Mayor","Catastrófico"))</f>
        <v>Moderado</v>
      </c>
      <c r="AJ216" s="56">
        <f t="shared" ref="AJ216:AJ245" si="116">IF(AI216="Leve", 20%, IF(AI216="Menor",40%, IF(AI216="Moderado",60%, IF(AI216="Mayor",80%,IF(AI216="Catastrófico",100%,"")))))</f>
        <v>0.6</v>
      </c>
      <c r="AK216" s="224" t="e">
        <f>IF(AND(M216&lt;&gt;"",AI216&lt;&gt;""),VLOOKUP(M216&amp;AI216,'No Eliminar'!$P$32:$Q$56,2,FALSE),"")</f>
        <v>#N/A</v>
      </c>
      <c r="AL216" s="105"/>
      <c r="AM216" s="555"/>
      <c r="AN216" s="555"/>
      <c r="AO216" s="68" t="str">
        <f t="shared" ref="AO216:AO245" si="117">IF(AP216="Preventivo","Probabilidad",IF(AP216="Detectivo","Probabilidad","Impacto"))</f>
        <v>Impacto</v>
      </c>
      <c r="AP216" s="69"/>
      <c r="AQ216" s="110" t="str">
        <f t="shared" ref="AQ216:AQ245" si="118">IF(AP216="Preventivo", 25%, IF(AP216="Detectivo",15%, IF(AP216="Correctivo",10%,IF(AP216="No se tienen controles para aplicar al impacto","No Aplica",""))))</f>
        <v/>
      </c>
      <c r="AR216" s="69"/>
      <c r="AS216" s="67" t="str">
        <f t="shared" ref="AS216:AS245" si="119">IF(AR216="Automático", 25%, IF(AR216="Manual",15%,IF(AR216="No Aplica", "No Aplica","")))</f>
        <v/>
      </c>
      <c r="AT216" s="70" t="e">
        <f t="shared" ref="AT216:AT245" si="120">AQ216+AS216</f>
        <v>#VALUE!</v>
      </c>
      <c r="AU216" s="69"/>
      <c r="AV216" s="69"/>
      <c r="AW216" s="69"/>
      <c r="AX216" s="70" t="str">
        <f t="shared" ref="AX216:AX245" si="121">IFERROR(IF(AO216="Probabilidad",(N216-(+N216*AT216)),IF(AO216="Impacto",N216,"")),"")</f>
        <v/>
      </c>
      <c r="AY216" s="71" t="str">
        <f t="shared" ref="AY216:AY245" si="122">IF(AX216&lt;=20%, "Muy Baja", IF(AX216&lt;=40%,"Baja", IF(AX216&lt;=60%,"Media",IF(AX216&lt;=80%,"Alta","Muy Alta"))))</f>
        <v>Muy Alta</v>
      </c>
      <c r="AZ216" s="70" t="e">
        <f t="shared" ref="AZ216:AZ245" si="123">IF(AO216="Impacto",(AJ216-(+AJ216*AT216)),AJ216)</f>
        <v>#VALUE!</v>
      </c>
      <c r="BA216" s="71" t="e">
        <f t="shared" ref="BA216:BA245" si="124">IF(AZ216&lt;=20%, "Leve", IF(AZ216&lt;=40%,"Menor", IF(AZ216&lt;=60%,"Moderado",IF(AZ216&lt;=80%,"Mayor","Catastrófico"))))</f>
        <v>#VALUE!</v>
      </c>
      <c r="BB216" s="55" t="e">
        <f>IF(AND(AY216&lt;&gt;"",BA216&lt;&gt;""),VLOOKUP(AY216&amp;BA216,'No Eliminar'!$P$3:$Q$27,2,FALSE),"")</f>
        <v>#VALUE!</v>
      </c>
      <c r="BC216" s="69"/>
      <c r="BD216" s="555"/>
      <c r="BE216" s="555"/>
      <c r="BF216" s="555"/>
      <c r="BG216" s="555"/>
      <c r="BH216" s="555"/>
      <c r="BI216" s="596"/>
    </row>
    <row r="217" spans="2:61" ht="49.5" thickBot="1" x14ac:dyDescent="0.35">
      <c r="B217" s="49"/>
      <c r="C217" s="124" t="e">
        <f>VLOOKUP(B217,'No Eliminar'!B$3:D$18,2,FALSE)</f>
        <v>#N/A</v>
      </c>
      <c r="D217" s="124" t="e">
        <f>VLOOKUP(B217,'No Eliminar'!B$3:E$18,4,FALSE)</f>
        <v>#N/A</v>
      </c>
      <c r="E217" s="49"/>
      <c r="F217" s="111"/>
      <c r="G217" s="123"/>
      <c r="H217" s="50"/>
      <c r="I217" s="63"/>
      <c r="J217" s="63"/>
      <c r="K217" s="49"/>
      <c r="L217" s="114"/>
      <c r="M217" s="516" t="str">
        <f t="shared" si="112"/>
        <v>;</v>
      </c>
      <c r="N217" s="517" t="str">
        <f t="shared" si="113"/>
        <v/>
      </c>
      <c r="O217" s="64"/>
      <c r="P217" s="64"/>
      <c r="Q217" s="64"/>
      <c r="R217" s="64"/>
      <c r="S217" s="64"/>
      <c r="T217" s="64"/>
      <c r="U217" s="64"/>
      <c r="V217" s="64"/>
      <c r="W217" s="64"/>
      <c r="X217" s="64"/>
      <c r="Y217" s="64"/>
      <c r="Z217" s="64"/>
      <c r="AA217" s="64"/>
      <c r="AB217" s="64"/>
      <c r="AC217" s="64"/>
      <c r="AD217" s="64"/>
      <c r="AE217" s="64"/>
      <c r="AF217" s="64"/>
      <c r="AG217" s="64"/>
      <c r="AH217" s="44">
        <f t="shared" si="114"/>
        <v>0</v>
      </c>
      <c r="AI217" s="57" t="str">
        <f t="shared" si="115"/>
        <v>Moderado</v>
      </c>
      <c r="AJ217" s="56">
        <f t="shared" si="116"/>
        <v>0.6</v>
      </c>
      <c r="AK217" s="224" t="e">
        <f>IF(AND(M217&lt;&gt;"",AI217&lt;&gt;""),VLOOKUP(M217&amp;AI217,'No Eliminar'!$P$32:$Q$56,2,FALSE),"")</f>
        <v>#N/A</v>
      </c>
      <c r="AL217" s="105"/>
      <c r="AM217" s="555"/>
      <c r="AN217" s="555"/>
      <c r="AO217" s="68" t="str">
        <f t="shared" si="117"/>
        <v>Impacto</v>
      </c>
      <c r="AP217" s="69"/>
      <c r="AQ217" s="110" t="str">
        <f t="shared" si="118"/>
        <v/>
      </c>
      <c r="AR217" s="69"/>
      <c r="AS217" s="67" t="str">
        <f t="shared" si="119"/>
        <v/>
      </c>
      <c r="AT217" s="70" t="e">
        <f t="shared" si="120"/>
        <v>#VALUE!</v>
      </c>
      <c r="AU217" s="69"/>
      <c r="AV217" s="69"/>
      <c r="AW217" s="69"/>
      <c r="AX217" s="70" t="str">
        <f t="shared" si="121"/>
        <v/>
      </c>
      <c r="AY217" s="71" t="str">
        <f t="shared" si="122"/>
        <v>Muy Alta</v>
      </c>
      <c r="AZ217" s="70" t="e">
        <f t="shared" si="123"/>
        <v>#VALUE!</v>
      </c>
      <c r="BA217" s="71" t="e">
        <f t="shared" si="124"/>
        <v>#VALUE!</v>
      </c>
      <c r="BB217" s="55" t="e">
        <f>IF(AND(AY217&lt;&gt;"",BA217&lt;&gt;""),VLOOKUP(AY217&amp;BA217,'No Eliminar'!$P$3:$Q$27,2,FALSE),"")</f>
        <v>#VALUE!</v>
      </c>
      <c r="BC217" s="69"/>
      <c r="BD217" s="555"/>
      <c r="BE217" s="555"/>
      <c r="BF217" s="555"/>
      <c r="BG217" s="555"/>
      <c r="BH217" s="555"/>
      <c r="BI217" s="596"/>
    </row>
    <row r="218" spans="2:61" ht="49.5" thickBot="1" x14ac:dyDescent="0.35">
      <c r="B218" s="49"/>
      <c r="C218" s="124" t="e">
        <f>VLOOKUP(B218,'No Eliminar'!B$3:D$18,2,FALSE)</f>
        <v>#N/A</v>
      </c>
      <c r="D218" s="124" t="e">
        <f>VLOOKUP(B218,'No Eliminar'!B$3:E$18,4,FALSE)</f>
        <v>#N/A</v>
      </c>
      <c r="E218" s="49"/>
      <c r="F218" s="111"/>
      <c r="G218" s="123"/>
      <c r="H218" s="50"/>
      <c r="I218" s="63"/>
      <c r="J218" s="63"/>
      <c r="K218" s="49"/>
      <c r="L218" s="114"/>
      <c r="M218" s="516" t="str">
        <f t="shared" si="112"/>
        <v>;</v>
      </c>
      <c r="N218" s="517" t="str">
        <f t="shared" si="113"/>
        <v/>
      </c>
      <c r="O218" s="64"/>
      <c r="P218" s="64"/>
      <c r="Q218" s="64"/>
      <c r="R218" s="64"/>
      <c r="S218" s="64"/>
      <c r="T218" s="64"/>
      <c r="U218" s="64"/>
      <c r="V218" s="64"/>
      <c r="W218" s="64"/>
      <c r="X218" s="64"/>
      <c r="Y218" s="64"/>
      <c r="Z218" s="64"/>
      <c r="AA218" s="64"/>
      <c r="AB218" s="64"/>
      <c r="AC218" s="64"/>
      <c r="AD218" s="64"/>
      <c r="AE218" s="64"/>
      <c r="AF218" s="64"/>
      <c r="AG218" s="64"/>
      <c r="AH218" s="44">
        <f t="shared" si="114"/>
        <v>0</v>
      </c>
      <c r="AI218" s="57" t="str">
        <f t="shared" si="115"/>
        <v>Moderado</v>
      </c>
      <c r="AJ218" s="56">
        <f t="shared" si="116"/>
        <v>0.6</v>
      </c>
      <c r="AK218" s="224" t="e">
        <f>IF(AND(M218&lt;&gt;"",AI218&lt;&gt;""),VLOOKUP(M218&amp;AI218,'No Eliminar'!$P$32:$Q$56,2,FALSE),"")</f>
        <v>#N/A</v>
      </c>
      <c r="AL218" s="105"/>
      <c r="AM218" s="555"/>
      <c r="AN218" s="555"/>
      <c r="AO218" s="68" t="str">
        <f t="shared" si="117"/>
        <v>Impacto</v>
      </c>
      <c r="AP218" s="69"/>
      <c r="AQ218" s="110" t="str">
        <f t="shared" si="118"/>
        <v/>
      </c>
      <c r="AR218" s="69"/>
      <c r="AS218" s="67" t="str">
        <f t="shared" si="119"/>
        <v/>
      </c>
      <c r="AT218" s="70" t="e">
        <f t="shared" si="120"/>
        <v>#VALUE!</v>
      </c>
      <c r="AU218" s="69"/>
      <c r="AV218" s="69"/>
      <c r="AW218" s="69"/>
      <c r="AX218" s="70" t="str">
        <f t="shared" si="121"/>
        <v/>
      </c>
      <c r="AY218" s="71" t="str">
        <f t="shared" si="122"/>
        <v>Muy Alta</v>
      </c>
      <c r="AZ218" s="70" t="e">
        <f t="shared" si="123"/>
        <v>#VALUE!</v>
      </c>
      <c r="BA218" s="71" t="e">
        <f t="shared" si="124"/>
        <v>#VALUE!</v>
      </c>
      <c r="BB218" s="55" t="e">
        <f>IF(AND(AY218&lt;&gt;"",BA218&lt;&gt;""),VLOOKUP(AY218&amp;BA218,'No Eliminar'!$P$3:$Q$27,2,FALSE),"")</f>
        <v>#VALUE!</v>
      </c>
      <c r="BC218" s="69"/>
      <c r="BD218" s="555"/>
      <c r="BE218" s="555"/>
      <c r="BF218" s="555"/>
      <c r="BG218" s="555"/>
      <c r="BH218" s="555"/>
      <c r="BI218" s="596"/>
    </row>
    <row r="219" spans="2:61" ht="49.5" thickBot="1" x14ac:dyDescent="0.35">
      <c r="B219" s="49"/>
      <c r="C219" s="124" t="e">
        <f>VLOOKUP(B219,'No Eliminar'!B$3:D$18,2,FALSE)</f>
        <v>#N/A</v>
      </c>
      <c r="D219" s="124" t="e">
        <f>VLOOKUP(B219,'No Eliminar'!B$3:E$18,4,FALSE)</f>
        <v>#N/A</v>
      </c>
      <c r="E219" s="49"/>
      <c r="F219" s="111"/>
      <c r="G219" s="123"/>
      <c r="H219" s="50"/>
      <c r="I219" s="63"/>
      <c r="J219" s="63"/>
      <c r="K219" s="49"/>
      <c r="L219" s="114"/>
      <c r="M219" s="516" t="str">
        <f t="shared" si="112"/>
        <v>;</v>
      </c>
      <c r="N219" s="517" t="str">
        <f t="shared" si="113"/>
        <v/>
      </c>
      <c r="O219" s="64"/>
      <c r="P219" s="64"/>
      <c r="Q219" s="64"/>
      <c r="R219" s="64"/>
      <c r="S219" s="64"/>
      <c r="T219" s="64"/>
      <c r="U219" s="64"/>
      <c r="V219" s="64"/>
      <c r="W219" s="64"/>
      <c r="X219" s="64"/>
      <c r="Y219" s="64"/>
      <c r="Z219" s="64"/>
      <c r="AA219" s="64"/>
      <c r="AB219" s="64"/>
      <c r="AC219" s="64"/>
      <c r="AD219" s="64"/>
      <c r="AE219" s="64"/>
      <c r="AF219" s="64"/>
      <c r="AG219" s="64"/>
      <c r="AH219" s="44">
        <f t="shared" si="114"/>
        <v>0</v>
      </c>
      <c r="AI219" s="57" t="str">
        <f t="shared" si="115"/>
        <v>Moderado</v>
      </c>
      <c r="AJ219" s="56">
        <f t="shared" si="116"/>
        <v>0.6</v>
      </c>
      <c r="AK219" s="224" t="e">
        <f>IF(AND(M219&lt;&gt;"",AI219&lt;&gt;""),VLOOKUP(M219&amp;AI219,'No Eliminar'!$P$32:$Q$56,2,FALSE),"")</f>
        <v>#N/A</v>
      </c>
      <c r="AL219" s="105"/>
      <c r="AM219" s="555"/>
      <c r="AN219" s="555"/>
      <c r="AO219" s="68" t="str">
        <f t="shared" si="117"/>
        <v>Impacto</v>
      </c>
      <c r="AP219" s="69"/>
      <c r="AQ219" s="110" t="str">
        <f t="shared" si="118"/>
        <v/>
      </c>
      <c r="AR219" s="69"/>
      <c r="AS219" s="67" t="str">
        <f t="shared" si="119"/>
        <v/>
      </c>
      <c r="AT219" s="70" t="e">
        <f t="shared" si="120"/>
        <v>#VALUE!</v>
      </c>
      <c r="AU219" s="69"/>
      <c r="AV219" s="69"/>
      <c r="AW219" s="69"/>
      <c r="AX219" s="70" t="str">
        <f t="shared" si="121"/>
        <v/>
      </c>
      <c r="AY219" s="71" t="str">
        <f t="shared" si="122"/>
        <v>Muy Alta</v>
      </c>
      <c r="AZ219" s="70" t="e">
        <f t="shared" si="123"/>
        <v>#VALUE!</v>
      </c>
      <c r="BA219" s="71" t="e">
        <f t="shared" si="124"/>
        <v>#VALUE!</v>
      </c>
      <c r="BB219" s="55" t="e">
        <f>IF(AND(AY219&lt;&gt;"",BA219&lt;&gt;""),VLOOKUP(AY219&amp;BA219,'No Eliminar'!$P$3:$Q$27,2,FALSE),"")</f>
        <v>#VALUE!</v>
      </c>
      <c r="BC219" s="69"/>
      <c r="BD219" s="555"/>
      <c r="BE219" s="555"/>
      <c r="BF219" s="555"/>
      <c r="BG219" s="555"/>
      <c r="BH219" s="555"/>
      <c r="BI219" s="596"/>
    </row>
    <row r="220" spans="2:61" ht="49.5" thickBot="1" x14ac:dyDescent="0.35">
      <c r="B220" s="49"/>
      <c r="C220" s="124" t="e">
        <f>VLOOKUP(B220,'No Eliminar'!B$3:D$18,2,FALSE)</f>
        <v>#N/A</v>
      </c>
      <c r="D220" s="124" t="e">
        <f>VLOOKUP(B220,'No Eliminar'!B$3:E$18,4,FALSE)</f>
        <v>#N/A</v>
      </c>
      <c r="E220" s="49"/>
      <c r="F220" s="111"/>
      <c r="G220" s="123"/>
      <c r="H220" s="50"/>
      <c r="I220" s="63"/>
      <c r="J220" s="63"/>
      <c r="K220" s="49"/>
      <c r="L220" s="114"/>
      <c r="M220" s="516" t="str">
        <f t="shared" si="112"/>
        <v>;</v>
      </c>
      <c r="N220" s="517" t="str">
        <f t="shared" si="113"/>
        <v/>
      </c>
      <c r="O220" s="64"/>
      <c r="P220" s="64"/>
      <c r="Q220" s="64"/>
      <c r="R220" s="64"/>
      <c r="S220" s="64"/>
      <c r="T220" s="64"/>
      <c r="U220" s="64"/>
      <c r="V220" s="64"/>
      <c r="W220" s="64"/>
      <c r="X220" s="64"/>
      <c r="Y220" s="64"/>
      <c r="Z220" s="64"/>
      <c r="AA220" s="64"/>
      <c r="AB220" s="64"/>
      <c r="AC220" s="64"/>
      <c r="AD220" s="64"/>
      <c r="AE220" s="64"/>
      <c r="AF220" s="64"/>
      <c r="AG220" s="64"/>
      <c r="AH220" s="44">
        <f t="shared" si="114"/>
        <v>0</v>
      </c>
      <c r="AI220" s="57" t="str">
        <f t="shared" si="115"/>
        <v>Moderado</v>
      </c>
      <c r="AJ220" s="56">
        <f t="shared" si="116"/>
        <v>0.6</v>
      </c>
      <c r="AK220" s="224" t="e">
        <f>IF(AND(M220&lt;&gt;"",AI220&lt;&gt;""),VLOOKUP(M220&amp;AI220,'No Eliminar'!$P$32:$Q$56,2,FALSE),"")</f>
        <v>#N/A</v>
      </c>
      <c r="AL220" s="105"/>
      <c r="AM220" s="555"/>
      <c r="AN220" s="555"/>
      <c r="AO220" s="68" t="str">
        <f t="shared" si="117"/>
        <v>Impacto</v>
      </c>
      <c r="AP220" s="69"/>
      <c r="AQ220" s="110" t="str">
        <f t="shared" si="118"/>
        <v/>
      </c>
      <c r="AR220" s="69"/>
      <c r="AS220" s="67" t="str">
        <f t="shared" si="119"/>
        <v/>
      </c>
      <c r="AT220" s="70" t="e">
        <f t="shared" si="120"/>
        <v>#VALUE!</v>
      </c>
      <c r="AU220" s="69"/>
      <c r="AV220" s="69"/>
      <c r="AW220" s="69"/>
      <c r="AX220" s="70" t="str">
        <f t="shared" si="121"/>
        <v/>
      </c>
      <c r="AY220" s="71" t="str">
        <f t="shared" si="122"/>
        <v>Muy Alta</v>
      </c>
      <c r="AZ220" s="70" t="e">
        <f t="shared" si="123"/>
        <v>#VALUE!</v>
      </c>
      <c r="BA220" s="71" t="e">
        <f t="shared" si="124"/>
        <v>#VALUE!</v>
      </c>
      <c r="BB220" s="55" t="e">
        <f>IF(AND(AY220&lt;&gt;"",BA220&lt;&gt;""),VLOOKUP(AY220&amp;BA220,'No Eliminar'!$P$3:$Q$27,2,FALSE),"")</f>
        <v>#VALUE!</v>
      </c>
      <c r="BC220" s="69"/>
      <c r="BD220" s="555"/>
      <c r="BE220" s="555"/>
      <c r="BF220" s="555"/>
      <c r="BG220" s="555"/>
      <c r="BH220" s="555"/>
      <c r="BI220" s="596"/>
    </row>
    <row r="221" spans="2:61" ht="49.5" thickBot="1" x14ac:dyDescent="0.35">
      <c r="B221" s="49"/>
      <c r="C221" s="124" t="e">
        <f>VLOOKUP(B221,'No Eliminar'!B$3:D$18,2,FALSE)</f>
        <v>#N/A</v>
      </c>
      <c r="D221" s="124" t="e">
        <f>VLOOKUP(B221,'No Eliminar'!B$3:E$18,4,FALSE)</f>
        <v>#N/A</v>
      </c>
      <c r="E221" s="49"/>
      <c r="F221" s="111"/>
      <c r="G221" s="123"/>
      <c r="H221" s="50"/>
      <c r="I221" s="63"/>
      <c r="J221" s="63"/>
      <c r="K221" s="49"/>
      <c r="L221" s="114"/>
      <c r="M221" s="516" t="str">
        <f t="shared" si="112"/>
        <v>;</v>
      </c>
      <c r="N221" s="517" t="str">
        <f t="shared" si="113"/>
        <v/>
      </c>
      <c r="O221" s="64"/>
      <c r="P221" s="64"/>
      <c r="Q221" s="64"/>
      <c r="R221" s="64"/>
      <c r="S221" s="64"/>
      <c r="T221" s="64"/>
      <c r="U221" s="64"/>
      <c r="V221" s="64"/>
      <c r="W221" s="64"/>
      <c r="X221" s="64"/>
      <c r="Y221" s="64"/>
      <c r="Z221" s="64"/>
      <c r="AA221" s="64"/>
      <c r="AB221" s="64"/>
      <c r="AC221" s="64"/>
      <c r="AD221" s="64"/>
      <c r="AE221" s="64"/>
      <c r="AF221" s="64"/>
      <c r="AG221" s="64"/>
      <c r="AH221" s="44">
        <f t="shared" si="114"/>
        <v>0</v>
      </c>
      <c r="AI221" s="57" t="str">
        <f t="shared" si="115"/>
        <v>Moderado</v>
      </c>
      <c r="AJ221" s="56">
        <f t="shared" si="116"/>
        <v>0.6</v>
      </c>
      <c r="AK221" s="224" t="e">
        <f>IF(AND(M221&lt;&gt;"",AI221&lt;&gt;""),VLOOKUP(M221&amp;AI221,'No Eliminar'!$P$32:$Q$56,2,FALSE),"")</f>
        <v>#N/A</v>
      </c>
      <c r="AL221" s="105"/>
      <c r="AM221" s="555"/>
      <c r="AN221" s="555"/>
      <c r="AO221" s="68" t="str">
        <f t="shared" si="117"/>
        <v>Impacto</v>
      </c>
      <c r="AP221" s="69"/>
      <c r="AQ221" s="110" t="str">
        <f t="shared" si="118"/>
        <v/>
      </c>
      <c r="AR221" s="69"/>
      <c r="AS221" s="67" t="str">
        <f t="shared" si="119"/>
        <v/>
      </c>
      <c r="AT221" s="70" t="e">
        <f t="shared" si="120"/>
        <v>#VALUE!</v>
      </c>
      <c r="AU221" s="69"/>
      <c r="AV221" s="69"/>
      <c r="AW221" s="69"/>
      <c r="AX221" s="70" t="str">
        <f t="shared" si="121"/>
        <v/>
      </c>
      <c r="AY221" s="71" t="str">
        <f t="shared" si="122"/>
        <v>Muy Alta</v>
      </c>
      <c r="AZ221" s="70" t="e">
        <f t="shared" si="123"/>
        <v>#VALUE!</v>
      </c>
      <c r="BA221" s="71" t="e">
        <f t="shared" si="124"/>
        <v>#VALUE!</v>
      </c>
      <c r="BB221" s="55" t="e">
        <f>IF(AND(AY221&lt;&gt;"",BA221&lt;&gt;""),VLOOKUP(AY221&amp;BA221,'No Eliminar'!$P$3:$Q$27,2,FALSE),"")</f>
        <v>#VALUE!</v>
      </c>
      <c r="BC221" s="69"/>
      <c r="BD221" s="555"/>
      <c r="BE221" s="555"/>
      <c r="BF221" s="555"/>
      <c r="BG221" s="555"/>
      <c r="BH221" s="555"/>
      <c r="BI221" s="596"/>
    </row>
    <row r="222" spans="2:61" ht="49.5" thickBot="1" x14ac:dyDescent="0.35">
      <c r="B222" s="49"/>
      <c r="C222" s="124" t="e">
        <f>VLOOKUP(B222,'No Eliminar'!B$3:D$18,2,FALSE)</f>
        <v>#N/A</v>
      </c>
      <c r="D222" s="124" t="e">
        <f>VLOOKUP(B222,'No Eliminar'!B$3:E$18,4,FALSE)</f>
        <v>#N/A</v>
      </c>
      <c r="E222" s="49"/>
      <c r="F222" s="111"/>
      <c r="G222" s="123"/>
      <c r="H222" s="50"/>
      <c r="I222" s="63"/>
      <c r="J222" s="63"/>
      <c r="K222" s="49"/>
      <c r="L222" s="114"/>
      <c r="M222" s="516" t="str">
        <f t="shared" si="112"/>
        <v>;</v>
      </c>
      <c r="N222" s="517" t="str">
        <f t="shared" si="113"/>
        <v/>
      </c>
      <c r="O222" s="64"/>
      <c r="P222" s="64"/>
      <c r="Q222" s="64"/>
      <c r="R222" s="64"/>
      <c r="S222" s="64"/>
      <c r="T222" s="64"/>
      <c r="U222" s="64"/>
      <c r="V222" s="64"/>
      <c r="W222" s="64"/>
      <c r="X222" s="64"/>
      <c r="Y222" s="64"/>
      <c r="Z222" s="64"/>
      <c r="AA222" s="64"/>
      <c r="AB222" s="64"/>
      <c r="AC222" s="64"/>
      <c r="AD222" s="64"/>
      <c r="AE222" s="64"/>
      <c r="AF222" s="64"/>
      <c r="AG222" s="64"/>
      <c r="AH222" s="44">
        <f t="shared" si="114"/>
        <v>0</v>
      </c>
      <c r="AI222" s="57" t="str">
        <f t="shared" si="115"/>
        <v>Moderado</v>
      </c>
      <c r="AJ222" s="56">
        <f t="shared" si="116"/>
        <v>0.6</v>
      </c>
      <c r="AK222" s="224" t="e">
        <f>IF(AND(M222&lt;&gt;"",AI222&lt;&gt;""),VLOOKUP(M222&amp;AI222,'No Eliminar'!$P$32:$Q$56,2,FALSE),"")</f>
        <v>#N/A</v>
      </c>
      <c r="AL222" s="105"/>
      <c r="AM222" s="555"/>
      <c r="AN222" s="555"/>
      <c r="AO222" s="68" t="str">
        <f t="shared" si="117"/>
        <v>Impacto</v>
      </c>
      <c r="AP222" s="69"/>
      <c r="AQ222" s="110" t="str">
        <f t="shared" si="118"/>
        <v/>
      </c>
      <c r="AR222" s="69"/>
      <c r="AS222" s="67" t="str">
        <f t="shared" si="119"/>
        <v/>
      </c>
      <c r="AT222" s="70" t="e">
        <f t="shared" si="120"/>
        <v>#VALUE!</v>
      </c>
      <c r="AU222" s="69"/>
      <c r="AV222" s="69"/>
      <c r="AW222" s="69"/>
      <c r="AX222" s="70" t="str">
        <f t="shared" si="121"/>
        <v/>
      </c>
      <c r="AY222" s="71" t="str">
        <f t="shared" si="122"/>
        <v>Muy Alta</v>
      </c>
      <c r="AZ222" s="70" t="e">
        <f t="shared" si="123"/>
        <v>#VALUE!</v>
      </c>
      <c r="BA222" s="71" t="e">
        <f t="shared" si="124"/>
        <v>#VALUE!</v>
      </c>
      <c r="BB222" s="55" t="e">
        <f>IF(AND(AY222&lt;&gt;"",BA222&lt;&gt;""),VLOOKUP(AY222&amp;BA222,'No Eliminar'!$P$3:$Q$27,2,FALSE),"")</f>
        <v>#VALUE!</v>
      </c>
      <c r="BC222" s="69"/>
      <c r="BD222" s="555"/>
      <c r="BE222" s="555"/>
      <c r="BF222" s="555"/>
      <c r="BG222" s="555"/>
      <c r="BH222" s="555"/>
      <c r="BI222" s="596"/>
    </row>
    <row r="223" spans="2:61" ht="49.5" thickBot="1" x14ac:dyDescent="0.35">
      <c r="B223" s="49"/>
      <c r="C223" s="124" t="e">
        <f>VLOOKUP(B223,'No Eliminar'!B$3:D$18,2,FALSE)</f>
        <v>#N/A</v>
      </c>
      <c r="D223" s="124" t="e">
        <f>VLOOKUP(B223,'No Eliminar'!B$3:E$18,4,FALSE)</f>
        <v>#N/A</v>
      </c>
      <c r="E223" s="49"/>
      <c r="F223" s="111"/>
      <c r="G223" s="123"/>
      <c r="H223" s="50"/>
      <c r="I223" s="63"/>
      <c r="J223" s="63"/>
      <c r="K223" s="49"/>
      <c r="L223" s="114"/>
      <c r="M223" s="516" t="str">
        <f t="shared" si="112"/>
        <v>;</v>
      </c>
      <c r="N223" s="517" t="str">
        <f t="shared" si="113"/>
        <v/>
      </c>
      <c r="O223" s="64"/>
      <c r="P223" s="64"/>
      <c r="Q223" s="64"/>
      <c r="R223" s="64"/>
      <c r="S223" s="64"/>
      <c r="T223" s="64"/>
      <c r="U223" s="64"/>
      <c r="V223" s="64"/>
      <c r="W223" s="64"/>
      <c r="X223" s="64"/>
      <c r="Y223" s="64"/>
      <c r="Z223" s="64"/>
      <c r="AA223" s="64"/>
      <c r="AB223" s="64"/>
      <c r="AC223" s="64"/>
      <c r="AD223" s="64"/>
      <c r="AE223" s="64"/>
      <c r="AF223" s="64"/>
      <c r="AG223" s="64"/>
      <c r="AH223" s="44">
        <f t="shared" si="114"/>
        <v>0</v>
      </c>
      <c r="AI223" s="57" t="str">
        <f t="shared" si="115"/>
        <v>Moderado</v>
      </c>
      <c r="AJ223" s="56">
        <f t="shared" si="116"/>
        <v>0.6</v>
      </c>
      <c r="AK223" s="224" t="e">
        <f>IF(AND(M223&lt;&gt;"",AI223&lt;&gt;""),VLOOKUP(M223&amp;AI223,'No Eliminar'!$P$32:$Q$56,2,FALSE),"")</f>
        <v>#N/A</v>
      </c>
      <c r="AL223" s="105"/>
      <c r="AM223" s="555"/>
      <c r="AN223" s="555"/>
      <c r="AO223" s="68" t="str">
        <f t="shared" si="117"/>
        <v>Impacto</v>
      </c>
      <c r="AP223" s="69"/>
      <c r="AQ223" s="110" t="str">
        <f t="shared" si="118"/>
        <v/>
      </c>
      <c r="AR223" s="69"/>
      <c r="AS223" s="67" t="str">
        <f t="shared" si="119"/>
        <v/>
      </c>
      <c r="AT223" s="70" t="e">
        <f t="shared" si="120"/>
        <v>#VALUE!</v>
      </c>
      <c r="AU223" s="69"/>
      <c r="AV223" s="69"/>
      <c r="AW223" s="69"/>
      <c r="AX223" s="70" t="str">
        <f t="shared" si="121"/>
        <v/>
      </c>
      <c r="AY223" s="71" t="str">
        <f t="shared" si="122"/>
        <v>Muy Alta</v>
      </c>
      <c r="AZ223" s="70" t="e">
        <f t="shared" si="123"/>
        <v>#VALUE!</v>
      </c>
      <c r="BA223" s="71" t="e">
        <f t="shared" si="124"/>
        <v>#VALUE!</v>
      </c>
      <c r="BB223" s="55" t="e">
        <f>IF(AND(AY223&lt;&gt;"",BA223&lt;&gt;""),VLOOKUP(AY223&amp;BA223,'No Eliminar'!$P$3:$Q$27,2,FALSE),"")</f>
        <v>#VALUE!</v>
      </c>
      <c r="BC223" s="69"/>
      <c r="BD223" s="555"/>
      <c r="BE223" s="555"/>
      <c r="BF223" s="555"/>
      <c r="BG223" s="555"/>
      <c r="BH223" s="555"/>
      <c r="BI223" s="596"/>
    </row>
    <row r="224" spans="2:61" ht="49.5" thickBot="1" x14ac:dyDescent="0.35">
      <c r="B224" s="49"/>
      <c r="C224" s="124" t="e">
        <f>VLOOKUP(B224,'No Eliminar'!B$3:D$18,2,FALSE)</f>
        <v>#N/A</v>
      </c>
      <c r="D224" s="124" t="e">
        <f>VLOOKUP(B224,'No Eliminar'!B$3:E$18,4,FALSE)</f>
        <v>#N/A</v>
      </c>
      <c r="E224" s="49"/>
      <c r="F224" s="111"/>
      <c r="G224" s="123"/>
      <c r="H224" s="50"/>
      <c r="I224" s="63"/>
      <c r="J224" s="63"/>
      <c r="K224" s="49"/>
      <c r="L224" s="114"/>
      <c r="M224" s="516" t="str">
        <f t="shared" si="112"/>
        <v>;</v>
      </c>
      <c r="N224" s="517" t="str">
        <f t="shared" si="113"/>
        <v/>
      </c>
      <c r="O224" s="64"/>
      <c r="P224" s="64"/>
      <c r="Q224" s="64"/>
      <c r="R224" s="64"/>
      <c r="S224" s="64"/>
      <c r="T224" s="64"/>
      <c r="U224" s="64"/>
      <c r="V224" s="64"/>
      <c r="W224" s="64"/>
      <c r="X224" s="64"/>
      <c r="Y224" s="64"/>
      <c r="Z224" s="64"/>
      <c r="AA224" s="64"/>
      <c r="AB224" s="64"/>
      <c r="AC224" s="64"/>
      <c r="AD224" s="64"/>
      <c r="AE224" s="64"/>
      <c r="AF224" s="64"/>
      <c r="AG224" s="64"/>
      <c r="AH224" s="44">
        <f t="shared" si="114"/>
        <v>0</v>
      </c>
      <c r="AI224" s="57" t="str">
        <f t="shared" si="115"/>
        <v>Moderado</v>
      </c>
      <c r="AJ224" s="56">
        <f t="shared" si="116"/>
        <v>0.6</v>
      </c>
      <c r="AK224" s="224" t="e">
        <f>IF(AND(M224&lt;&gt;"",AI224&lt;&gt;""),VLOOKUP(M224&amp;AI224,'No Eliminar'!$P$32:$Q$56,2,FALSE),"")</f>
        <v>#N/A</v>
      </c>
      <c r="AL224" s="105"/>
      <c r="AM224" s="555"/>
      <c r="AN224" s="555"/>
      <c r="AO224" s="68" t="str">
        <f t="shared" si="117"/>
        <v>Impacto</v>
      </c>
      <c r="AP224" s="69"/>
      <c r="AQ224" s="110" t="str">
        <f t="shared" si="118"/>
        <v/>
      </c>
      <c r="AR224" s="69"/>
      <c r="AS224" s="67" t="str">
        <f t="shared" si="119"/>
        <v/>
      </c>
      <c r="AT224" s="70" t="e">
        <f t="shared" si="120"/>
        <v>#VALUE!</v>
      </c>
      <c r="AU224" s="69"/>
      <c r="AV224" s="69"/>
      <c r="AW224" s="69"/>
      <c r="AX224" s="70" t="str">
        <f t="shared" si="121"/>
        <v/>
      </c>
      <c r="AY224" s="71" t="str">
        <f t="shared" si="122"/>
        <v>Muy Alta</v>
      </c>
      <c r="AZ224" s="70" t="e">
        <f t="shared" si="123"/>
        <v>#VALUE!</v>
      </c>
      <c r="BA224" s="71" t="e">
        <f t="shared" si="124"/>
        <v>#VALUE!</v>
      </c>
      <c r="BB224" s="55" t="e">
        <f>IF(AND(AY224&lt;&gt;"",BA224&lt;&gt;""),VLOOKUP(AY224&amp;BA224,'No Eliminar'!$P$3:$Q$27,2,FALSE),"")</f>
        <v>#VALUE!</v>
      </c>
      <c r="BC224" s="69"/>
      <c r="BD224" s="555"/>
      <c r="BE224" s="555"/>
      <c r="BF224" s="555"/>
      <c r="BG224" s="555"/>
      <c r="BH224" s="555"/>
      <c r="BI224" s="596"/>
    </row>
    <row r="225" spans="2:61" ht="49.5" thickBot="1" x14ac:dyDescent="0.35">
      <c r="B225" s="49"/>
      <c r="C225" s="124" t="e">
        <f>VLOOKUP(B225,'No Eliminar'!B$3:D$18,2,FALSE)</f>
        <v>#N/A</v>
      </c>
      <c r="D225" s="124" t="e">
        <f>VLOOKUP(B225,'No Eliminar'!B$3:E$18,4,FALSE)</f>
        <v>#N/A</v>
      </c>
      <c r="E225" s="49"/>
      <c r="F225" s="111"/>
      <c r="G225" s="123"/>
      <c r="H225" s="50"/>
      <c r="I225" s="63"/>
      <c r="J225" s="63"/>
      <c r="K225" s="49"/>
      <c r="L225" s="114"/>
      <c r="M225" s="516" t="str">
        <f t="shared" si="112"/>
        <v>;</v>
      </c>
      <c r="N225" s="517" t="str">
        <f t="shared" si="113"/>
        <v/>
      </c>
      <c r="O225" s="64"/>
      <c r="P225" s="64"/>
      <c r="Q225" s="64"/>
      <c r="R225" s="64"/>
      <c r="S225" s="64"/>
      <c r="T225" s="64"/>
      <c r="U225" s="64"/>
      <c r="V225" s="64"/>
      <c r="W225" s="64"/>
      <c r="X225" s="64"/>
      <c r="Y225" s="64"/>
      <c r="Z225" s="64"/>
      <c r="AA225" s="64"/>
      <c r="AB225" s="64"/>
      <c r="AC225" s="64"/>
      <c r="AD225" s="64"/>
      <c r="AE225" s="64"/>
      <c r="AF225" s="64"/>
      <c r="AG225" s="64"/>
      <c r="AH225" s="44">
        <f t="shared" si="114"/>
        <v>0</v>
      </c>
      <c r="AI225" s="57" t="str">
        <f t="shared" si="115"/>
        <v>Moderado</v>
      </c>
      <c r="AJ225" s="56">
        <f t="shared" si="116"/>
        <v>0.6</v>
      </c>
      <c r="AK225" s="224" t="e">
        <f>IF(AND(M225&lt;&gt;"",AI225&lt;&gt;""),VLOOKUP(M225&amp;AI225,'No Eliminar'!$P$32:$Q$56,2,FALSE),"")</f>
        <v>#N/A</v>
      </c>
      <c r="AL225" s="105"/>
      <c r="AM225" s="555"/>
      <c r="AN225" s="555"/>
      <c r="AO225" s="68" t="str">
        <f t="shared" si="117"/>
        <v>Impacto</v>
      </c>
      <c r="AP225" s="69"/>
      <c r="AQ225" s="110" t="str">
        <f t="shared" si="118"/>
        <v/>
      </c>
      <c r="AR225" s="69"/>
      <c r="AS225" s="67" t="str">
        <f t="shared" si="119"/>
        <v/>
      </c>
      <c r="AT225" s="70" t="e">
        <f t="shared" si="120"/>
        <v>#VALUE!</v>
      </c>
      <c r="AU225" s="69"/>
      <c r="AV225" s="69"/>
      <c r="AW225" s="69"/>
      <c r="AX225" s="70" t="str">
        <f t="shared" si="121"/>
        <v/>
      </c>
      <c r="AY225" s="71" t="str">
        <f t="shared" si="122"/>
        <v>Muy Alta</v>
      </c>
      <c r="AZ225" s="70" t="e">
        <f t="shared" si="123"/>
        <v>#VALUE!</v>
      </c>
      <c r="BA225" s="71" t="e">
        <f t="shared" si="124"/>
        <v>#VALUE!</v>
      </c>
      <c r="BB225" s="55" t="e">
        <f>IF(AND(AY225&lt;&gt;"",BA225&lt;&gt;""),VLOOKUP(AY225&amp;BA225,'No Eliminar'!$P$3:$Q$27,2,FALSE),"")</f>
        <v>#VALUE!</v>
      </c>
      <c r="BC225" s="69"/>
      <c r="BD225" s="555"/>
      <c r="BE225" s="555"/>
      <c r="BF225" s="555"/>
      <c r="BG225" s="555"/>
      <c r="BH225" s="555"/>
      <c r="BI225" s="596"/>
    </row>
    <row r="226" spans="2:61" ht="49.5" thickBot="1" x14ac:dyDescent="0.35">
      <c r="B226" s="49"/>
      <c r="C226" s="124" t="e">
        <f>VLOOKUP(B226,'No Eliminar'!B$3:D$18,2,FALSE)</f>
        <v>#N/A</v>
      </c>
      <c r="D226" s="124" t="e">
        <f>VLOOKUP(B226,'No Eliminar'!B$3:E$18,4,FALSE)</f>
        <v>#N/A</v>
      </c>
      <c r="E226" s="49"/>
      <c r="F226" s="111"/>
      <c r="G226" s="123"/>
      <c r="H226" s="50"/>
      <c r="I226" s="63"/>
      <c r="J226" s="63"/>
      <c r="K226" s="49"/>
      <c r="L226" s="114"/>
      <c r="M226" s="516" t="str">
        <f t="shared" si="112"/>
        <v>;</v>
      </c>
      <c r="N226" s="517" t="str">
        <f t="shared" si="113"/>
        <v/>
      </c>
      <c r="O226" s="64"/>
      <c r="P226" s="64"/>
      <c r="Q226" s="64"/>
      <c r="R226" s="64"/>
      <c r="S226" s="64"/>
      <c r="T226" s="64"/>
      <c r="U226" s="64"/>
      <c r="V226" s="64"/>
      <c r="W226" s="64"/>
      <c r="X226" s="64"/>
      <c r="Y226" s="64"/>
      <c r="Z226" s="64"/>
      <c r="AA226" s="64"/>
      <c r="AB226" s="64"/>
      <c r="AC226" s="64"/>
      <c r="AD226" s="64"/>
      <c r="AE226" s="64"/>
      <c r="AF226" s="64"/>
      <c r="AG226" s="64"/>
      <c r="AH226" s="44">
        <f t="shared" si="114"/>
        <v>0</v>
      </c>
      <c r="AI226" s="57" t="str">
        <f t="shared" si="115"/>
        <v>Moderado</v>
      </c>
      <c r="AJ226" s="56">
        <f t="shared" si="116"/>
        <v>0.6</v>
      </c>
      <c r="AK226" s="224" t="e">
        <f>IF(AND(M226&lt;&gt;"",AI226&lt;&gt;""),VLOOKUP(M226&amp;AI226,'No Eliminar'!$P$32:$Q$56,2,FALSE),"")</f>
        <v>#N/A</v>
      </c>
      <c r="AL226" s="105"/>
      <c r="AM226" s="555"/>
      <c r="AN226" s="555"/>
      <c r="AO226" s="68" t="str">
        <f t="shared" si="117"/>
        <v>Impacto</v>
      </c>
      <c r="AP226" s="69"/>
      <c r="AQ226" s="110" t="str">
        <f t="shared" si="118"/>
        <v/>
      </c>
      <c r="AR226" s="69"/>
      <c r="AS226" s="67" t="str">
        <f t="shared" si="119"/>
        <v/>
      </c>
      <c r="AT226" s="70" t="e">
        <f t="shared" si="120"/>
        <v>#VALUE!</v>
      </c>
      <c r="AU226" s="69"/>
      <c r="AV226" s="69"/>
      <c r="AW226" s="69"/>
      <c r="AX226" s="70" t="str">
        <f t="shared" si="121"/>
        <v/>
      </c>
      <c r="AY226" s="71" t="str">
        <f t="shared" si="122"/>
        <v>Muy Alta</v>
      </c>
      <c r="AZ226" s="70" t="e">
        <f t="shared" si="123"/>
        <v>#VALUE!</v>
      </c>
      <c r="BA226" s="71" t="e">
        <f t="shared" si="124"/>
        <v>#VALUE!</v>
      </c>
      <c r="BB226" s="55" t="e">
        <f>IF(AND(AY226&lt;&gt;"",BA226&lt;&gt;""),VLOOKUP(AY226&amp;BA226,'No Eliminar'!$P$3:$Q$27,2,FALSE),"")</f>
        <v>#VALUE!</v>
      </c>
      <c r="BC226" s="69"/>
      <c r="BD226" s="555"/>
      <c r="BE226" s="555"/>
      <c r="BF226" s="555"/>
      <c r="BG226" s="555"/>
      <c r="BH226" s="555"/>
      <c r="BI226" s="596"/>
    </row>
    <row r="227" spans="2:61" ht="49.5" thickBot="1" x14ac:dyDescent="0.35">
      <c r="B227" s="49"/>
      <c r="C227" s="124" t="e">
        <f>VLOOKUP(B227,'No Eliminar'!B$3:D$18,2,FALSE)</f>
        <v>#N/A</v>
      </c>
      <c r="D227" s="124" t="e">
        <f>VLOOKUP(B227,'No Eliminar'!B$3:E$18,4,FALSE)</f>
        <v>#N/A</v>
      </c>
      <c r="E227" s="49"/>
      <c r="F227" s="111"/>
      <c r="G227" s="123"/>
      <c r="H227" s="50"/>
      <c r="I227" s="63"/>
      <c r="J227" s="63"/>
      <c r="K227" s="49"/>
      <c r="L227" s="114"/>
      <c r="M227" s="516" t="str">
        <f t="shared" si="112"/>
        <v>;</v>
      </c>
      <c r="N227" s="517" t="str">
        <f t="shared" si="113"/>
        <v/>
      </c>
      <c r="O227" s="64"/>
      <c r="P227" s="64"/>
      <c r="Q227" s="64"/>
      <c r="R227" s="64"/>
      <c r="S227" s="64"/>
      <c r="T227" s="64"/>
      <c r="U227" s="64"/>
      <c r="V227" s="64"/>
      <c r="W227" s="64"/>
      <c r="X227" s="64"/>
      <c r="Y227" s="64"/>
      <c r="Z227" s="64"/>
      <c r="AA227" s="64"/>
      <c r="AB227" s="64"/>
      <c r="AC227" s="64"/>
      <c r="AD227" s="64"/>
      <c r="AE227" s="64"/>
      <c r="AF227" s="64"/>
      <c r="AG227" s="64"/>
      <c r="AH227" s="44">
        <f t="shared" si="114"/>
        <v>0</v>
      </c>
      <c r="AI227" s="57" t="str">
        <f t="shared" si="115"/>
        <v>Moderado</v>
      </c>
      <c r="AJ227" s="56">
        <f t="shared" si="116"/>
        <v>0.6</v>
      </c>
      <c r="AK227" s="224" t="e">
        <f>IF(AND(M227&lt;&gt;"",AI227&lt;&gt;""),VLOOKUP(M227&amp;AI227,'No Eliminar'!$P$32:$Q$56,2,FALSE),"")</f>
        <v>#N/A</v>
      </c>
      <c r="AL227" s="105"/>
      <c r="AM227" s="555"/>
      <c r="AN227" s="555"/>
      <c r="AO227" s="68" t="str">
        <f t="shared" si="117"/>
        <v>Impacto</v>
      </c>
      <c r="AP227" s="69"/>
      <c r="AQ227" s="110" t="str">
        <f t="shared" si="118"/>
        <v/>
      </c>
      <c r="AR227" s="69"/>
      <c r="AS227" s="67" t="str">
        <f t="shared" si="119"/>
        <v/>
      </c>
      <c r="AT227" s="70" t="e">
        <f t="shared" si="120"/>
        <v>#VALUE!</v>
      </c>
      <c r="AU227" s="69"/>
      <c r="AV227" s="69"/>
      <c r="AW227" s="69"/>
      <c r="AX227" s="70" t="str">
        <f t="shared" si="121"/>
        <v/>
      </c>
      <c r="AY227" s="71" t="str">
        <f t="shared" si="122"/>
        <v>Muy Alta</v>
      </c>
      <c r="AZ227" s="70" t="e">
        <f t="shared" si="123"/>
        <v>#VALUE!</v>
      </c>
      <c r="BA227" s="71" t="e">
        <f t="shared" si="124"/>
        <v>#VALUE!</v>
      </c>
      <c r="BB227" s="55" t="e">
        <f>IF(AND(AY227&lt;&gt;"",BA227&lt;&gt;""),VLOOKUP(AY227&amp;BA227,'No Eliminar'!$P$3:$Q$27,2,FALSE),"")</f>
        <v>#VALUE!</v>
      </c>
      <c r="BC227" s="69"/>
      <c r="BD227" s="555"/>
      <c r="BE227" s="555"/>
      <c r="BF227" s="555"/>
      <c r="BG227" s="555"/>
      <c r="BH227" s="555"/>
      <c r="BI227" s="596"/>
    </row>
    <row r="228" spans="2:61" ht="49.5" thickBot="1" x14ac:dyDescent="0.35">
      <c r="B228" s="49"/>
      <c r="C228" s="124" t="e">
        <f>VLOOKUP(B228,'No Eliminar'!B$3:D$18,2,FALSE)</f>
        <v>#N/A</v>
      </c>
      <c r="D228" s="124" t="e">
        <f>VLOOKUP(B228,'No Eliminar'!B$3:E$18,4,FALSE)</f>
        <v>#N/A</v>
      </c>
      <c r="E228" s="49"/>
      <c r="F228" s="111"/>
      <c r="G228" s="123"/>
      <c r="H228" s="50"/>
      <c r="I228" s="63"/>
      <c r="J228" s="63"/>
      <c r="K228" s="49"/>
      <c r="L228" s="114"/>
      <c r="M228" s="516" t="str">
        <f t="shared" si="112"/>
        <v>;</v>
      </c>
      <c r="N228" s="517" t="str">
        <f t="shared" si="113"/>
        <v/>
      </c>
      <c r="O228" s="64"/>
      <c r="P228" s="64"/>
      <c r="Q228" s="64"/>
      <c r="R228" s="64"/>
      <c r="S228" s="64"/>
      <c r="T228" s="64"/>
      <c r="U228" s="64"/>
      <c r="V228" s="64"/>
      <c r="W228" s="64"/>
      <c r="X228" s="64"/>
      <c r="Y228" s="64"/>
      <c r="Z228" s="64"/>
      <c r="AA228" s="64"/>
      <c r="AB228" s="64"/>
      <c r="AC228" s="64"/>
      <c r="AD228" s="64"/>
      <c r="AE228" s="64"/>
      <c r="AF228" s="64"/>
      <c r="AG228" s="64"/>
      <c r="AH228" s="44">
        <f t="shared" si="114"/>
        <v>0</v>
      </c>
      <c r="AI228" s="57" t="str">
        <f t="shared" si="115"/>
        <v>Moderado</v>
      </c>
      <c r="AJ228" s="56">
        <f t="shared" si="116"/>
        <v>0.6</v>
      </c>
      <c r="AK228" s="224" t="e">
        <f>IF(AND(M228&lt;&gt;"",AI228&lt;&gt;""),VLOOKUP(M228&amp;AI228,'No Eliminar'!$P$32:$Q$56,2,FALSE),"")</f>
        <v>#N/A</v>
      </c>
      <c r="AL228" s="105"/>
      <c r="AM228" s="555"/>
      <c r="AN228" s="555"/>
      <c r="AO228" s="68" t="str">
        <f t="shared" si="117"/>
        <v>Impacto</v>
      </c>
      <c r="AP228" s="69"/>
      <c r="AQ228" s="110" t="str">
        <f t="shared" si="118"/>
        <v/>
      </c>
      <c r="AR228" s="69"/>
      <c r="AS228" s="67" t="str">
        <f t="shared" si="119"/>
        <v/>
      </c>
      <c r="AT228" s="70" t="e">
        <f t="shared" si="120"/>
        <v>#VALUE!</v>
      </c>
      <c r="AU228" s="69"/>
      <c r="AV228" s="69"/>
      <c r="AW228" s="69"/>
      <c r="AX228" s="70" t="str">
        <f t="shared" si="121"/>
        <v/>
      </c>
      <c r="AY228" s="71" t="str">
        <f t="shared" si="122"/>
        <v>Muy Alta</v>
      </c>
      <c r="AZ228" s="70" t="e">
        <f t="shared" si="123"/>
        <v>#VALUE!</v>
      </c>
      <c r="BA228" s="71" t="e">
        <f t="shared" si="124"/>
        <v>#VALUE!</v>
      </c>
      <c r="BB228" s="55" t="e">
        <f>IF(AND(AY228&lt;&gt;"",BA228&lt;&gt;""),VLOOKUP(AY228&amp;BA228,'No Eliminar'!$P$3:$Q$27,2,FALSE),"")</f>
        <v>#VALUE!</v>
      </c>
      <c r="BC228" s="69"/>
      <c r="BD228" s="555"/>
      <c r="BE228" s="555"/>
      <c r="BF228" s="555"/>
      <c r="BG228" s="555"/>
      <c r="BH228" s="555"/>
      <c r="BI228" s="596"/>
    </row>
    <row r="229" spans="2:61" ht="49.5" thickBot="1" x14ac:dyDescent="0.35">
      <c r="B229" s="49"/>
      <c r="C229" s="124" t="e">
        <f>VLOOKUP(B229,'No Eliminar'!B$3:D$18,2,FALSE)</f>
        <v>#N/A</v>
      </c>
      <c r="D229" s="124" t="e">
        <f>VLOOKUP(B229,'No Eliminar'!B$3:E$18,4,FALSE)</f>
        <v>#N/A</v>
      </c>
      <c r="E229" s="49"/>
      <c r="F229" s="111"/>
      <c r="G229" s="123"/>
      <c r="H229" s="50"/>
      <c r="I229" s="63"/>
      <c r="J229" s="63"/>
      <c r="K229" s="49"/>
      <c r="L229" s="114"/>
      <c r="M229" s="516" t="str">
        <f t="shared" si="112"/>
        <v>;</v>
      </c>
      <c r="N229" s="517" t="str">
        <f t="shared" si="113"/>
        <v/>
      </c>
      <c r="O229" s="64"/>
      <c r="P229" s="64"/>
      <c r="Q229" s="64"/>
      <c r="R229" s="64"/>
      <c r="S229" s="64"/>
      <c r="T229" s="64"/>
      <c r="U229" s="64"/>
      <c r="V229" s="64"/>
      <c r="W229" s="64"/>
      <c r="X229" s="64"/>
      <c r="Y229" s="64"/>
      <c r="Z229" s="64"/>
      <c r="AA229" s="64"/>
      <c r="AB229" s="64"/>
      <c r="AC229" s="64"/>
      <c r="AD229" s="64"/>
      <c r="AE229" s="64"/>
      <c r="AF229" s="64"/>
      <c r="AG229" s="64"/>
      <c r="AH229" s="44">
        <f t="shared" si="114"/>
        <v>0</v>
      </c>
      <c r="AI229" s="57" t="str">
        <f t="shared" si="115"/>
        <v>Moderado</v>
      </c>
      <c r="AJ229" s="56">
        <f t="shared" si="116"/>
        <v>0.6</v>
      </c>
      <c r="AK229" s="224" t="e">
        <f>IF(AND(M229&lt;&gt;"",AI229&lt;&gt;""),VLOOKUP(M229&amp;AI229,'No Eliminar'!$P$32:$Q$56,2,FALSE),"")</f>
        <v>#N/A</v>
      </c>
      <c r="AL229" s="105"/>
      <c r="AM229" s="555"/>
      <c r="AN229" s="555"/>
      <c r="AO229" s="68" t="str">
        <f t="shared" si="117"/>
        <v>Impacto</v>
      </c>
      <c r="AP229" s="69"/>
      <c r="AQ229" s="110" t="str">
        <f t="shared" si="118"/>
        <v/>
      </c>
      <c r="AR229" s="69"/>
      <c r="AS229" s="67" t="str">
        <f t="shared" si="119"/>
        <v/>
      </c>
      <c r="AT229" s="70" t="e">
        <f t="shared" si="120"/>
        <v>#VALUE!</v>
      </c>
      <c r="AU229" s="69"/>
      <c r="AV229" s="69"/>
      <c r="AW229" s="69"/>
      <c r="AX229" s="70" t="str">
        <f t="shared" si="121"/>
        <v/>
      </c>
      <c r="AY229" s="71" t="str">
        <f t="shared" si="122"/>
        <v>Muy Alta</v>
      </c>
      <c r="AZ229" s="70" t="e">
        <f t="shared" si="123"/>
        <v>#VALUE!</v>
      </c>
      <c r="BA229" s="71" t="e">
        <f t="shared" si="124"/>
        <v>#VALUE!</v>
      </c>
      <c r="BB229" s="55" t="e">
        <f>IF(AND(AY229&lt;&gt;"",BA229&lt;&gt;""),VLOOKUP(AY229&amp;BA229,'No Eliminar'!$P$3:$Q$27,2,FALSE),"")</f>
        <v>#VALUE!</v>
      </c>
      <c r="BC229" s="69"/>
      <c r="BD229" s="555"/>
      <c r="BE229" s="555"/>
      <c r="BF229" s="555"/>
      <c r="BG229" s="555"/>
      <c r="BH229" s="555"/>
      <c r="BI229" s="596"/>
    </row>
    <row r="230" spans="2:61" ht="49.5" thickBot="1" x14ac:dyDescent="0.35">
      <c r="B230" s="49"/>
      <c r="C230" s="124" t="e">
        <f>VLOOKUP(B230,'No Eliminar'!B$3:D$18,2,FALSE)</f>
        <v>#N/A</v>
      </c>
      <c r="D230" s="124" t="e">
        <f>VLOOKUP(B230,'No Eliminar'!B$3:E$18,4,FALSE)</f>
        <v>#N/A</v>
      </c>
      <c r="E230" s="49"/>
      <c r="F230" s="111"/>
      <c r="G230" s="123"/>
      <c r="H230" s="50"/>
      <c r="I230" s="63"/>
      <c r="J230" s="63"/>
      <c r="K230" s="49"/>
      <c r="L230" s="114"/>
      <c r="M230" s="516" t="str">
        <f t="shared" si="112"/>
        <v>;</v>
      </c>
      <c r="N230" s="517" t="str">
        <f t="shared" si="113"/>
        <v/>
      </c>
      <c r="O230" s="64"/>
      <c r="P230" s="64"/>
      <c r="Q230" s="64"/>
      <c r="R230" s="64"/>
      <c r="S230" s="64"/>
      <c r="T230" s="64"/>
      <c r="U230" s="64"/>
      <c r="V230" s="64"/>
      <c r="W230" s="64"/>
      <c r="X230" s="64"/>
      <c r="Y230" s="64"/>
      <c r="Z230" s="64"/>
      <c r="AA230" s="64"/>
      <c r="AB230" s="64"/>
      <c r="AC230" s="64"/>
      <c r="AD230" s="64"/>
      <c r="AE230" s="64"/>
      <c r="AF230" s="64"/>
      <c r="AG230" s="64"/>
      <c r="AH230" s="44">
        <f t="shared" si="114"/>
        <v>0</v>
      </c>
      <c r="AI230" s="57" t="str">
        <f t="shared" si="115"/>
        <v>Moderado</v>
      </c>
      <c r="AJ230" s="56">
        <f t="shared" si="116"/>
        <v>0.6</v>
      </c>
      <c r="AK230" s="224" t="e">
        <f>IF(AND(M230&lt;&gt;"",AI230&lt;&gt;""),VLOOKUP(M230&amp;AI230,'No Eliminar'!$P$32:$Q$56,2,FALSE),"")</f>
        <v>#N/A</v>
      </c>
      <c r="AL230" s="105"/>
      <c r="AM230" s="555"/>
      <c r="AN230" s="555"/>
      <c r="AO230" s="68" t="str">
        <f t="shared" si="117"/>
        <v>Impacto</v>
      </c>
      <c r="AP230" s="69"/>
      <c r="AQ230" s="110" t="str">
        <f t="shared" si="118"/>
        <v/>
      </c>
      <c r="AR230" s="69"/>
      <c r="AS230" s="67" t="str">
        <f t="shared" si="119"/>
        <v/>
      </c>
      <c r="AT230" s="70" t="e">
        <f t="shared" si="120"/>
        <v>#VALUE!</v>
      </c>
      <c r="AU230" s="69"/>
      <c r="AV230" s="69"/>
      <c r="AW230" s="69"/>
      <c r="AX230" s="70" t="str">
        <f t="shared" si="121"/>
        <v/>
      </c>
      <c r="AY230" s="71" t="str">
        <f t="shared" si="122"/>
        <v>Muy Alta</v>
      </c>
      <c r="AZ230" s="70" t="e">
        <f t="shared" si="123"/>
        <v>#VALUE!</v>
      </c>
      <c r="BA230" s="71" t="e">
        <f t="shared" si="124"/>
        <v>#VALUE!</v>
      </c>
      <c r="BB230" s="55" t="e">
        <f>IF(AND(AY230&lt;&gt;"",BA230&lt;&gt;""),VLOOKUP(AY230&amp;BA230,'No Eliminar'!$P$3:$Q$27,2,FALSE),"")</f>
        <v>#VALUE!</v>
      </c>
      <c r="BC230" s="69"/>
      <c r="BD230" s="555"/>
      <c r="BE230" s="555"/>
      <c r="BF230" s="555"/>
      <c r="BG230" s="555"/>
      <c r="BH230" s="555"/>
      <c r="BI230" s="596"/>
    </row>
    <row r="231" spans="2:61" ht="49.5" thickBot="1" x14ac:dyDescent="0.35">
      <c r="B231" s="49"/>
      <c r="C231" s="124" t="e">
        <f>VLOOKUP(B231,'No Eliminar'!B$3:D$18,2,FALSE)</f>
        <v>#N/A</v>
      </c>
      <c r="D231" s="124" t="e">
        <f>VLOOKUP(B231,'No Eliminar'!B$3:E$18,4,FALSE)</f>
        <v>#N/A</v>
      </c>
      <c r="E231" s="49"/>
      <c r="F231" s="111"/>
      <c r="G231" s="123"/>
      <c r="H231" s="50"/>
      <c r="I231" s="63"/>
      <c r="J231" s="63"/>
      <c r="K231" s="49"/>
      <c r="L231" s="114"/>
      <c r="M231" s="516" t="str">
        <f t="shared" si="112"/>
        <v>;</v>
      </c>
      <c r="N231" s="517" t="str">
        <f t="shared" si="113"/>
        <v/>
      </c>
      <c r="O231" s="64"/>
      <c r="P231" s="64"/>
      <c r="Q231" s="64"/>
      <c r="R231" s="64"/>
      <c r="S231" s="64"/>
      <c r="T231" s="64"/>
      <c r="U231" s="64"/>
      <c r="V231" s="64"/>
      <c r="W231" s="64"/>
      <c r="X231" s="64"/>
      <c r="Y231" s="64"/>
      <c r="Z231" s="64"/>
      <c r="AA231" s="64"/>
      <c r="AB231" s="64"/>
      <c r="AC231" s="64"/>
      <c r="AD231" s="64"/>
      <c r="AE231" s="64"/>
      <c r="AF231" s="64"/>
      <c r="AG231" s="64"/>
      <c r="AH231" s="44">
        <f t="shared" si="114"/>
        <v>0</v>
      </c>
      <c r="AI231" s="57" t="str">
        <f t="shared" si="115"/>
        <v>Moderado</v>
      </c>
      <c r="AJ231" s="56">
        <f t="shared" si="116"/>
        <v>0.6</v>
      </c>
      <c r="AK231" s="224" t="e">
        <f>IF(AND(M231&lt;&gt;"",AI231&lt;&gt;""),VLOOKUP(M231&amp;AI231,'No Eliminar'!$P$32:$Q$56,2,FALSE),"")</f>
        <v>#N/A</v>
      </c>
      <c r="AL231" s="105"/>
      <c r="AM231" s="555"/>
      <c r="AN231" s="555"/>
      <c r="AO231" s="68" t="str">
        <f t="shared" si="117"/>
        <v>Impacto</v>
      </c>
      <c r="AP231" s="69"/>
      <c r="AQ231" s="110" t="str">
        <f t="shared" si="118"/>
        <v/>
      </c>
      <c r="AR231" s="69"/>
      <c r="AS231" s="67" t="str">
        <f t="shared" si="119"/>
        <v/>
      </c>
      <c r="AT231" s="70" t="e">
        <f t="shared" si="120"/>
        <v>#VALUE!</v>
      </c>
      <c r="AU231" s="69"/>
      <c r="AV231" s="69"/>
      <c r="AW231" s="69"/>
      <c r="AX231" s="70" t="str">
        <f t="shared" si="121"/>
        <v/>
      </c>
      <c r="AY231" s="71" t="str">
        <f t="shared" si="122"/>
        <v>Muy Alta</v>
      </c>
      <c r="AZ231" s="70" t="e">
        <f t="shared" si="123"/>
        <v>#VALUE!</v>
      </c>
      <c r="BA231" s="71" t="e">
        <f t="shared" si="124"/>
        <v>#VALUE!</v>
      </c>
      <c r="BB231" s="55" t="e">
        <f>IF(AND(AY231&lt;&gt;"",BA231&lt;&gt;""),VLOOKUP(AY231&amp;BA231,'No Eliminar'!$P$3:$Q$27,2,FALSE),"")</f>
        <v>#VALUE!</v>
      </c>
      <c r="BC231" s="69"/>
      <c r="BD231" s="555"/>
      <c r="BE231" s="555"/>
      <c r="BF231" s="555"/>
      <c r="BG231" s="555"/>
      <c r="BH231" s="555"/>
      <c r="BI231" s="596"/>
    </row>
    <row r="232" spans="2:61" ht="49.5" thickBot="1" x14ac:dyDescent="0.35">
      <c r="B232" s="49"/>
      <c r="C232" s="124" t="e">
        <f>VLOOKUP(B232,'No Eliminar'!B$3:D$18,2,FALSE)</f>
        <v>#N/A</v>
      </c>
      <c r="D232" s="124" t="e">
        <f>VLOOKUP(B232,'No Eliminar'!B$3:E$18,4,FALSE)</f>
        <v>#N/A</v>
      </c>
      <c r="E232" s="49"/>
      <c r="F232" s="111"/>
      <c r="G232" s="123"/>
      <c r="H232" s="50"/>
      <c r="I232" s="63"/>
      <c r="J232" s="63"/>
      <c r="K232" s="49"/>
      <c r="L232" s="114"/>
      <c r="M232" s="516" t="str">
        <f t="shared" si="112"/>
        <v>;</v>
      </c>
      <c r="N232" s="517" t="str">
        <f t="shared" si="113"/>
        <v/>
      </c>
      <c r="O232" s="64"/>
      <c r="P232" s="64"/>
      <c r="Q232" s="64"/>
      <c r="R232" s="64"/>
      <c r="S232" s="64"/>
      <c r="T232" s="64"/>
      <c r="U232" s="64"/>
      <c r="V232" s="64"/>
      <c r="W232" s="64"/>
      <c r="X232" s="64"/>
      <c r="Y232" s="64"/>
      <c r="Z232" s="64"/>
      <c r="AA232" s="64"/>
      <c r="AB232" s="64"/>
      <c r="AC232" s="64"/>
      <c r="AD232" s="64"/>
      <c r="AE232" s="64"/>
      <c r="AF232" s="64"/>
      <c r="AG232" s="64"/>
      <c r="AH232" s="44">
        <f t="shared" si="114"/>
        <v>0</v>
      </c>
      <c r="AI232" s="57" t="str">
        <f t="shared" si="115"/>
        <v>Moderado</v>
      </c>
      <c r="AJ232" s="56">
        <f t="shared" si="116"/>
        <v>0.6</v>
      </c>
      <c r="AK232" s="224" t="e">
        <f>IF(AND(M232&lt;&gt;"",AI232&lt;&gt;""),VLOOKUP(M232&amp;AI232,'No Eliminar'!$P$32:$Q$56,2,FALSE),"")</f>
        <v>#N/A</v>
      </c>
      <c r="AL232" s="105"/>
      <c r="AM232" s="555"/>
      <c r="AN232" s="555"/>
      <c r="AO232" s="68" t="str">
        <f t="shared" si="117"/>
        <v>Impacto</v>
      </c>
      <c r="AP232" s="69"/>
      <c r="AQ232" s="110" t="str">
        <f t="shared" si="118"/>
        <v/>
      </c>
      <c r="AR232" s="69"/>
      <c r="AS232" s="67" t="str">
        <f t="shared" si="119"/>
        <v/>
      </c>
      <c r="AT232" s="70" t="e">
        <f t="shared" si="120"/>
        <v>#VALUE!</v>
      </c>
      <c r="AU232" s="69"/>
      <c r="AV232" s="69"/>
      <c r="AW232" s="69"/>
      <c r="AX232" s="70" t="str">
        <f t="shared" si="121"/>
        <v/>
      </c>
      <c r="AY232" s="71" t="str">
        <f t="shared" si="122"/>
        <v>Muy Alta</v>
      </c>
      <c r="AZ232" s="70" t="e">
        <f t="shared" si="123"/>
        <v>#VALUE!</v>
      </c>
      <c r="BA232" s="71" t="e">
        <f t="shared" si="124"/>
        <v>#VALUE!</v>
      </c>
      <c r="BB232" s="55" t="e">
        <f>IF(AND(AY232&lt;&gt;"",BA232&lt;&gt;""),VLOOKUP(AY232&amp;BA232,'No Eliminar'!$P$3:$Q$27,2,FALSE),"")</f>
        <v>#VALUE!</v>
      </c>
      <c r="BC232" s="69"/>
      <c r="BD232" s="555"/>
      <c r="BE232" s="555"/>
      <c r="BF232" s="555"/>
      <c r="BG232" s="555"/>
      <c r="BH232" s="555"/>
      <c r="BI232" s="596"/>
    </row>
    <row r="233" spans="2:61" ht="49.5" thickBot="1" x14ac:dyDescent="0.35">
      <c r="B233" s="49"/>
      <c r="C233" s="124" t="e">
        <f>VLOOKUP(B233,'No Eliminar'!B$3:D$18,2,FALSE)</f>
        <v>#N/A</v>
      </c>
      <c r="D233" s="124" t="e">
        <f>VLOOKUP(B233,'No Eliminar'!B$3:E$18,4,FALSE)</f>
        <v>#N/A</v>
      </c>
      <c r="E233" s="49"/>
      <c r="F233" s="111"/>
      <c r="G233" s="123"/>
      <c r="H233" s="50"/>
      <c r="I233" s="63"/>
      <c r="J233" s="63"/>
      <c r="K233" s="49"/>
      <c r="L233" s="114"/>
      <c r="M233" s="516" t="str">
        <f t="shared" si="112"/>
        <v>;</v>
      </c>
      <c r="N233" s="517" t="str">
        <f t="shared" si="113"/>
        <v/>
      </c>
      <c r="O233" s="64"/>
      <c r="P233" s="64"/>
      <c r="Q233" s="64"/>
      <c r="R233" s="64"/>
      <c r="S233" s="64"/>
      <c r="T233" s="64"/>
      <c r="U233" s="64"/>
      <c r="V233" s="64"/>
      <c r="W233" s="64"/>
      <c r="X233" s="64"/>
      <c r="Y233" s="64"/>
      <c r="Z233" s="64"/>
      <c r="AA233" s="64"/>
      <c r="AB233" s="64"/>
      <c r="AC233" s="64"/>
      <c r="AD233" s="64"/>
      <c r="AE233" s="64"/>
      <c r="AF233" s="64"/>
      <c r="AG233" s="64"/>
      <c r="AH233" s="44">
        <f t="shared" si="114"/>
        <v>0</v>
      </c>
      <c r="AI233" s="57" t="str">
        <f t="shared" si="115"/>
        <v>Moderado</v>
      </c>
      <c r="AJ233" s="56">
        <f t="shared" si="116"/>
        <v>0.6</v>
      </c>
      <c r="AK233" s="224" t="e">
        <f>IF(AND(M233&lt;&gt;"",AI233&lt;&gt;""),VLOOKUP(M233&amp;AI233,'No Eliminar'!$P$32:$Q$56,2,FALSE),"")</f>
        <v>#N/A</v>
      </c>
      <c r="AL233" s="105"/>
      <c r="AM233" s="555"/>
      <c r="AN233" s="555"/>
      <c r="AO233" s="68" t="str">
        <f t="shared" si="117"/>
        <v>Impacto</v>
      </c>
      <c r="AP233" s="69"/>
      <c r="AQ233" s="110" t="str">
        <f t="shared" si="118"/>
        <v/>
      </c>
      <c r="AR233" s="69"/>
      <c r="AS233" s="67" t="str">
        <f t="shared" si="119"/>
        <v/>
      </c>
      <c r="AT233" s="70" t="e">
        <f t="shared" si="120"/>
        <v>#VALUE!</v>
      </c>
      <c r="AU233" s="69"/>
      <c r="AV233" s="69"/>
      <c r="AW233" s="69"/>
      <c r="AX233" s="70" t="str">
        <f t="shared" si="121"/>
        <v/>
      </c>
      <c r="AY233" s="71" t="str">
        <f t="shared" si="122"/>
        <v>Muy Alta</v>
      </c>
      <c r="AZ233" s="70" t="e">
        <f t="shared" si="123"/>
        <v>#VALUE!</v>
      </c>
      <c r="BA233" s="71" t="e">
        <f t="shared" si="124"/>
        <v>#VALUE!</v>
      </c>
      <c r="BB233" s="55" t="e">
        <f>IF(AND(AY233&lt;&gt;"",BA233&lt;&gt;""),VLOOKUP(AY233&amp;BA233,'No Eliminar'!$P$3:$Q$27,2,FALSE),"")</f>
        <v>#VALUE!</v>
      </c>
      <c r="BC233" s="69"/>
      <c r="BD233" s="555"/>
      <c r="BE233" s="555"/>
      <c r="BF233" s="555"/>
      <c r="BG233" s="555"/>
      <c r="BH233" s="555"/>
      <c r="BI233" s="596"/>
    </row>
    <row r="234" spans="2:61" ht="49.5" thickBot="1" x14ac:dyDescent="0.35">
      <c r="B234" s="49"/>
      <c r="C234" s="124" t="e">
        <f>VLOOKUP(B234,'No Eliminar'!B$3:D$18,2,FALSE)</f>
        <v>#N/A</v>
      </c>
      <c r="D234" s="124" t="e">
        <f>VLOOKUP(B234,'No Eliminar'!B$3:E$18,4,FALSE)</f>
        <v>#N/A</v>
      </c>
      <c r="E234" s="49"/>
      <c r="F234" s="111"/>
      <c r="G234" s="123"/>
      <c r="H234" s="50"/>
      <c r="I234" s="63"/>
      <c r="J234" s="63"/>
      <c r="K234" s="49"/>
      <c r="L234" s="114"/>
      <c r="M234" s="516" t="str">
        <f t="shared" si="112"/>
        <v>;</v>
      </c>
      <c r="N234" s="517" t="str">
        <f t="shared" si="113"/>
        <v/>
      </c>
      <c r="O234" s="64"/>
      <c r="P234" s="64"/>
      <c r="Q234" s="64"/>
      <c r="R234" s="64"/>
      <c r="S234" s="64"/>
      <c r="T234" s="64"/>
      <c r="U234" s="64"/>
      <c r="V234" s="64"/>
      <c r="W234" s="64"/>
      <c r="X234" s="64"/>
      <c r="Y234" s="64"/>
      <c r="Z234" s="64"/>
      <c r="AA234" s="64"/>
      <c r="AB234" s="64"/>
      <c r="AC234" s="64"/>
      <c r="AD234" s="64"/>
      <c r="AE234" s="64"/>
      <c r="AF234" s="64"/>
      <c r="AG234" s="64"/>
      <c r="AH234" s="44">
        <f t="shared" si="114"/>
        <v>0</v>
      </c>
      <c r="AI234" s="57" t="str">
        <f t="shared" si="115"/>
        <v>Moderado</v>
      </c>
      <c r="AJ234" s="56">
        <f t="shared" si="116"/>
        <v>0.6</v>
      </c>
      <c r="AK234" s="224" t="e">
        <f>IF(AND(M234&lt;&gt;"",AI234&lt;&gt;""),VLOOKUP(M234&amp;AI234,'No Eliminar'!$P$32:$Q$56,2,FALSE),"")</f>
        <v>#N/A</v>
      </c>
      <c r="AL234" s="105"/>
      <c r="AM234" s="555"/>
      <c r="AN234" s="555"/>
      <c r="AO234" s="68" t="str">
        <f t="shared" si="117"/>
        <v>Impacto</v>
      </c>
      <c r="AP234" s="69"/>
      <c r="AQ234" s="110" t="str">
        <f t="shared" si="118"/>
        <v/>
      </c>
      <c r="AR234" s="69"/>
      <c r="AS234" s="67" t="str">
        <f t="shared" si="119"/>
        <v/>
      </c>
      <c r="AT234" s="70" t="e">
        <f t="shared" si="120"/>
        <v>#VALUE!</v>
      </c>
      <c r="AU234" s="69"/>
      <c r="AV234" s="69"/>
      <c r="AW234" s="69"/>
      <c r="AX234" s="70" t="str">
        <f t="shared" si="121"/>
        <v/>
      </c>
      <c r="AY234" s="71" t="str">
        <f t="shared" si="122"/>
        <v>Muy Alta</v>
      </c>
      <c r="AZ234" s="70" t="e">
        <f t="shared" si="123"/>
        <v>#VALUE!</v>
      </c>
      <c r="BA234" s="71" t="e">
        <f t="shared" si="124"/>
        <v>#VALUE!</v>
      </c>
      <c r="BB234" s="55" t="e">
        <f>IF(AND(AY234&lt;&gt;"",BA234&lt;&gt;""),VLOOKUP(AY234&amp;BA234,'No Eliminar'!$P$3:$Q$27,2,FALSE),"")</f>
        <v>#VALUE!</v>
      </c>
      <c r="BC234" s="69"/>
      <c r="BD234" s="555"/>
      <c r="BE234" s="555"/>
      <c r="BF234" s="555"/>
      <c r="BG234" s="555"/>
      <c r="BH234" s="555"/>
      <c r="BI234" s="596"/>
    </row>
    <row r="235" spans="2:61" ht="49.5" thickBot="1" x14ac:dyDescent="0.35">
      <c r="B235" s="49"/>
      <c r="C235" s="124" t="e">
        <f>VLOOKUP(B235,'No Eliminar'!B$3:D$18,2,FALSE)</f>
        <v>#N/A</v>
      </c>
      <c r="D235" s="124" t="e">
        <f>VLOOKUP(B235,'No Eliminar'!B$3:E$18,4,FALSE)</f>
        <v>#N/A</v>
      </c>
      <c r="E235" s="49"/>
      <c r="F235" s="111"/>
      <c r="G235" s="123"/>
      <c r="H235" s="50"/>
      <c r="I235" s="63"/>
      <c r="J235" s="63"/>
      <c r="K235" s="49"/>
      <c r="L235" s="114"/>
      <c r="M235" s="516" t="str">
        <f t="shared" si="112"/>
        <v>;</v>
      </c>
      <c r="N235" s="517" t="str">
        <f t="shared" si="113"/>
        <v/>
      </c>
      <c r="O235" s="64"/>
      <c r="P235" s="64"/>
      <c r="Q235" s="64"/>
      <c r="R235" s="64"/>
      <c r="S235" s="64"/>
      <c r="T235" s="64"/>
      <c r="U235" s="64"/>
      <c r="V235" s="64"/>
      <c r="W235" s="64"/>
      <c r="X235" s="64"/>
      <c r="Y235" s="64"/>
      <c r="Z235" s="64"/>
      <c r="AA235" s="64"/>
      <c r="AB235" s="64"/>
      <c r="AC235" s="64"/>
      <c r="AD235" s="64"/>
      <c r="AE235" s="64"/>
      <c r="AF235" s="64"/>
      <c r="AG235" s="64"/>
      <c r="AH235" s="44">
        <f t="shared" si="114"/>
        <v>0</v>
      </c>
      <c r="AI235" s="57" t="str">
        <f t="shared" si="115"/>
        <v>Moderado</v>
      </c>
      <c r="AJ235" s="56">
        <f t="shared" si="116"/>
        <v>0.6</v>
      </c>
      <c r="AK235" s="224" t="e">
        <f>IF(AND(M235&lt;&gt;"",AI235&lt;&gt;""),VLOOKUP(M235&amp;AI235,'No Eliminar'!$P$32:$Q$56,2,FALSE),"")</f>
        <v>#N/A</v>
      </c>
      <c r="AL235" s="105"/>
      <c r="AM235" s="555"/>
      <c r="AN235" s="555"/>
      <c r="AO235" s="68" t="str">
        <f t="shared" si="117"/>
        <v>Impacto</v>
      </c>
      <c r="AP235" s="69"/>
      <c r="AQ235" s="110" t="str">
        <f t="shared" si="118"/>
        <v/>
      </c>
      <c r="AR235" s="69"/>
      <c r="AS235" s="67" t="str">
        <f t="shared" si="119"/>
        <v/>
      </c>
      <c r="AT235" s="70" t="e">
        <f t="shared" si="120"/>
        <v>#VALUE!</v>
      </c>
      <c r="AU235" s="69"/>
      <c r="AV235" s="69"/>
      <c r="AW235" s="69"/>
      <c r="AX235" s="70" t="str">
        <f t="shared" si="121"/>
        <v/>
      </c>
      <c r="AY235" s="71" t="str">
        <f t="shared" si="122"/>
        <v>Muy Alta</v>
      </c>
      <c r="AZ235" s="70" t="e">
        <f t="shared" si="123"/>
        <v>#VALUE!</v>
      </c>
      <c r="BA235" s="71" t="e">
        <f t="shared" si="124"/>
        <v>#VALUE!</v>
      </c>
      <c r="BB235" s="55" t="e">
        <f>IF(AND(AY235&lt;&gt;"",BA235&lt;&gt;""),VLOOKUP(AY235&amp;BA235,'No Eliminar'!$P$3:$Q$27,2,FALSE),"")</f>
        <v>#VALUE!</v>
      </c>
      <c r="BC235" s="69"/>
      <c r="BD235" s="555"/>
      <c r="BE235" s="555"/>
      <c r="BF235" s="555"/>
      <c r="BG235" s="555"/>
      <c r="BH235" s="555"/>
      <c r="BI235" s="596"/>
    </row>
    <row r="236" spans="2:61" ht="49.5" thickBot="1" x14ac:dyDescent="0.35">
      <c r="B236" s="49"/>
      <c r="C236" s="124" t="e">
        <f>VLOOKUP(B236,'No Eliminar'!B$3:D$18,2,FALSE)</f>
        <v>#N/A</v>
      </c>
      <c r="D236" s="124" t="e">
        <f>VLOOKUP(B236,'No Eliminar'!B$3:E$18,4,FALSE)</f>
        <v>#N/A</v>
      </c>
      <c r="E236" s="49"/>
      <c r="F236" s="111"/>
      <c r="G236" s="123"/>
      <c r="H236" s="50"/>
      <c r="I236" s="63"/>
      <c r="J236" s="63"/>
      <c r="K236" s="49"/>
      <c r="L236" s="114"/>
      <c r="M236" s="516" t="str">
        <f t="shared" si="112"/>
        <v>;</v>
      </c>
      <c r="N236" s="517" t="str">
        <f t="shared" si="113"/>
        <v/>
      </c>
      <c r="O236" s="64"/>
      <c r="P236" s="64"/>
      <c r="Q236" s="64"/>
      <c r="R236" s="64"/>
      <c r="S236" s="64"/>
      <c r="T236" s="64"/>
      <c r="U236" s="64"/>
      <c r="V236" s="64"/>
      <c r="W236" s="64"/>
      <c r="X236" s="64"/>
      <c r="Y236" s="64"/>
      <c r="Z236" s="64"/>
      <c r="AA236" s="64"/>
      <c r="AB236" s="64"/>
      <c r="AC236" s="64"/>
      <c r="AD236" s="64"/>
      <c r="AE236" s="64"/>
      <c r="AF236" s="64"/>
      <c r="AG236" s="64"/>
      <c r="AH236" s="44">
        <f t="shared" si="114"/>
        <v>0</v>
      </c>
      <c r="AI236" s="57" t="str">
        <f t="shared" si="115"/>
        <v>Moderado</v>
      </c>
      <c r="AJ236" s="56">
        <f t="shared" si="116"/>
        <v>0.6</v>
      </c>
      <c r="AK236" s="224" t="e">
        <f>IF(AND(M236&lt;&gt;"",AI236&lt;&gt;""),VLOOKUP(M236&amp;AI236,'No Eliminar'!$P$32:$Q$56,2,FALSE),"")</f>
        <v>#N/A</v>
      </c>
      <c r="AL236" s="105"/>
      <c r="AM236" s="555"/>
      <c r="AN236" s="555"/>
      <c r="AO236" s="68" t="str">
        <f t="shared" si="117"/>
        <v>Impacto</v>
      </c>
      <c r="AP236" s="69"/>
      <c r="AQ236" s="110" t="str">
        <f t="shared" si="118"/>
        <v/>
      </c>
      <c r="AR236" s="69"/>
      <c r="AS236" s="67" t="str">
        <f t="shared" si="119"/>
        <v/>
      </c>
      <c r="AT236" s="70" t="e">
        <f t="shared" si="120"/>
        <v>#VALUE!</v>
      </c>
      <c r="AU236" s="69"/>
      <c r="AV236" s="69"/>
      <c r="AW236" s="69"/>
      <c r="AX236" s="70" t="str">
        <f t="shared" si="121"/>
        <v/>
      </c>
      <c r="AY236" s="71" t="str">
        <f t="shared" si="122"/>
        <v>Muy Alta</v>
      </c>
      <c r="AZ236" s="70" t="e">
        <f t="shared" si="123"/>
        <v>#VALUE!</v>
      </c>
      <c r="BA236" s="71" t="e">
        <f t="shared" si="124"/>
        <v>#VALUE!</v>
      </c>
      <c r="BB236" s="55" t="e">
        <f>IF(AND(AY236&lt;&gt;"",BA236&lt;&gt;""),VLOOKUP(AY236&amp;BA236,'No Eliminar'!$P$3:$Q$27,2,FALSE),"")</f>
        <v>#VALUE!</v>
      </c>
      <c r="BC236" s="69"/>
      <c r="BD236" s="555"/>
      <c r="BE236" s="555"/>
      <c r="BF236" s="555"/>
      <c r="BG236" s="555"/>
      <c r="BH236" s="555"/>
      <c r="BI236" s="596"/>
    </row>
    <row r="237" spans="2:61" ht="49.5" thickBot="1" x14ac:dyDescent="0.35">
      <c r="B237" s="49"/>
      <c r="C237" s="124" t="e">
        <f>VLOOKUP(B237,'No Eliminar'!B$3:D$18,2,FALSE)</f>
        <v>#N/A</v>
      </c>
      <c r="D237" s="124" t="e">
        <f>VLOOKUP(B237,'No Eliminar'!B$3:E$18,4,FALSE)</f>
        <v>#N/A</v>
      </c>
      <c r="E237" s="49"/>
      <c r="F237" s="111"/>
      <c r="G237" s="123"/>
      <c r="H237" s="50"/>
      <c r="I237" s="63"/>
      <c r="J237" s="63"/>
      <c r="K237" s="49"/>
      <c r="L237" s="114"/>
      <c r="M237" s="516" t="str">
        <f t="shared" si="112"/>
        <v>;</v>
      </c>
      <c r="N237" s="517" t="str">
        <f t="shared" si="113"/>
        <v/>
      </c>
      <c r="O237" s="64"/>
      <c r="P237" s="64"/>
      <c r="Q237" s="64"/>
      <c r="R237" s="64"/>
      <c r="S237" s="64"/>
      <c r="T237" s="64"/>
      <c r="U237" s="64"/>
      <c r="V237" s="64"/>
      <c r="W237" s="64"/>
      <c r="X237" s="64"/>
      <c r="Y237" s="64"/>
      <c r="Z237" s="64"/>
      <c r="AA237" s="64"/>
      <c r="AB237" s="64"/>
      <c r="AC237" s="64"/>
      <c r="AD237" s="64"/>
      <c r="AE237" s="64"/>
      <c r="AF237" s="64"/>
      <c r="AG237" s="64"/>
      <c r="AH237" s="44">
        <f t="shared" si="114"/>
        <v>0</v>
      </c>
      <c r="AI237" s="57" t="str">
        <f t="shared" si="115"/>
        <v>Moderado</v>
      </c>
      <c r="AJ237" s="56">
        <f t="shared" si="116"/>
        <v>0.6</v>
      </c>
      <c r="AK237" s="224" t="e">
        <f>IF(AND(M237&lt;&gt;"",AI237&lt;&gt;""),VLOOKUP(M237&amp;AI237,'No Eliminar'!$P$32:$Q$56,2,FALSE),"")</f>
        <v>#N/A</v>
      </c>
      <c r="AL237" s="105"/>
      <c r="AM237" s="555"/>
      <c r="AN237" s="555"/>
      <c r="AO237" s="68" t="str">
        <f t="shared" si="117"/>
        <v>Impacto</v>
      </c>
      <c r="AP237" s="69"/>
      <c r="AQ237" s="110" t="str">
        <f t="shared" si="118"/>
        <v/>
      </c>
      <c r="AR237" s="69"/>
      <c r="AS237" s="67" t="str">
        <f t="shared" si="119"/>
        <v/>
      </c>
      <c r="AT237" s="70" t="e">
        <f t="shared" si="120"/>
        <v>#VALUE!</v>
      </c>
      <c r="AU237" s="69"/>
      <c r="AV237" s="69"/>
      <c r="AW237" s="69"/>
      <c r="AX237" s="70" t="str">
        <f t="shared" si="121"/>
        <v/>
      </c>
      <c r="AY237" s="71" t="str">
        <f t="shared" si="122"/>
        <v>Muy Alta</v>
      </c>
      <c r="AZ237" s="70" t="e">
        <f t="shared" si="123"/>
        <v>#VALUE!</v>
      </c>
      <c r="BA237" s="71" t="e">
        <f t="shared" si="124"/>
        <v>#VALUE!</v>
      </c>
      <c r="BB237" s="55" t="e">
        <f>IF(AND(AY237&lt;&gt;"",BA237&lt;&gt;""),VLOOKUP(AY237&amp;BA237,'No Eliminar'!$P$3:$Q$27,2,FALSE),"")</f>
        <v>#VALUE!</v>
      </c>
      <c r="BC237" s="69"/>
      <c r="BD237" s="555"/>
      <c r="BE237" s="555"/>
      <c r="BF237" s="555"/>
      <c r="BG237" s="555"/>
      <c r="BH237" s="555"/>
      <c r="BI237" s="596"/>
    </row>
    <row r="238" spans="2:61" ht="49.5" thickBot="1" x14ac:dyDescent="0.35">
      <c r="B238" s="49"/>
      <c r="C238" s="124" t="e">
        <f>VLOOKUP(B238,'No Eliminar'!B$3:D$18,2,FALSE)</f>
        <v>#N/A</v>
      </c>
      <c r="D238" s="124" t="e">
        <f>VLOOKUP(B238,'No Eliminar'!B$3:E$18,4,FALSE)</f>
        <v>#N/A</v>
      </c>
      <c r="E238" s="49"/>
      <c r="F238" s="111"/>
      <c r="G238" s="123"/>
      <c r="H238" s="50"/>
      <c r="I238" s="63"/>
      <c r="J238" s="63"/>
      <c r="K238" s="49"/>
      <c r="L238" s="114"/>
      <c r="M238" s="516" t="str">
        <f t="shared" si="112"/>
        <v>;</v>
      </c>
      <c r="N238" s="517" t="str">
        <f t="shared" si="113"/>
        <v/>
      </c>
      <c r="O238" s="64"/>
      <c r="P238" s="64"/>
      <c r="Q238" s="64"/>
      <c r="R238" s="64"/>
      <c r="S238" s="64"/>
      <c r="T238" s="64"/>
      <c r="U238" s="64"/>
      <c r="V238" s="64"/>
      <c r="W238" s="64"/>
      <c r="X238" s="64"/>
      <c r="Y238" s="64"/>
      <c r="Z238" s="64"/>
      <c r="AA238" s="64"/>
      <c r="AB238" s="64"/>
      <c r="AC238" s="64"/>
      <c r="AD238" s="64"/>
      <c r="AE238" s="64"/>
      <c r="AF238" s="64"/>
      <c r="AG238" s="64"/>
      <c r="AH238" s="44">
        <f t="shared" si="114"/>
        <v>0</v>
      </c>
      <c r="AI238" s="57" t="str">
        <f t="shared" si="115"/>
        <v>Moderado</v>
      </c>
      <c r="AJ238" s="56">
        <f t="shared" si="116"/>
        <v>0.6</v>
      </c>
      <c r="AK238" s="224" t="e">
        <f>IF(AND(M238&lt;&gt;"",AI238&lt;&gt;""),VLOOKUP(M238&amp;AI238,'No Eliminar'!$P$32:$Q$56,2,FALSE),"")</f>
        <v>#N/A</v>
      </c>
      <c r="AL238" s="105"/>
      <c r="AM238" s="555"/>
      <c r="AN238" s="555"/>
      <c r="AO238" s="68" t="str">
        <f t="shared" si="117"/>
        <v>Impacto</v>
      </c>
      <c r="AP238" s="69"/>
      <c r="AQ238" s="110" t="str">
        <f t="shared" si="118"/>
        <v/>
      </c>
      <c r="AR238" s="69"/>
      <c r="AS238" s="67" t="str">
        <f t="shared" si="119"/>
        <v/>
      </c>
      <c r="AT238" s="70" t="e">
        <f t="shared" si="120"/>
        <v>#VALUE!</v>
      </c>
      <c r="AU238" s="69"/>
      <c r="AV238" s="69"/>
      <c r="AW238" s="69"/>
      <c r="AX238" s="70" t="str">
        <f t="shared" si="121"/>
        <v/>
      </c>
      <c r="AY238" s="71" t="str">
        <f t="shared" si="122"/>
        <v>Muy Alta</v>
      </c>
      <c r="AZ238" s="70" t="e">
        <f t="shared" si="123"/>
        <v>#VALUE!</v>
      </c>
      <c r="BA238" s="71" t="e">
        <f t="shared" si="124"/>
        <v>#VALUE!</v>
      </c>
      <c r="BB238" s="55" t="e">
        <f>IF(AND(AY238&lt;&gt;"",BA238&lt;&gt;""),VLOOKUP(AY238&amp;BA238,'No Eliminar'!$P$3:$Q$27,2,FALSE),"")</f>
        <v>#VALUE!</v>
      </c>
      <c r="BC238" s="69"/>
      <c r="BD238" s="555"/>
      <c r="BE238" s="555"/>
      <c r="BF238" s="555"/>
      <c r="BG238" s="555"/>
      <c r="BH238" s="555"/>
      <c r="BI238" s="596"/>
    </row>
    <row r="239" spans="2:61" ht="49.5" thickBot="1" x14ac:dyDescent="0.35">
      <c r="B239" s="49"/>
      <c r="C239" s="124" t="e">
        <f>VLOOKUP(B239,'No Eliminar'!B$3:D$18,2,FALSE)</f>
        <v>#N/A</v>
      </c>
      <c r="D239" s="124" t="e">
        <f>VLOOKUP(B239,'No Eliminar'!B$3:E$18,4,FALSE)</f>
        <v>#N/A</v>
      </c>
      <c r="E239" s="49"/>
      <c r="F239" s="111"/>
      <c r="G239" s="123"/>
      <c r="H239" s="50"/>
      <c r="I239" s="63"/>
      <c r="J239" s="63"/>
      <c r="K239" s="49"/>
      <c r="L239" s="114"/>
      <c r="M239" s="516" t="str">
        <f t="shared" si="112"/>
        <v>;</v>
      </c>
      <c r="N239" s="517" t="str">
        <f t="shared" si="113"/>
        <v/>
      </c>
      <c r="O239" s="64"/>
      <c r="P239" s="64"/>
      <c r="Q239" s="64"/>
      <c r="R239" s="64"/>
      <c r="S239" s="64"/>
      <c r="T239" s="64"/>
      <c r="U239" s="64"/>
      <c r="V239" s="64"/>
      <c r="W239" s="64"/>
      <c r="X239" s="64"/>
      <c r="Y239" s="64"/>
      <c r="Z239" s="64"/>
      <c r="AA239" s="64"/>
      <c r="AB239" s="64"/>
      <c r="AC239" s="64"/>
      <c r="AD239" s="64"/>
      <c r="AE239" s="64"/>
      <c r="AF239" s="64"/>
      <c r="AG239" s="64"/>
      <c r="AH239" s="44">
        <f t="shared" si="114"/>
        <v>0</v>
      </c>
      <c r="AI239" s="57" t="str">
        <f t="shared" si="115"/>
        <v>Moderado</v>
      </c>
      <c r="AJ239" s="56">
        <f t="shared" si="116"/>
        <v>0.6</v>
      </c>
      <c r="AK239" s="224" t="e">
        <f>IF(AND(M239&lt;&gt;"",AI239&lt;&gt;""),VLOOKUP(M239&amp;AI239,'No Eliminar'!$P$32:$Q$56,2,FALSE),"")</f>
        <v>#N/A</v>
      </c>
      <c r="AL239" s="105"/>
      <c r="AM239" s="555"/>
      <c r="AN239" s="555"/>
      <c r="AO239" s="68" t="str">
        <f t="shared" si="117"/>
        <v>Impacto</v>
      </c>
      <c r="AP239" s="69"/>
      <c r="AQ239" s="110" t="str">
        <f t="shared" si="118"/>
        <v/>
      </c>
      <c r="AR239" s="69"/>
      <c r="AS239" s="67" t="str">
        <f t="shared" si="119"/>
        <v/>
      </c>
      <c r="AT239" s="70" t="e">
        <f t="shared" si="120"/>
        <v>#VALUE!</v>
      </c>
      <c r="AU239" s="69"/>
      <c r="AV239" s="69"/>
      <c r="AW239" s="69"/>
      <c r="AX239" s="70" t="str">
        <f t="shared" si="121"/>
        <v/>
      </c>
      <c r="AY239" s="71" t="str">
        <f t="shared" si="122"/>
        <v>Muy Alta</v>
      </c>
      <c r="AZ239" s="70" t="e">
        <f t="shared" si="123"/>
        <v>#VALUE!</v>
      </c>
      <c r="BA239" s="71" t="e">
        <f t="shared" si="124"/>
        <v>#VALUE!</v>
      </c>
      <c r="BB239" s="55" t="e">
        <f>IF(AND(AY239&lt;&gt;"",BA239&lt;&gt;""),VLOOKUP(AY239&amp;BA239,'No Eliminar'!$P$3:$Q$27,2,FALSE),"")</f>
        <v>#VALUE!</v>
      </c>
      <c r="BC239" s="69"/>
      <c r="BD239" s="555"/>
      <c r="BE239" s="555"/>
      <c r="BF239" s="555"/>
      <c r="BG239" s="555"/>
      <c r="BH239" s="555"/>
      <c r="BI239" s="596"/>
    </row>
    <row r="240" spans="2:61" ht="49.5" thickBot="1" x14ac:dyDescent="0.35">
      <c r="B240" s="49"/>
      <c r="C240" s="124" t="e">
        <f>VLOOKUP(B240,'No Eliminar'!B$3:D$18,2,FALSE)</f>
        <v>#N/A</v>
      </c>
      <c r="D240" s="124" t="e">
        <f>VLOOKUP(B240,'No Eliminar'!B$3:E$18,4,FALSE)</f>
        <v>#N/A</v>
      </c>
      <c r="E240" s="49"/>
      <c r="F240" s="111"/>
      <c r="G240" s="123"/>
      <c r="H240" s="50"/>
      <c r="I240" s="63"/>
      <c r="J240" s="63"/>
      <c r="K240" s="49"/>
      <c r="L240" s="114"/>
      <c r="M240" s="516" t="str">
        <f t="shared" si="112"/>
        <v>;</v>
      </c>
      <c r="N240" s="517" t="str">
        <f t="shared" si="113"/>
        <v/>
      </c>
      <c r="O240" s="64"/>
      <c r="P240" s="64"/>
      <c r="Q240" s="64"/>
      <c r="R240" s="64"/>
      <c r="S240" s="64"/>
      <c r="T240" s="64"/>
      <c r="U240" s="64"/>
      <c r="V240" s="64"/>
      <c r="W240" s="64"/>
      <c r="X240" s="64"/>
      <c r="Y240" s="64"/>
      <c r="Z240" s="64"/>
      <c r="AA240" s="64"/>
      <c r="AB240" s="64"/>
      <c r="AC240" s="64"/>
      <c r="AD240" s="64"/>
      <c r="AE240" s="64"/>
      <c r="AF240" s="64"/>
      <c r="AG240" s="64"/>
      <c r="AH240" s="44">
        <f t="shared" si="114"/>
        <v>0</v>
      </c>
      <c r="AI240" s="57" t="str">
        <f t="shared" si="115"/>
        <v>Moderado</v>
      </c>
      <c r="AJ240" s="56">
        <f t="shared" si="116"/>
        <v>0.6</v>
      </c>
      <c r="AK240" s="224" t="e">
        <f>IF(AND(M240&lt;&gt;"",AI240&lt;&gt;""),VLOOKUP(M240&amp;AI240,'No Eliminar'!$P$32:$Q$56,2,FALSE),"")</f>
        <v>#N/A</v>
      </c>
      <c r="AL240" s="105"/>
      <c r="AM240" s="555"/>
      <c r="AN240" s="555"/>
      <c r="AO240" s="68" t="str">
        <f t="shared" si="117"/>
        <v>Impacto</v>
      </c>
      <c r="AP240" s="69"/>
      <c r="AQ240" s="110" t="str">
        <f t="shared" si="118"/>
        <v/>
      </c>
      <c r="AR240" s="69"/>
      <c r="AS240" s="67" t="str">
        <f t="shared" si="119"/>
        <v/>
      </c>
      <c r="AT240" s="70" t="e">
        <f t="shared" si="120"/>
        <v>#VALUE!</v>
      </c>
      <c r="AU240" s="69"/>
      <c r="AV240" s="69"/>
      <c r="AW240" s="69"/>
      <c r="AX240" s="70" t="str">
        <f t="shared" si="121"/>
        <v/>
      </c>
      <c r="AY240" s="71" t="str">
        <f t="shared" si="122"/>
        <v>Muy Alta</v>
      </c>
      <c r="AZ240" s="70" t="e">
        <f t="shared" si="123"/>
        <v>#VALUE!</v>
      </c>
      <c r="BA240" s="71" t="e">
        <f t="shared" si="124"/>
        <v>#VALUE!</v>
      </c>
      <c r="BB240" s="55" t="e">
        <f>IF(AND(AY240&lt;&gt;"",BA240&lt;&gt;""),VLOOKUP(AY240&amp;BA240,'No Eliminar'!$P$3:$Q$27,2,FALSE),"")</f>
        <v>#VALUE!</v>
      </c>
      <c r="BC240" s="69"/>
      <c r="BD240" s="555"/>
      <c r="BE240" s="555"/>
      <c r="BF240" s="555"/>
      <c r="BG240" s="555"/>
      <c r="BH240" s="555"/>
      <c r="BI240" s="596"/>
    </row>
    <row r="241" spans="2:61" ht="49.5" thickBot="1" x14ac:dyDescent="0.35">
      <c r="B241" s="49"/>
      <c r="C241" s="124" t="e">
        <f>VLOOKUP(B241,'No Eliminar'!B$3:D$18,2,FALSE)</f>
        <v>#N/A</v>
      </c>
      <c r="D241" s="124" t="e">
        <f>VLOOKUP(B241,'No Eliminar'!B$3:E$18,4,FALSE)</f>
        <v>#N/A</v>
      </c>
      <c r="E241" s="49"/>
      <c r="F241" s="111"/>
      <c r="G241" s="123"/>
      <c r="H241" s="50"/>
      <c r="I241" s="63"/>
      <c r="J241" s="63"/>
      <c r="K241" s="49"/>
      <c r="L241" s="114"/>
      <c r="M241" s="516" t="str">
        <f t="shared" si="112"/>
        <v>;</v>
      </c>
      <c r="N241" s="517" t="str">
        <f t="shared" si="113"/>
        <v/>
      </c>
      <c r="O241" s="64"/>
      <c r="P241" s="64"/>
      <c r="Q241" s="64"/>
      <c r="R241" s="64"/>
      <c r="S241" s="64"/>
      <c r="T241" s="64"/>
      <c r="U241" s="64"/>
      <c r="V241" s="64"/>
      <c r="W241" s="64"/>
      <c r="X241" s="64"/>
      <c r="Y241" s="64"/>
      <c r="Z241" s="64"/>
      <c r="AA241" s="64"/>
      <c r="AB241" s="64"/>
      <c r="AC241" s="64"/>
      <c r="AD241" s="64"/>
      <c r="AE241" s="64"/>
      <c r="AF241" s="64"/>
      <c r="AG241" s="64"/>
      <c r="AH241" s="44">
        <f t="shared" si="114"/>
        <v>0</v>
      </c>
      <c r="AI241" s="57" t="str">
        <f t="shared" si="115"/>
        <v>Moderado</v>
      </c>
      <c r="AJ241" s="56">
        <f t="shared" si="116"/>
        <v>0.6</v>
      </c>
      <c r="AK241" s="224" t="e">
        <f>IF(AND(M241&lt;&gt;"",AI241&lt;&gt;""),VLOOKUP(M241&amp;AI241,'No Eliminar'!$P$32:$Q$56,2,FALSE),"")</f>
        <v>#N/A</v>
      </c>
      <c r="AL241" s="105"/>
      <c r="AM241" s="555"/>
      <c r="AN241" s="555"/>
      <c r="AO241" s="68" t="str">
        <f t="shared" si="117"/>
        <v>Impacto</v>
      </c>
      <c r="AP241" s="69"/>
      <c r="AQ241" s="110" t="str">
        <f t="shared" si="118"/>
        <v/>
      </c>
      <c r="AR241" s="69"/>
      <c r="AS241" s="67" t="str">
        <f t="shared" si="119"/>
        <v/>
      </c>
      <c r="AT241" s="70" t="e">
        <f t="shared" si="120"/>
        <v>#VALUE!</v>
      </c>
      <c r="AU241" s="69"/>
      <c r="AV241" s="69"/>
      <c r="AW241" s="69"/>
      <c r="AX241" s="70" t="str">
        <f t="shared" si="121"/>
        <v/>
      </c>
      <c r="AY241" s="71" t="str">
        <f t="shared" si="122"/>
        <v>Muy Alta</v>
      </c>
      <c r="AZ241" s="70" t="e">
        <f t="shared" si="123"/>
        <v>#VALUE!</v>
      </c>
      <c r="BA241" s="71" t="e">
        <f t="shared" si="124"/>
        <v>#VALUE!</v>
      </c>
      <c r="BB241" s="55" t="e">
        <f>IF(AND(AY241&lt;&gt;"",BA241&lt;&gt;""),VLOOKUP(AY241&amp;BA241,'No Eliminar'!$P$3:$Q$27,2,FALSE),"")</f>
        <v>#VALUE!</v>
      </c>
      <c r="BC241" s="69"/>
      <c r="BD241" s="555"/>
      <c r="BE241" s="555"/>
      <c r="BF241" s="555"/>
      <c r="BG241" s="555"/>
      <c r="BH241" s="555"/>
      <c r="BI241" s="596"/>
    </row>
    <row r="242" spans="2:61" ht="49.5" thickBot="1" x14ac:dyDescent="0.35">
      <c r="B242" s="49"/>
      <c r="C242" s="124" t="e">
        <f>VLOOKUP(B242,'No Eliminar'!B$3:D$18,2,FALSE)</f>
        <v>#N/A</v>
      </c>
      <c r="D242" s="124" t="e">
        <f>VLOOKUP(B242,'No Eliminar'!B$3:E$18,4,FALSE)</f>
        <v>#N/A</v>
      </c>
      <c r="E242" s="49"/>
      <c r="F242" s="111"/>
      <c r="G242" s="123"/>
      <c r="H242" s="50"/>
      <c r="I242" s="63"/>
      <c r="J242" s="63"/>
      <c r="K242" s="49"/>
      <c r="L242" s="114"/>
      <c r="M242" s="516" t="str">
        <f t="shared" si="112"/>
        <v>;</v>
      </c>
      <c r="N242" s="517" t="str">
        <f t="shared" si="113"/>
        <v/>
      </c>
      <c r="O242" s="64"/>
      <c r="P242" s="64"/>
      <c r="Q242" s="64"/>
      <c r="R242" s="64"/>
      <c r="S242" s="64"/>
      <c r="T242" s="64"/>
      <c r="U242" s="64"/>
      <c r="V242" s="64"/>
      <c r="W242" s="64"/>
      <c r="X242" s="64"/>
      <c r="Y242" s="64"/>
      <c r="Z242" s="64"/>
      <c r="AA242" s="64"/>
      <c r="AB242" s="64"/>
      <c r="AC242" s="64"/>
      <c r="AD242" s="64"/>
      <c r="AE242" s="64"/>
      <c r="AF242" s="64"/>
      <c r="AG242" s="64"/>
      <c r="AH242" s="44">
        <f t="shared" si="114"/>
        <v>0</v>
      </c>
      <c r="AI242" s="57" t="str">
        <f t="shared" si="115"/>
        <v>Moderado</v>
      </c>
      <c r="AJ242" s="56">
        <f t="shared" si="116"/>
        <v>0.6</v>
      </c>
      <c r="AK242" s="224" t="e">
        <f>IF(AND(M242&lt;&gt;"",AI242&lt;&gt;""),VLOOKUP(M242&amp;AI242,'No Eliminar'!$P$32:$Q$56,2,FALSE),"")</f>
        <v>#N/A</v>
      </c>
      <c r="AL242" s="105"/>
      <c r="AM242" s="555"/>
      <c r="AN242" s="555"/>
      <c r="AO242" s="68" t="str">
        <f t="shared" si="117"/>
        <v>Impacto</v>
      </c>
      <c r="AP242" s="69"/>
      <c r="AQ242" s="110" t="str">
        <f t="shared" si="118"/>
        <v/>
      </c>
      <c r="AR242" s="69"/>
      <c r="AS242" s="67" t="str">
        <f t="shared" si="119"/>
        <v/>
      </c>
      <c r="AT242" s="70" t="e">
        <f t="shared" si="120"/>
        <v>#VALUE!</v>
      </c>
      <c r="AU242" s="69"/>
      <c r="AV242" s="69"/>
      <c r="AW242" s="69"/>
      <c r="AX242" s="70" t="str">
        <f t="shared" si="121"/>
        <v/>
      </c>
      <c r="AY242" s="71" t="str">
        <f t="shared" si="122"/>
        <v>Muy Alta</v>
      </c>
      <c r="AZ242" s="70" t="e">
        <f t="shared" si="123"/>
        <v>#VALUE!</v>
      </c>
      <c r="BA242" s="71" t="e">
        <f t="shared" si="124"/>
        <v>#VALUE!</v>
      </c>
      <c r="BB242" s="55" t="e">
        <f>IF(AND(AY242&lt;&gt;"",BA242&lt;&gt;""),VLOOKUP(AY242&amp;BA242,'No Eliminar'!$P$3:$Q$27,2,FALSE),"")</f>
        <v>#VALUE!</v>
      </c>
      <c r="BC242" s="69"/>
      <c r="BD242" s="555"/>
      <c r="BE242" s="555"/>
      <c r="BF242" s="555"/>
      <c r="BG242" s="555"/>
      <c r="BH242" s="555"/>
      <c r="BI242" s="596"/>
    </row>
    <row r="243" spans="2:61" ht="49.5" thickBot="1" x14ac:dyDescent="0.35">
      <c r="B243" s="49"/>
      <c r="C243" s="124" t="e">
        <f>VLOOKUP(B243,'No Eliminar'!B$3:D$18,2,FALSE)</f>
        <v>#N/A</v>
      </c>
      <c r="D243" s="124" t="e">
        <f>VLOOKUP(B243,'No Eliminar'!B$3:E$18,4,FALSE)</f>
        <v>#N/A</v>
      </c>
      <c r="E243" s="49"/>
      <c r="F243" s="111"/>
      <c r="G243" s="123"/>
      <c r="H243" s="50"/>
      <c r="I243" s="63"/>
      <c r="J243" s="63"/>
      <c r="K243" s="49"/>
      <c r="L243" s="114"/>
      <c r="M243" s="516" t="str">
        <f t="shared" si="112"/>
        <v>;</v>
      </c>
      <c r="N243" s="517" t="str">
        <f t="shared" si="113"/>
        <v/>
      </c>
      <c r="O243" s="64"/>
      <c r="P243" s="64"/>
      <c r="Q243" s="64"/>
      <c r="R243" s="64"/>
      <c r="S243" s="64"/>
      <c r="T243" s="64"/>
      <c r="U243" s="64"/>
      <c r="V243" s="64"/>
      <c r="W243" s="64"/>
      <c r="X243" s="64"/>
      <c r="Y243" s="64"/>
      <c r="Z243" s="64"/>
      <c r="AA243" s="64"/>
      <c r="AB243" s="64"/>
      <c r="AC243" s="64"/>
      <c r="AD243" s="64"/>
      <c r="AE243" s="64"/>
      <c r="AF243" s="64"/>
      <c r="AG243" s="64"/>
      <c r="AH243" s="44">
        <f t="shared" si="114"/>
        <v>0</v>
      </c>
      <c r="AI243" s="57" t="str">
        <f t="shared" si="115"/>
        <v>Moderado</v>
      </c>
      <c r="AJ243" s="56">
        <f t="shared" si="116"/>
        <v>0.6</v>
      </c>
      <c r="AK243" s="224" t="e">
        <f>IF(AND(M243&lt;&gt;"",AI243&lt;&gt;""),VLOOKUP(M243&amp;AI243,'No Eliminar'!$P$32:$Q$56,2,FALSE),"")</f>
        <v>#N/A</v>
      </c>
      <c r="AL243" s="105"/>
      <c r="AM243" s="555"/>
      <c r="AN243" s="555"/>
      <c r="AO243" s="68" t="str">
        <f t="shared" si="117"/>
        <v>Impacto</v>
      </c>
      <c r="AP243" s="69"/>
      <c r="AQ243" s="110" t="str">
        <f t="shared" si="118"/>
        <v/>
      </c>
      <c r="AR243" s="69"/>
      <c r="AS243" s="67" t="str">
        <f t="shared" si="119"/>
        <v/>
      </c>
      <c r="AT243" s="70" t="e">
        <f t="shared" si="120"/>
        <v>#VALUE!</v>
      </c>
      <c r="AU243" s="69"/>
      <c r="AV243" s="69"/>
      <c r="AW243" s="69"/>
      <c r="AX243" s="70" t="str">
        <f t="shared" si="121"/>
        <v/>
      </c>
      <c r="AY243" s="71" t="str">
        <f t="shared" si="122"/>
        <v>Muy Alta</v>
      </c>
      <c r="AZ243" s="70" t="e">
        <f t="shared" si="123"/>
        <v>#VALUE!</v>
      </c>
      <c r="BA243" s="71" t="e">
        <f t="shared" si="124"/>
        <v>#VALUE!</v>
      </c>
      <c r="BB243" s="55" t="e">
        <f>IF(AND(AY243&lt;&gt;"",BA243&lt;&gt;""),VLOOKUP(AY243&amp;BA243,'No Eliminar'!$P$3:$Q$27,2,FALSE),"")</f>
        <v>#VALUE!</v>
      </c>
      <c r="BC243" s="69"/>
      <c r="BD243" s="555"/>
      <c r="BE243" s="555"/>
      <c r="BF243" s="555"/>
      <c r="BG243" s="555"/>
      <c r="BH243" s="555"/>
      <c r="BI243" s="596"/>
    </row>
    <row r="244" spans="2:61" ht="49.5" thickBot="1" x14ac:dyDescent="0.35">
      <c r="B244" s="49"/>
      <c r="C244" s="124" t="e">
        <f>VLOOKUP(B244,'No Eliminar'!B$3:D$18,2,FALSE)</f>
        <v>#N/A</v>
      </c>
      <c r="D244" s="124" t="e">
        <f>VLOOKUP(B244,'No Eliminar'!B$3:E$18,4,FALSE)</f>
        <v>#N/A</v>
      </c>
      <c r="E244" s="49"/>
      <c r="F244" s="111"/>
      <c r="G244" s="123"/>
      <c r="H244" s="50"/>
      <c r="I244" s="63"/>
      <c r="J244" s="63"/>
      <c r="K244" s="49"/>
      <c r="L244" s="114"/>
      <c r="M244" s="516" t="str">
        <f t="shared" si="112"/>
        <v>;</v>
      </c>
      <c r="N244" s="517" t="str">
        <f t="shared" si="113"/>
        <v/>
      </c>
      <c r="O244" s="64"/>
      <c r="P244" s="64"/>
      <c r="Q244" s="64"/>
      <c r="R244" s="64"/>
      <c r="S244" s="64"/>
      <c r="T244" s="64"/>
      <c r="U244" s="64"/>
      <c r="V244" s="64"/>
      <c r="W244" s="64"/>
      <c r="X244" s="64"/>
      <c r="Y244" s="64"/>
      <c r="Z244" s="64"/>
      <c r="AA244" s="64"/>
      <c r="AB244" s="64"/>
      <c r="AC244" s="64"/>
      <c r="AD244" s="64"/>
      <c r="AE244" s="64"/>
      <c r="AF244" s="64"/>
      <c r="AG244" s="64"/>
      <c r="AH244" s="44">
        <f t="shared" si="114"/>
        <v>0</v>
      </c>
      <c r="AI244" s="57" t="str">
        <f t="shared" si="115"/>
        <v>Moderado</v>
      </c>
      <c r="AJ244" s="56">
        <f t="shared" si="116"/>
        <v>0.6</v>
      </c>
      <c r="AK244" s="224" t="e">
        <f>IF(AND(M244&lt;&gt;"",AI244&lt;&gt;""),VLOOKUP(M244&amp;AI244,'No Eliminar'!$P$32:$Q$56,2,FALSE),"")</f>
        <v>#N/A</v>
      </c>
      <c r="AL244" s="105"/>
      <c r="AM244" s="555"/>
      <c r="AN244" s="555"/>
      <c r="AO244" s="68" t="str">
        <f t="shared" si="117"/>
        <v>Impacto</v>
      </c>
      <c r="AP244" s="69"/>
      <c r="AQ244" s="110" t="str">
        <f t="shared" si="118"/>
        <v/>
      </c>
      <c r="AR244" s="69"/>
      <c r="AS244" s="67" t="str">
        <f t="shared" si="119"/>
        <v/>
      </c>
      <c r="AT244" s="70" t="e">
        <f t="shared" si="120"/>
        <v>#VALUE!</v>
      </c>
      <c r="AU244" s="69"/>
      <c r="AV244" s="69"/>
      <c r="AW244" s="69"/>
      <c r="AX244" s="70" t="str">
        <f t="shared" si="121"/>
        <v/>
      </c>
      <c r="AY244" s="71" t="str">
        <f t="shared" si="122"/>
        <v>Muy Alta</v>
      </c>
      <c r="AZ244" s="70" t="e">
        <f t="shared" si="123"/>
        <v>#VALUE!</v>
      </c>
      <c r="BA244" s="71" t="e">
        <f t="shared" si="124"/>
        <v>#VALUE!</v>
      </c>
      <c r="BB244" s="55" t="e">
        <f>IF(AND(AY244&lt;&gt;"",BA244&lt;&gt;""),VLOOKUP(AY244&amp;BA244,'No Eliminar'!$P$3:$Q$27,2,FALSE),"")</f>
        <v>#VALUE!</v>
      </c>
      <c r="BC244" s="69"/>
      <c r="BD244" s="555"/>
      <c r="BE244" s="555"/>
      <c r="BF244" s="555"/>
      <c r="BG244" s="555"/>
      <c r="BH244" s="555"/>
      <c r="BI244" s="596"/>
    </row>
    <row r="245" spans="2:61" ht="49.5" thickBot="1" x14ac:dyDescent="0.35">
      <c r="B245" s="49"/>
      <c r="C245" s="124" t="e">
        <f>VLOOKUP(B245,'No Eliminar'!B$3:D$18,2,FALSE)</f>
        <v>#N/A</v>
      </c>
      <c r="D245" s="124" t="e">
        <f>VLOOKUP(B245,'No Eliminar'!B$3:E$18,4,FALSE)</f>
        <v>#N/A</v>
      </c>
      <c r="E245" s="49"/>
      <c r="F245" s="111"/>
      <c r="G245" s="123"/>
      <c r="H245" s="50"/>
      <c r="I245" s="63"/>
      <c r="J245" s="63"/>
      <c r="K245" s="49"/>
      <c r="L245" s="114"/>
      <c r="M245" s="516" t="str">
        <f t="shared" si="112"/>
        <v>;</v>
      </c>
      <c r="N245" s="517" t="str">
        <f t="shared" si="113"/>
        <v/>
      </c>
      <c r="O245" s="64"/>
      <c r="P245" s="64"/>
      <c r="Q245" s="64"/>
      <c r="R245" s="64"/>
      <c r="S245" s="64"/>
      <c r="T245" s="64"/>
      <c r="U245" s="64"/>
      <c r="V245" s="64"/>
      <c r="W245" s="64"/>
      <c r="X245" s="64"/>
      <c r="Y245" s="64"/>
      <c r="Z245" s="64"/>
      <c r="AA245" s="64"/>
      <c r="AB245" s="64"/>
      <c r="AC245" s="64"/>
      <c r="AD245" s="64"/>
      <c r="AE245" s="64"/>
      <c r="AF245" s="64"/>
      <c r="AG245" s="64"/>
      <c r="AH245" s="44">
        <f t="shared" si="114"/>
        <v>0</v>
      </c>
      <c r="AI245" s="57" t="str">
        <f t="shared" si="115"/>
        <v>Moderado</v>
      </c>
      <c r="AJ245" s="56">
        <f t="shared" si="116"/>
        <v>0.6</v>
      </c>
      <c r="AK245" s="224" t="e">
        <f>IF(AND(M245&lt;&gt;"",AI245&lt;&gt;""),VLOOKUP(M245&amp;AI245,'No Eliminar'!$P$32:$Q$56,2,FALSE),"")</f>
        <v>#N/A</v>
      </c>
      <c r="AL245" s="105"/>
      <c r="AM245" s="555"/>
      <c r="AN245" s="555"/>
      <c r="AO245" s="68" t="str">
        <f t="shared" si="117"/>
        <v>Impacto</v>
      </c>
      <c r="AP245" s="69"/>
      <c r="AQ245" s="110" t="str">
        <f t="shared" si="118"/>
        <v/>
      </c>
      <c r="AR245" s="69"/>
      <c r="AS245" s="67" t="str">
        <f t="shared" si="119"/>
        <v/>
      </c>
      <c r="AT245" s="70" t="e">
        <f t="shared" si="120"/>
        <v>#VALUE!</v>
      </c>
      <c r="AU245" s="69"/>
      <c r="AV245" s="69"/>
      <c r="AW245" s="69"/>
      <c r="AX245" s="70" t="str">
        <f t="shared" si="121"/>
        <v/>
      </c>
      <c r="AY245" s="71" t="str">
        <f t="shared" si="122"/>
        <v>Muy Alta</v>
      </c>
      <c r="AZ245" s="70" t="e">
        <f t="shared" si="123"/>
        <v>#VALUE!</v>
      </c>
      <c r="BA245" s="71" t="e">
        <f t="shared" si="124"/>
        <v>#VALUE!</v>
      </c>
      <c r="BB245" s="55" t="e">
        <f>IF(AND(AY245&lt;&gt;"",BA245&lt;&gt;""),VLOOKUP(AY245&amp;BA245,'No Eliminar'!$P$3:$Q$27,2,FALSE),"")</f>
        <v>#VALUE!</v>
      </c>
      <c r="BC245" s="69"/>
      <c r="BD245" s="555"/>
      <c r="BE245" s="555"/>
      <c r="BF245" s="555"/>
      <c r="BG245" s="555"/>
      <c r="BH245" s="555"/>
      <c r="BI245" s="596"/>
    </row>
  </sheetData>
  <protectedRanges>
    <protectedRange algorithmName="SHA-512" hashValue="G9bsd8ul70ySco/fjwoWEDABnXqVPz4YLkYmFCYj+rKlKkH9jH+EOHsXMfELT3EUbmL/wOE+3Kxk47F1wcNXBA==" saltValue="Bv4mwMmuON34DS/avFYXpQ==" spinCount="100000" sqref="BI16:XFD18 AY41 BA41:BC41 BI39:XFD41 AO44:BH44 AO19:AT19 AX19:BC19 A19:A20 BJ42:XFD44 H16:H20 AX30:BC30 C30:E33 B20:E20 H36:H41 A36:F41 AO34:BC38 B30:B32 AN21:BC21 A16:F18 AO22:BC24 AO26:BC26 A24:E25 AO25:AY25 BA25:BC25 A22:H23 A21:L21 B19:G19 A42:H44 A246:XFD1048576 A34:H35 A13:H14 K13:L14 A15:L15 K16:L20 A45:L245 O45:AJ245 A10:L12 O10:AJ12 O16:AJ18 AL13:BH14 AL15:BE15 AL41:AW41 AL39:BC40 AL42:BC43 AL20:BC20 AL44 AL21:AL26 AL45:XFD245 AL11:XFD12 AL16:AL19 AO16:BC18 AL27:BC27 BA28:BC29 AL28:AY29 AK10:AK245 B26:E29 A26:A33 AL30:AW31 AL32:AL38 AY31:AY33 BA31:BC33 AM32:AW32 AO33:AW33 H27:H33 AH19:AJ44 K22:L44 BJ19:XFD38 A1:XFD8 M10:N245 AH13:AJ15 BJ13:XFD15 AL10 A9:AL9 AN9:XFD10" name="Rango1"/>
    <protectedRange algorithmName="SHA-512" hashValue="G9bsd8ul70ySco/fjwoWEDABnXqVPz4YLkYmFCYj+rKlKkH9jH+EOHsXMfELT3EUbmL/wOE+3Kxk47F1wcNXBA==" saltValue="Bv4mwMmuON34DS/avFYXpQ==" spinCount="100000" sqref="O13:AG14" name="Rango1_2"/>
    <protectedRange algorithmName="SHA-512" hashValue="G9bsd8ul70ySco/fjwoWEDABnXqVPz4YLkYmFCYj+rKlKkH9jH+EOHsXMfELT3EUbmL/wOE+3Kxk47F1wcNXBA==" saltValue="Bv4mwMmuON34DS/avFYXpQ==" spinCount="100000" sqref="O15:AG15" name="Rango1_6"/>
    <protectedRange algorithmName="SHA-512" hashValue="G9bsd8ul70ySco/fjwoWEDABnXqVPz4YLkYmFCYj+rKlKkH9jH+EOHsXMfELT3EUbmL/wOE+3Kxk47F1wcNXBA==" saltValue="Bv4mwMmuON34DS/avFYXpQ==" spinCount="100000" sqref="BF15:BH15" name="Rango1_10"/>
    <protectedRange algorithmName="SHA-512" hashValue="G9bsd8ul70ySco/fjwoWEDABnXqVPz4YLkYmFCYj+rKlKkH9jH+EOHsXMfELT3EUbmL/wOE+3Kxk47F1wcNXBA==" saltValue="Bv4mwMmuON34DS/avFYXpQ==" spinCount="100000" sqref="BI15" name="Rango1_11"/>
    <protectedRange algorithmName="SHA-512" hashValue="G9bsd8ul70ySco/fjwoWEDABnXqVPz4YLkYmFCYj+rKlKkH9jH+EOHsXMfELT3EUbmL/wOE+3Kxk47F1wcNXBA==" saltValue="Bv4mwMmuON34DS/avFYXpQ==" spinCount="100000" sqref="G16:G18" name="Rango1_12"/>
    <protectedRange algorithmName="SHA-512" hashValue="G9bsd8ul70ySco/fjwoWEDABnXqVPz4YLkYmFCYj+rKlKkH9jH+EOHsXMfELT3EUbmL/wOE+3Kxk47F1wcNXBA==" saltValue="Bv4mwMmuON34DS/avFYXpQ==" spinCount="100000" sqref="I16:J18" name="Rango1_13"/>
    <protectedRange algorithmName="SHA-512" hashValue="G9bsd8ul70ySco/fjwoWEDABnXqVPz4YLkYmFCYj+rKlKkH9jH+EOHsXMfELT3EUbmL/wOE+3Kxk47F1wcNXBA==" saltValue="Bv4mwMmuON34DS/avFYXpQ==" spinCount="100000" sqref="I34:J35" name="Rango1_3"/>
    <protectedRange algorithmName="SHA-512" hashValue="G9bsd8ul70ySco/fjwoWEDABnXqVPz4YLkYmFCYj+rKlKkH9jH+EOHsXMfELT3EUbmL/wOE+3Kxk47F1wcNXBA==" saltValue="Bv4mwMmuON34DS/avFYXpQ==" spinCount="100000" sqref="O34:AG35" name="Rango1_5"/>
    <protectedRange algorithmName="SHA-512" hashValue="G9bsd8ul70ySco/fjwoWEDABnXqVPz4YLkYmFCYj+rKlKkH9jH+EOHsXMfELT3EUbmL/wOE+3Kxk47F1wcNXBA==" saltValue="Bv4mwMmuON34DS/avFYXpQ==" spinCount="100000" sqref="AM35:AN35" name="Rango1_7"/>
    <protectedRange algorithmName="SHA-512" hashValue="G9bsd8ul70ySco/fjwoWEDABnXqVPz4YLkYmFCYj+rKlKkH9jH+EOHsXMfELT3EUbmL/wOE+3Kxk47F1wcNXBA==" saltValue="Bv4mwMmuON34DS/avFYXpQ==" spinCount="100000" sqref="BD38:BH38 BD34:BH35" name="Rango1_8"/>
    <protectedRange algorithmName="SHA-512" hashValue="G9bsd8ul70ySco/fjwoWEDABnXqVPz4YLkYmFCYj+rKlKkH9jH+EOHsXMfELT3EUbmL/wOE+3Kxk47F1wcNXBA==" saltValue="Bv4mwMmuON34DS/avFYXpQ==" spinCount="100000" sqref="BI34:BI35 BI38" name="Rango1_9"/>
    <protectedRange algorithmName="SHA-512" hashValue="G9bsd8ul70ySco/fjwoWEDABnXqVPz4YLkYmFCYj+rKlKkH9jH+EOHsXMfELT3EUbmL/wOE+3Kxk47F1wcNXBA==" saltValue="Bv4mwMmuON34DS/avFYXpQ==" spinCount="100000" sqref="AM16:AM17" name="Rango1_1_1"/>
    <protectedRange algorithmName="SHA-512" hashValue="G9bsd8ul70ySco/fjwoWEDABnXqVPz4YLkYmFCYj+rKlKkH9jH+EOHsXMfELT3EUbmL/wOE+3Kxk47F1wcNXBA==" saltValue="Bv4mwMmuON34DS/avFYXpQ==" spinCount="100000" sqref="AN16:AN17" name="Rango1_2_1"/>
    <protectedRange algorithmName="SHA-512" hashValue="G9bsd8ul70ySco/fjwoWEDABnXqVPz4YLkYmFCYj+rKlKkH9jH+EOHsXMfELT3EUbmL/wOE+3Kxk47F1wcNXBA==" saltValue="Bv4mwMmuON34DS/avFYXpQ==" spinCount="100000" sqref="BD16:BH18" name="Rango1_14"/>
    <protectedRange algorithmName="SHA-512" hashValue="G9bsd8ul70ySco/fjwoWEDABnXqVPz4YLkYmFCYj+rKlKkH9jH+EOHsXMfELT3EUbmL/wOE+3Kxk47F1wcNXBA==" saltValue="Bv4mwMmuON34DS/avFYXpQ==" spinCount="100000" sqref="G39:G41" name="Rango1_18"/>
    <protectedRange algorithmName="SHA-512" hashValue="G9bsd8ul70ySco/fjwoWEDABnXqVPz4YLkYmFCYj+rKlKkH9jH+EOHsXMfELT3EUbmL/wOE+3Kxk47F1wcNXBA==" saltValue="Bv4mwMmuON34DS/avFYXpQ==" spinCount="100000" sqref="I39:J41" name="Rango1_19"/>
    <protectedRange algorithmName="SHA-512" hashValue="G9bsd8ul70ySco/fjwoWEDABnXqVPz4YLkYmFCYj+rKlKkH9jH+EOHsXMfELT3EUbmL/wOE+3Kxk47F1wcNXBA==" saltValue="Bv4mwMmuON34DS/avFYXpQ==" spinCount="100000" sqref="O39:AG41" name="Rango1_20"/>
    <protectedRange algorithmName="SHA-512" hashValue="G9bsd8ul70ySco/fjwoWEDABnXqVPz4YLkYmFCYj+rKlKkH9jH+EOHsXMfELT3EUbmL/wOE+3Kxk47F1wcNXBA==" saltValue="Bv4mwMmuON34DS/avFYXpQ==" spinCount="100000" sqref="I42:J43" name="Rango1_23"/>
    <protectedRange algorithmName="SHA-512" hashValue="G9bsd8ul70ySco/fjwoWEDABnXqVPz4YLkYmFCYj+rKlKkH9jH+EOHsXMfELT3EUbmL/wOE+3Kxk47F1wcNXBA==" saltValue="Bv4mwMmuON34DS/avFYXpQ==" spinCount="100000" sqref="O42:AG43" name="Rango1_24"/>
    <protectedRange algorithmName="SHA-512" hashValue="G9bsd8ul70ySco/fjwoWEDABnXqVPz4YLkYmFCYj+rKlKkH9jH+EOHsXMfELT3EUbmL/wOE+3Kxk47F1wcNXBA==" saltValue="Bv4mwMmuON34DS/avFYXpQ==" spinCount="100000" sqref="BD42:BH43" name="Rango1_26"/>
    <protectedRange algorithmName="SHA-512" hashValue="G9bsd8ul70ySco/fjwoWEDABnXqVPz4YLkYmFCYj+rKlKkH9jH+EOHsXMfELT3EUbmL/wOE+3Kxk47F1wcNXBA==" saltValue="Bv4mwMmuON34DS/avFYXpQ==" spinCount="100000" sqref="BI42 BI44" name="Rango1_27"/>
    <protectedRange algorithmName="SHA-512" hashValue="G9bsd8ul70ySco/fjwoWEDABnXqVPz4YLkYmFCYj+rKlKkH9jH+EOHsXMfELT3EUbmL/wOE+3Kxk47F1wcNXBA==" saltValue="Bv4mwMmuON34DS/avFYXpQ==" spinCount="100000" sqref="I44:J44" name="Rango1_25"/>
    <protectedRange algorithmName="SHA-512" hashValue="G9bsd8ul70ySco/fjwoWEDABnXqVPz4YLkYmFCYj+rKlKkH9jH+EOHsXMfELT3EUbmL/wOE+3Kxk47F1wcNXBA==" saltValue="Bv4mwMmuON34DS/avFYXpQ==" spinCount="100000" sqref="O44:AG44" name="Rango1_28"/>
    <protectedRange algorithmName="SHA-512" hashValue="G9bsd8ul70ySco/fjwoWEDABnXqVPz4YLkYmFCYj+rKlKkH9jH+EOHsXMfELT3EUbmL/wOE+3Kxk47F1wcNXBA==" saltValue="Bv4mwMmuON34DS/avFYXpQ==" spinCount="100000" sqref="AM44:AN44" name="Rango1_29"/>
    <protectedRange algorithmName="SHA-512" hashValue="G9bsd8ul70ySco/fjwoWEDABnXqVPz4YLkYmFCYj+rKlKkH9jH+EOHsXMfELT3EUbmL/wOE+3Kxk47F1wcNXBA==" saltValue="Bv4mwMmuON34DS/avFYXpQ==" spinCount="100000" sqref="I22:J23" name="Rango1_30"/>
    <protectedRange algorithmName="SHA-512" hashValue="G9bsd8ul70ySco/fjwoWEDABnXqVPz4YLkYmFCYj+rKlKkH9jH+EOHsXMfELT3EUbmL/wOE+3Kxk47F1wcNXBA==" saltValue="Bv4mwMmuON34DS/avFYXpQ==" spinCount="100000" sqref="O22:AG23" name="Rango1_31"/>
    <protectedRange algorithmName="SHA-512" hashValue="G9bsd8ul70ySco/fjwoWEDABnXqVPz4YLkYmFCYj+rKlKkH9jH+EOHsXMfELT3EUbmL/wOE+3Kxk47F1wcNXBA==" saltValue="Bv4mwMmuON34DS/avFYXpQ==" spinCount="100000" sqref="AM22:AN23 AM24:AM25" name="Rango1_32"/>
    <protectedRange algorithmName="SHA-512" hashValue="G9bsd8ul70ySco/fjwoWEDABnXqVPz4YLkYmFCYj+rKlKkH9jH+EOHsXMfELT3EUbmL/wOE+3Kxk47F1wcNXBA==" saltValue="Bv4mwMmuON34DS/avFYXpQ==" spinCount="100000" sqref="BD22:BH23" name="Rango1_33"/>
    <protectedRange algorithmName="SHA-512" hashValue="G9bsd8ul70ySco/fjwoWEDABnXqVPz4YLkYmFCYj+rKlKkH9jH+EOHsXMfELT3EUbmL/wOE+3Kxk47F1wcNXBA==" saltValue="Bv4mwMmuON34DS/avFYXpQ==" spinCount="100000" sqref="BI22:BI23" name="Rango1_34"/>
    <protectedRange algorithmName="SHA-512" hashValue="G9bsd8ul70ySco/fjwoWEDABnXqVPz4YLkYmFCYj+rKlKkH9jH+EOHsXMfELT3EUbmL/wOE+3Kxk47F1wcNXBA==" saltValue="Bv4mwMmuON34DS/avFYXpQ==" spinCount="100000" sqref="I19:J19" name="Rango1_2_1_1"/>
    <protectedRange algorithmName="SHA-512" hashValue="G9bsd8ul70ySco/fjwoWEDABnXqVPz4YLkYmFCYj+rKlKkH9jH+EOHsXMfELT3EUbmL/wOE+3Kxk47F1wcNXBA==" saltValue="Bv4mwMmuON34DS/avFYXpQ==" spinCount="100000" sqref="O19:AG19" name="Rango1_2_1_2"/>
    <protectedRange algorithmName="SHA-512" hashValue="G9bsd8ul70ySco/fjwoWEDABnXqVPz4YLkYmFCYj+rKlKkH9jH+EOHsXMfELT3EUbmL/wOE+3Kxk47F1wcNXBA==" saltValue="Bv4mwMmuON34DS/avFYXpQ==" spinCount="100000" sqref="BD19:BI19" name="Rango1_2_1_4"/>
    <protectedRange algorithmName="SHA-512" hashValue="G9bsd8ul70ySco/fjwoWEDABnXqVPz4YLkYmFCYj+rKlKkH9jH+EOHsXMfELT3EUbmL/wOE+3Kxk47F1wcNXBA==" saltValue="Bv4mwMmuON34DS/avFYXpQ==" spinCount="100000" sqref="AU19:AW19" name="Rango1_2_1_5"/>
    <protectedRange algorithmName="SHA-512" hashValue="G9bsd8ul70ySco/fjwoWEDABnXqVPz4YLkYmFCYj+rKlKkH9jH+EOHsXMfELT3EUbmL/wOE+3Kxk47F1wcNXBA==" saltValue="Bv4mwMmuON34DS/avFYXpQ==" spinCount="100000" sqref="I20:J20" name="Rango1_3_1"/>
    <protectedRange algorithmName="SHA-512" hashValue="G9bsd8ul70ySco/fjwoWEDABnXqVPz4YLkYmFCYj+rKlKkH9jH+EOHsXMfELT3EUbmL/wOE+3Kxk47F1wcNXBA==" saltValue="Bv4mwMmuON34DS/avFYXpQ==" spinCount="100000" sqref="O20:AG20" name="Rango1_3_2"/>
    <protectedRange algorithmName="SHA-512" hashValue="G9bsd8ul70ySco/fjwoWEDABnXqVPz4YLkYmFCYj+rKlKkH9jH+EOHsXMfELT3EUbmL/wOE+3Kxk47F1wcNXBA==" saltValue="Bv4mwMmuON34DS/avFYXpQ==" spinCount="100000" sqref="BD20:BH20 BD33:BF33 BD31" name="Rango1_3_4"/>
    <protectedRange algorithmName="SHA-512" hashValue="G9bsd8ul70ySco/fjwoWEDABnXqVPz4YLkYmFCYj+rKlKkH9jH+EOHsXMfELT3EUbmL/wOE+3Kxk47F1wcNXBA==" saltValue="Bv4mwMmuON34DS/avFYXpQ==" spinCount="100000" sqref="BI20 BI27:BI33" name="Rango1_3_5"/>
    <protectedRange algorithmName="SHA-512" hashValue="G9bsd8ul70ySco/fjwoWEDABnXqVPz4YLkYmFCYj+rKlKkH9jH+EOHsXMfELT3EUbmL/wOE+3Kxk47F1wcNXBA==" saltValue="Bv4mwMmuON34DS/avFYXpQ==" spinCount="100000" sqref="I27:J29" name="Rango1_2_3"/>
    <protectedRange algorithmName="SHA-512" hashValue="G9bsd8ul70ySco/fjwoWEDABnXqVPz4YLkYmFCYj+rKlKkH9jH+EOHsXMfELT3EUbmL/wOE+3Kxk47F1wcNXBA==" saltValue="Bv4mwMmuON34DS/avFYXpQ==" spinCount="100000" sqref="O27:AG29" name="Rango1_2_4"/>
    <protectedRange algorithmName="SHA-512" hashValue="G9bsd8ul70ySco/fjwoWEDABnXqVPz4YLkYmFCYj+rKlKkH9jH+EOHsXMfELT3EUbmL/wOE+3Kxk47F1wcNXBA==" saltValue="Bv4mwMmuON34DS/avFYXpQ==" spinCount="100000" sqref="BD27:BF27 BD28:BH29" name="Rango1_2_5"/>
    <protectedRange algorithmName="SHA-512" hashValue="G9bsd8ul70ySco/fjwoWEDABnXqVPz4YLkYmFCYj+rKlKkH9jH+EOHsXMfELT3EUbmL/wOE+3Kxk47F1wcNXBA==" saltValue="Bv4mwMmuON34DS/avFYXpQ==" spinCount="100000" sqref="I30:J33" name="Rango1_1_2"/>
    <protectedRange algorithmName="SHA-512" hashValue="G9bsd8ul70ySco/fjwoWEDABnXqVPz4YLkYmFCYj+rKlKkH9jH+EOHsXMfELT3EUbmL/wOE+3Kxk47F1wcNXBA==" saltValue="Bv4mwMmuON34DS/avFYXpQ==" spinCount="100000" sqref="O30:AG33" name="Rango1_1_3"/>
    <protectedRange algorithmName="SHA-512" hashValue="G9bsd8ul70ySco/fjwoWEDABnXqVPz4YLkYmFCYj+rKlKkH9jH+EOHsXMfELT3EUbmL/wOE+3Kxk47F1wcNXBA==" saltValue="Bv4mwMmuON34DS/avFYXpQ==" spinCount="100000" sqref="BD30:BH30 BE31:BH31" name="Rango1_1_4"/>
    <protectedRange algorithmName="SHA-512" hashValue="G9bsd8ul70ySco/fjwoWEDABnXqVPz4YLkYmFCYj+rKlKkH9jH+EOHsXMfELT3EUbmL/wOE+3Kxk47F1wcNXBA==" saltValue="Bv4mwMmuON34DS/avFYXpQ==" spinCount="100000" sqref="G36:G37" name="Rango1_4"/>
    <protectedRange algorithmName="SHA-512" hashValue="G9bsd8ul70ySco/fjwoWEDABnXqVPz4YLkYmFCYj+rKlKkH9jH+EOHsXMfELT3EUbmL/wOE+3Kxk47F1wcNXBA==" saltValue="Bv4mwMmuON34DS/avFYXpQ==" spinCount="100000" sqref="I36:J38" name="Rango1_21"/>
    <protectedRange algorithmName="SHA-512" hashValue="G9bsd8ul70ySco/fjwoWEDABnXqVPz4YLkYmFCYj+rKlKkH9jH+EOHsXMfELT3EUbmL/wOE+3Kxk47F1wcNXBA==" saltValue="Bv4mwMmuON34DS/avFYXpQ==" spinCount="100000" sqref="O36:AG38" name="Rango1_35"/>
    <protectedRange algorithmName="SHA-512" hashValue="G9bsd8ul70ySco/fjwoWEDABnXqVPz4YLkYmFCYj+rKlKkH9jH+EOHsXMfELT3EUbmL/wOE+3Kxk47F1wcNXBA==" saltValue="Bv4mwMmuON34DS/avFYXpQ==" spinCount="100000" sqref="AM36:AN38" name="Rango1_36"/>
    <protectedRange algorithmName="SHA-512" hashValue="G9bsd8ul70ySco/fjwoWEDABnXqVPz4YLkYmFCYj+rKlKkH9jH+EOHsXMfELT3EUbmL/wOE+3Kxk47F1wcNXBA==" saltValue="Bv4mwMmuON34DS/avFYXpQ==" spinCount="100000" sqref="BD36:BH37" name="Rango1_37"/>
    <protectedRange algorithmName="SHA-512" hashValue="G9bsd8ul70ySco/fjwoWEDABnXqVPz4YLkYmFCYj+rKlKkH9jH+EOHsXMfELT3EUbmL/wOE+3Kxk47F1wcNXBA==" saltValue="Bv4mwMmuON34DS/avFYXpQ==" spinCount="100000" sqref="BI36:BI37" name="Rango1_38"/>
    <protectedRange algorithmName="SHA-512" hashValue="G9bsd8ul70ySco/fjwoWEDABnXqVPz4YLkYmFCYj+rKlKkH9jH+EOHsXMfELT3EUbmL/wOE+3Kxk47F1wcNXBA==" saltValue="Bv4mwMmuON34DS/avFYXpQ==" spinCount="100000" sqref="O24:AG26" name="Rango1_3_2_1"/>
    <protectedRange algorithmName="SHA-512" hashValue="G9bsd8ul70ySco/fjwoWEDABnXqVPz4YLkYmFCYj+rKlKkH9jH+EOHsXMfELT3EUbmL/wOE+3Kxk47F1wcNXBA==" saltValue="Bv4mwMmuON34DS/avFYXpQ==" spinCount="100000" sqref="AM33:AN33" name="Rango1_1"/>
    <protectedRange algorithmName="SHA-512" hashValue="G9bsd8ul70ySco/fjwoWEDABnXqVPz4YLkYmFCYj+rKlKkH9jH+EOHsXMfELT3EUbmL/wOE+3Kxk47F1wcNXBA==" saltValue="Bv4mwMmuON34DS/avFYXpQ==" spinCount="100000" sqref="O21:AG21" name="Rango1_44"/>
    <protectedRange algorithmName="SHA-512" hashValue="G9bsd8ul70ySco/fjwoWEDABnXqVPz4YLkYmFCYj+rKlKkH9jH+EOHsXMfELT3EUbmL/wOE+3Kxk47F1wcNXBA==" saltValue="Bv4mwMmuON34DS/avFYXpQ==" spinCount="100000" sqref="AM21" name="Rango1_45"/>
    <protectedRange algorithmName="SHA-512" hashValue="G9bsd8ul70ySco/fjwoWEDABnXqVPz4YLkYmFCYj+rKlKkH9jH+EOHsXMfELT3EUbmL/wOE+3Kxk47F1wcNXBA==" saltValue="Bv4mwMmuON34DS/avFYXpQ==" spinCount="100000" sqref="BD21:BH21" name="Rango1_46"/>
    <protectedRange algorithmName="SHA-512" hashValue="G9bsd8ul70ySco/fjwoWEDABnXqVPz4YLkYmFCYj+rKlKkH9jH+EOHsXMfELT3EUbmL/wOE+3Kxk47F1wcNXBA==" saltValue="Bv4mwMmuON34DS/avFYXpQ==" spinCount="100000" sqref="H24:H26" name="Rango1_42"/>
    <protectedRange algorithmName="SHA-512" hashValue="G9bsd8ul70ySco/fjwoWEDABnXqVPz4YLkYmFCYj+rKlKkH9jH+EOHsXMfELT3EUbmL/wOE+3Kxk47F1wcNXBA==" saltValue="Bv4mwMmuON34DS/avFYXpQ==" spinCount="100000" sqref="I24:J26" name="Rango1_3_1_1"/>
    <protectedRange algorithmName="SHA-512" hashValue="G9bsd8ul70ySco/fjwoWEDABnXqVPz4YLkYmFCYj+rKlKkH9jH+EOHsXMfELT3EUbmL/wOE+3Kxk47F1wcNXBA==" saltValue="Bv4mwMmuON34DS/avFYXpQ==" spinCount="100000" sqref="AN24:AN26" name="Rango1_40_1"/>
    <protectedRange algorithmName="SHA-512" hashValue="G9bsd8ul70ySco/fjwoWEDABnXqVPz4YLkYmFCYj+rKlKkH9jH+EOHsXMfELT3EUbmL/wOE+3Kxk47F1wcNXBA==" saltValue="Bv4mwMmuON34DS/avFYXpQ==" spinCount="100000" sqref="AM26" name="Rango1_40_1_1"/>
    <protectedRange algorithmName="SHA-512" hashValue="G9bsd8ul70ySco/fjwoWEDABnXqVPz4YLkYmFCYj+rKlKkH9jH+EOHsXMfELT3EUbmL/wOE+3Kxk47F1wcNXBA==" saltValue="Bv4mwMmuON34DS/avFYXpQ==" spinCount="100000" sqref="BD24:BE26" name="Rango1_43"/>
    <protectedRange algorithmName="SHA-512" hashValue="G9bsd8ul70ySco/fjwoWEDABnXqVPz4YLkYmFCYj+rKlKkH9jH+EOHsXMfELT3EUbmL/wOE+3Kxk47F1wcNXBA==" saltValue="Bv4mwMmuON34DS/avFYXpQ==" spinCount="100000" sqref="BF24:BH26" name="Rango1_3_4_1_1"/>
    <protectedRange algorithmName="SHA-512" hashValue="G9bsd8ul70ySco/fjwoWEDABnXqVPz4YLkYmFCYj+rKlKkH9jH+EOHsXMfELT3EUbmL/wOE+3Kxk47F1wcNXBA==" saltValue="Bv4mwMmuON34DS/avFYXpQ==" spinCount="100000" sqref="BI24:BI26" name="Rango1_3_5_1_1"/>
    <protectedRange algorithmName="SHA-512" hashValue="G9bsd8ul70ySco/fjwoWEDABnXqVPz4YLkYmFCYj+rKlKkH9jH+EOHsXMfELT3EUbmL/wOE+3Kxk47F1wcNXBA==" saltValue="Bv4mwMmuON34DS/avFYXpQ==" spinCount="100000" sqref="AM19:AN19" name="Rango1_15"/>
    <protectedRange algorithmName="SHA-512" hashValue="G9bsd8ul70ySco/fjwoWEDABnXqVPz4YLkYmFCYj+rKlKkH9jH+EOHsXMfELT3EUbmL/wOE+3Kxk47F1wcNXBA==" saltValue="Bv4mwMmuON34DS/avFYXpQ==" spinCount="100000" sqref="AM18" name="Rango1_16"/>
    <protectedRange algorithmName="SHA-512" hashValue="G9bsd8ul70ySco/fjwoWEDABnXqVPz4YLkYmFCYj+rKlKkH9jH+EOHsXMfELT3EUbmL/wOE+3Kxk47F1wcNXBA==" saltValue="Bv4mwMmuON34DS/avFYXpQ==" spinCount="100000" sqref="AN18" name="Rango1_2_2"/>
    <protectedRange algorithmName="SHA-512" hashValue="G9bsd8ul70ySco/fjwoWEDABnXqVPz4YLkYmFCYj+rKlKkH9jH+EOHsXMfELT3EUbmL/wOE+3Kxk47F1wcNXBA==" saltValue="Bv4mwMmuON34DS/avFYXpQ==" spinCount="100000" sqref="BG27:BH27" name="Rango1_2_5_1"/>
    <protectedRange algorithmName="SHA-512" hashValue="G9bsd8ul70ySco/fjwoWEDABnXqVPz4YLkYmFCYj+rKlKkH9jH+EOHsXMfELT3EUbmL/wOE+3Kxk47F1wcNXBA==" saltValue="Bv4mwMmuON34DS/avFYXpQ==" spinCount="100000" sqref="AM9:AM10" name="Rango1_17"/>
  </protectedRanges>
  <mergeCells count="518">
    <mergeCell ref="S9:S10"/>
    <mergeCell ref="T9:T10"/>
    <mergeCell ref="U9:U10"/>
    <mergeCell ref="V9:V10"/>
    <mergeCell ref="W9:W10"/>
    <mergeCell ref="X9:X10"/>
    <mergeCell ref="Y9:Y10"/>
    <mergeCell ref="Z9:Z10"/>
    <mergeCell ref="AA9:AA10"/>
    <mergeCell ref="B3:BI3"/>
    <mergeCell ref="BJ3:CG3"/>
    <mergeCell ref="BJ4:CG4"/>
    <mergeCell ref="BJ27:BJ29"/>
    <mergeCell ref="X24:X25"/>
    <mergeCell ref="Y24:Y25"/>
    <mergeCell ref="Z24:Z25"/>
    <mergeCell ref="AA24:AA25"/>
    <mergeCell ref="BI22:BI23"/>
    <mergeCell ref="AB22:AB23"/>
    <mergeCell ref="AC22:AC23"/>
    <mergeCell ref="AD22:AD23"/>
    <mergeCell ref="AE22:AE23"/>
    <mergeCell ref="AF22:AF23"/>
    <mergeCell ref="AG22:AG23"/>
    <mergeCell ref="AH22:AH23"/>
    <mergeCell ref="AI22:AI23"/>
    <mergeCell ref="AJ22:AJ23"/>
    <mergeCell ref="BF22:BF23"/>
    <mergeCell ref="P9:P10"/>
    <mergeCell ref="O9:O10"/>
    <mergeCell ref="AB9:AB10"/>
    <mergeCell ref="Q9:Q10"/>
    <mergeCell ref="R9:R10"/>
    <mergeCell ref="BJ34:BM35"/>
    <mergeCell ref="BF24:BF25"/>
    <mergeCell ref="BG24:BG25"/>
    <mergeCell ref="BH24:BH25"/>
    <mergeCell ref="BI24:BI25"/>
    <mergeCell ref="D22:D25"/>
    <mergeCell ref="B22:B25"/>
    <mergeCell ref="C22:C25"/>
    <mergeCell ref="J24:J25"/>
    <mergeCell ref="K24:K25"/>
    <mergeCell ref="L24:L25"/>
    <mergeCell ref="M24:M25"/>
    <mergeCell ref="N24:N25"/>
    <mergeCell ref="AH24:AH25"/>
    <mergeCell ref="AG24:AG25"/>
    <mergeCell ref="O24:O25"/>
    <mergeCell ref="P24:P25"/>
    <mergeCell ref="Q24:Q25"/>
    <mergeCell ref="R24:R25"/>
    <mergeCell ref="S24:S25"/>
    <mergeCell ref="T24:T25"/>
    <mergeCell ref="U24:U25"/>
    <mergeCell ref="V24:V25"/>
    <mergeCell ref="W24:W25"/>
    <mergeCell ref="BD39:BD41"/>
    <mergeCell ref="AC24:AC25"/>
    <mergeCell ref="AD24:AD25"/>
    <mergeCell ref="AE24:AE25"/>
    <mergeCell ref="AF24:AF25"/>
    <mergeCell ref="BI30:BI33"/>
    <mergeCell ref="AK30:AK33"/>
    <mergeCell ref="AJ30:AJ33"/>
    <mergeCell ref="AI30:AI33"/>
    <mergeCell ref="AH30:AH33"/>
    <mergeCell ref="AG30:AG33"/>
    <mergeCell ref="AF30:AF33"/>
    <mergeCell ref="BC30:BC33"/>
    <mergeCell ref="BC24:BC25"/>
    <mergeCell ref="BD24:BD25"/>
    <mergeCell ref="AK24:AK25"/>
    <mergeCell ref="AJ24:AJ25"/>
    <mergeCell ref="AI24:AI25"/>
    <mergeCell ref="BE24:BE25"/>
    <mergeCell ref="AE30:AE33"/>
    <mergeCell ref="AD30:AD33"/>
    <mergeCell ref="AK27:AK29"/>
    <mergeCell ref="BI27:BI29"/>
    <mergeCell ref="BC27:BC29"/>
    <mergeCell ref="AB24:AB25"/>
    <mergeCell ref="AK22:AK23"/>
    <mergeCell ref="BC22:BC23"/>
    <mergeCell ref="BD22:BD23"/>
    <mergeCell ref="BE22:BE23"/>
    <mergeCell ref="BG22:BG23"/>
    <mergeCell ref="BH22:BH23"/>
    <mergeCell ref="S22:S23"/>
    <mergeCell ref="T22:T23"/>
    <mergeCell ref="U22:U23"/>
    <mergeCell ref="V22:V23"/>
    <mergeCell ref="W22:W23"/>
    <mergeCell ref="X22:X23"/>
    <mergeCell ref="Y22:Y23"/>
    <mergeCell ref="Z22:Z23"/>
    <mergeCell ref="AA22:AA23"/>
    <mergeCell ref="J22:J23"/>
    <mergeCell ref="K22:K23"/>
    <mergeCell ref="L22:L23"/>
    <mergeCell ref="M22:M23"/>
    <mergeCell ref="N22:N23"/>
    <mergeCell ref="O22:O23"/>
    <mergeCell ref="P22:P23"/>
    <mergeCell ref="Q22:Q23"/>
    <mergeCell ref="R22:R23"/>
    <mergeCell ref="E22:E23"/>
    <mergeCell ref="F22:F23"/>
    <mergeCell ref="G22:G23"/>
    <mergeCell ref="H22:H23"/>
    <mergeCell ref="I22:I23"/>
    <mergeCell ref="E24:E25"/>
    <mergeCell ref="F24:F25"/>
    <mergeCell ref="G24:G25"/>
    <mergeCell ref="H24:H25"/>
    <mergeCell ref="I24:I25"/>
    <mergeCell ref="B26:B33"/>
    <mergeCell ref="C26:C33"/>
    <mergeCell ref="D26:D33"/>
    <mergeCell ref="G30:G33"/>
    <mergeCell ref="F30:F33"/>
    <mergeCell ref="E30:E33"/>
    <mergeCell ref="N27:N29"/>
    <mergeCell ref="M27:M29"/>
    <mergeCell ref="L27:L29"/>
    <mergeCell ref="K27:K29"/>
    <mergeCell ref="J27:J29"/>
    <mergeCell ref="I27:I29"/>
    <mergeCell ref="H27:H29"/>
    <mergeCell ref="G27:G29"/>
    <mergeCell ref="F27:F29"/>
    <mergeCell ref="L30:L33"/>
    <mergeCell ref="K30:K33"/>
    <mergeCell ref="J30:J33"/>
    <mergeCell ref="H30:H33"/>
    <mergeCell ref="I30:I33"/>
    <mergeCell ref="O30:O33"/>
    <mergeCell ref="P30:P33"/>
    <mergeCell ref="Q30:Q33"/>
    <mergeCell ref="R30:R33"/>
    <mergeCell ref="S30:S33"/>
    <mergeCell ref="T30:T33"/>
    <mergeCell ref="U30:U33"/>
    <mergeCell ref="V30:V33"/>
    <mergeCell ref="W30:W33"/>
    <mergeCell ref="Y30:Y33"/>
    <mergeCell ref="Z30:Z33"/>
    <mergeCell ref="AA30:AA33"/>
    <mergeCell ref="AB30:AB33"/>
    <mergeCell ref="AC30:AC33"/>
    <mergeCell ref="X30:X33"/>
    <mergeCell ref="AJ27:AJ29"/>
    <mergeCell ref="AI27:AI29"/>
    <mergeCell ref="AH27:AH29"/>
    <mergeCell ref="AG27:AG29"/>
    <mergeCell ref="X27:X29"/>
    <mergeCell ref="Y27:Y29"/>
    <mergeCell ref="Z27:Z29"/>
    <mergeCell ref="AA27:AA29"/>
    <mergeCell ref="AB27:AB29"/>
    <mergeCell ref="AC27:AC29"/>
    <mergeCell ref="AD27:AD29"/>
    <mergeCell ref="AE27:AE29"/>
    <mergeCell ref="AF27:AF29"/>
    <mergeCell ref="O27:O29"/>
    <mergeCell ref="P27:P29"/>
    <mergeCell ref="Q27:Q29"/>
    <mergeCell ref="R27:R29"/>
    <mergeCell ref="S27:S29"/>
    <mergeCell ref="T27:T29"/>
    <mergeCell ref="U27:U29"/>
    <mergeCell ref="V27:V29"/>
    <mergeCell ref="W27:W29"/>
    <mergeCell ref="BD27:BD29"/>
    <mergeCell ref="BE27:BE29"/>
    <mergeCell ref="BF27:BF29"/>
    <mergeCell ref="BG27:BG29"/>
    <mergeCell ref="BH27:BH29"/>
    <mergeCell ref="G42:G43"/>
    <mergeCell ref="BI42:BI43"/>
    <mergeCell ref="M42:M43"/>
    <mergeCell ref="L42:L43"/>
    <mergeCell ref="K42:K43"/>
    <mergeCell ref="H42:H43"/>
    <mergeCell ref="AB42:AB43"/>
    <mergeCell ref="AC42:AC43"/>
    <mergeCell ref="AD42:AD43"/>
    <mergeCell ref="AE42:AE43"/>
    <mergeCell ref="AF42:AF43"/>
    <mergeCell ref="AG42:AG43"/>
    <mergeCell ref="AH42:AH43"/>
    <mergeCell ref="AI42:AI43"/>
    <mergeCell ref="AJ42:AJ43"/>
    <mergeCell ref="W42:W43"/>
    <mergeCell ref="X42:X43"/>
    <mergeCell ref="Y42:Y43"/>
    <mergeCell ref="Z42:Z43"/>
    <mergeCell ref="F42:F43"/>
    <mergeCell ref="E42:E43"/>
    <mergeCell ref="D42:D43"/>
    <mergeCell ref="C42:C43"/>
    <mergeCell ref="B42:B43"/>
    <mergeCell ref="AK42:AK43"/>
    <mergeCell ref="BC42:BC43"/>
    <mergeCell ref="AK39:AK41"/>
    <mergeCell ref="AE39:AE41"/>
    <mergeCell ref="AF39:AF41"/>
    <mergeCell ref="AG39:AG41"/>
    <mergeCell ref="AH39:AH41"/>
    <mergeCell ref="AI39:AI41"/>
    <mergeCell ref="AJ39:AJ41"/>
    <mergeCell ref="S39:S41"/>
    <mergeCell ref="T39:T41"/>
    <mergeCell ref="U39:U41"/>
    <mergeCell ref="V39:V41"/>
    <mergeCell ref="W39:W41"/>
    <mergeCell ref="X39:X41"/>
    <mergeCell ref="Y39:Y41"/>
    <mergeCell ref="Z39:Z41"/>
    <mergeCell ref="B39:B41"/>
    <mergeCell ref="N42:N43"/>
    <mergeCell ref="AA42:AA43"/>
    <mergeCell ref="I42:I43"/>
    <mergeCell ref="O42:O43"/>
    <mergeCell ref="P42:P43"/>
    <mergeCell ref="Q42:Q43"/>
    <mergeCell ref="R42:R43"/>
    <mergeCell ref="S42:S43"/>
    <mergeCell ref="T42:T43"/>
    <mergeCell ref="U42:U43"/>
    <mergeCell ref="V42:V43"/>
    <mergeCell ref="BE39:BE41"/>
    <mergeCell ref="BF39:BF41"/>
    <mergeCell ref="BG39:BG41"/>
    <mergeCell ref="BH39:BH41"/>
    <mergeCell ref="BC39:BC41"/>
    <mergeCell ref="BI39:BI41"/>
    <mergeCell ref="Y34:Y35"/>
    <mergeCell ref="F39:F41"/>
    <mergeCell ref="E39:E41"/>
    <mergeCell ref="AI34:AI35"/>
    <mergeCell ref="AJ34:AJ35"/>
    <mergeCell ref="AK34:AK35"/>
    <mergeCell ref="Z34:Z35"/>
    <mergeCell ref="AA34:AA35"/>
    <mergeCell ref="AB34:AB35"/>
    <mergeCell ref="AC34:AC35"/>
    <mergeCell ref="AD34:AD35"/>
    <mergeCell ref="AE34:AE35"/>
    <mergeCell ref="AF34:AF35"/>
    <mergeCell ref="AG34:AG35"/>
    <mergeCell ref="AB39:AB41"/>
    <mergeCell ref="AC39:AC41"/>
    <mergeCell ref="AD39:AD41"/>
    <mergeCell ref="AA39:AA41"/>
    <mergeCell ref="D39:D41"/>
    <mergeCell ref="C39:C41"/>
    <mergeCell ref="S34:S35"/>
    <mergeCell ref="T34:T35"/>
    <mergeCell ref="U34:U35"/>
    <mergeCell ref="V34:V35"/>
    <mergeCell ref="W34:W35"/>
    <mergeCell ref="Q34:Q35"/>
    <mergeCell ref="R34:R35"/>
    <mergeCell ref="E36:E38"/>
    <mergeCell ref="D34:D38"/>
    <mergeCell ref="C34:C38"/>
    <mergeCell ref="L39:L41"/>
    <mergeCell ref="M39:M41"/>
    <mergeCell ref="N39:N41"/>
    <mergeCell ref="O39:O41"/>
    <mergeCell ref="P39:P41"/>
    <mergeCell ref="Q39:Q41"/>
    <mergeCell ref="R39:R41"/>
    <mergeCell ref="G39:G41"/>
    <mergeCell ref="H39:H41"/>
    <mergeCell ref="I39:I41"/>
    <mergeCell ref="J39:J41"/>
    <mergeCell ref="K39:K41"/>
    <mergeCell ref="B16:B18"/>
    <mergeCell ref="C16:C18"/>
    <mergeCell ref="D16:D18"/>
    <mergeCell ref="I34:I35"/>
    <mergeCell ref="J34:J35"/>
    <mergeCell ref="K34:K35"/>
    <mergeCell ref="O34:O35"/>
    <mergeCell ref="M34:M35"/>
    <mergeCell ref="L34:L35"/>
    <mergeCell ref="H34:H35"/>
    <mergeCell ref="G34:G35"/>
    <mergeCell ref="F34:F35"/>
    <mergeCell ref="E34:E35"/>
    <mergeCell ref="G16:G18"/>
    <mergeCell ref="I16:I18"/>
    <mergeCell ref="J16:J18"/>
    <mergeCell ref="K16:K18"/>
    <mergeCell ref="N34:N35"/>
    <mergeCell ref="B19:B20"/>
    <mergeCell ref="C19:C20"/>
    <mergeCell ref="D19:D20"/>
    <mergeCell ref="E27:E29"/>
    <mergeCell ref="N30:N33"/>
    <mergeCell ref="M30:M33"/>
    <mergeCell ref="AG13:AG14"/>
    <mergeCell ref="AH13:AH14"/>
    <mergeCell ref="BD13:BD14"/>
    <mergeCell ref="BE13:BE14"/>
    <mergeCell ref="BF13:BF14"/>
    <mergeCell ref="BG13:BG14"/>
    <mergeCell ref="BH13:BH14"/>
    <mergeCell ref="AK16:AK18"/>
    <mergeCell ref="F13:F14"/>
    <mergeCell ref="AE16:AE18"/>
    <mergeCell ref="P16:P18"/>
    <mergeCell ref="Q16:Q18"/>
    <mergeCell ref="AD13:AD14"/>
    <mergeCell ref="AE13:AE14"/>
    <mergeCell ref="AF13:AF14"/>
    <mergeCell ref="R13:R14"/>
    <mergeCell ref="S13:S14"/>
    <mergeCell ref="T13:T14"/>
    <mergeCell ref="U13:U14"/>
    <mergeCell ref="V13:V14"/>
    <mergeCell ref="W13:W14"/>
    <mergeCell ref="X13:X14"/>
    <mergeCell ref="Y13:Y14"/>
    <mergeCell ref="Z13:Z14"/>
    <mergeCell ref="AK11:AK12"/>
    <mergeCell ref="BB11:BB12"/>
    <mergeCell ref="BC11:BC12"/>
    <mergeCell ref="AI11:AI12"/>
    <mergeCell ref="AJ11:AJ12"/>
    <mergeCell ref="AF11:AF12"/>
    <mergeCell ref="AG11:AG12"/>
    <mergeCell ref="AH11:AH12"/>
    <mergeCell ref="Q11:Q12"/>
    <mergeCell ref="R11:R12"/>
    <mergeCell ref="S11:S12"/>
    <mergeCell ref="T11:T12"/>
    <mergeCell ref="U11:U12"/>
    <mergeCell ref="AE11:AE12"/>
    <mergeCell ref="V11:V12"/>
    <mergeCell ref="W11:W12"/>
    <mergeCell ref="BI13:BI14"/>
    <mergeCell ref="AK13:AK14"/>
    <mergeCell ref="O11:O12"/>
    <mergeCell ref="B1:BI1"/>
    <mergeCell ref="B2:BI2"/>
    <mergeCell ref="B4:BI4"/>
    <mergeCell ref="AH9:AH10"/>
    <mergeCell ref="AI9:AI10"/>
    <mergeCell ref="AJ9:AJ10"/>
    <mergeCell ref="AK9:AK10"/>
    <mergeCell ref="BI9:BI10"/>
    <mergeCell ref="B5:BI5"/>
    <mergeCell ref="B6:L7"/>
    <mergeCell ref="M6:AK7"/>
    <mergeCell ref="AL6:AW6"/>
    <mergeCell ref="BI11:BI12"/>
    <mergeCell ref="BB9:BB10"/>
    <mergeCell ref="AX6:BC6"/>
    <mergeCell ref="AL7:AL8"/>
    <mergeCell ref="AM7:AM8"/>
    <mergeCell ref="AO7:AO8"/>
    <mergeCell ref="AP7:AW7"/>
    <mergeCell ref="AN7:AN8"/>
    <mergeCell ref="AC9:AC10"/>
    <mergeCell ref="AD9:AD10"/>
    <mergeCell ref="AE9:AE10"/>
    <mergeCell ref="AF9:AF10"/>
    <mergeCell ref="AG9:AG10"/>
    <mergeCell ref="BI7:BI8"/>
    <mergeCell ref="BD7:BD8"/>
    <mergeCell ref="BE7:BE8"/>
    <mergeCell ref="BD6:BH6"/>
    <mergeCell ref="AX7:AX8"/>
    <mergeCell ref="AY7:AY8"/>
    <mergeCell ref="AZ7:AZ8"/>
    <mergeCell ref="BA7:BA8"/>
    <mergeCell ref="BB7:BB8"/>
    <mergeCell ref="BC7:BC8"/>
    <mergeCell ref="BH7:BH8"/>
    <mergeCell ref="BF7:BF8"/>
    <mergeCell ref="BG7:BG8"/>
    <mergeCell ref="BD9:BD10"/>
    <mergeCell ref="BE9:BE10"/>
    <mergeCell ref="BF9:BF10"/>
    <mergeCell ref="BG9:BG10"/>
    <mergeCell ref="BH9:BH10"/>
    <mergeCell ref="F11:F12"/>
    <mergeCell ref="G11:G12"/>
    <mergeCell ref="H11:H12"/>
    <mergeCell ref="E11:E12"/>
    <mergeCell ref="D11:D12"/>
    <mergeCell ref="C11:C12"/>
    <mergeCell ref="B13:B14"/>
    <mergeCell ref="K11:K12"/>
    <mergeCell ref="J11:J12"/>
    <mergeCell ref="M9:M10"/>
    <mergeCell ref="N9:N10"/>
    <mergeCell ref="AC13:AC14"/>
    <mergeCell ref="N13:N14"/>
    <mergeCell ref="M13:M14"/>
    <mergeCell ref="L13:L14"/>
    <mergeCell ref="B9:B10"/>
    <mergeCell ref="C9:C10"/>
    <mergeCell ref="D9:D10"/>
    <mergeCell ref="E9:E10"/>
    <mergeCell ref="F9:F10"/>
    <mergeCell ref="H9:H10"/>
    <mergeCell ref="I9:I10"/>
    <mergeCell ref="J9:J10"/>
    <mergeCell ref="G9:G10"/>
    <mergeCell ref="H13:H14"/>
    <mergeCell ref="G13:G14"/>
    <mergeCell ref="E13:E14"/>
    <mergeCell ref="D13:D14"/>
    <mergeCell ref="C13:C14"/>
    <mergeCell ref="B11:B12"/>
    <mergeCell ref="O13:O14"/>
    <mergeCell ref="P13:P14"/>
    <mergeCell ref="Q13:Q14"/>
    <mergeCell ref="Z16:Z18"/>
    <mergeCell ref="AA16:AA18"/>
    <mergeCell ref="AB16:AB18"/>
    <mergeCell ref="AC16:AC18"/>
    <mergeCell ref="AD16:AD18"/>
    <mergeCell ref="AF16:AF18"/>
    <mergeCell ref="AG16:AG18"/>
    <mergeCell ref="K9:K10"/>
    <mergeCell ref="BC9:BC10"/>
    <mergeCell ref="BC13:BC14"/>
    <mergeCell ref="X11:X12"/>
    <mergeCell ref="Y11:Y12"/>
    <mergeCell ref="Z11:Z12"/>
    <mergeCell ref="AA11:AA12"/>
    <mergeCell ref="AB11:AB12"/>
    <mergeCell ref="AC11:AC12"/>
    <mergeCell ref="AD11:AD12"/>
    <mergeCell ref="P11:P12"/>
    <mergeCell ref="N11:N12"/>
    <mergeCell ref="L11:L12"/>
    <mergeCell ref="M11:M12"/>
    <mergeCell ref="AA13:AA14"/>
    <mergeCell ref="AB13:AB14"/>
    <mergeCell ref="L9:L10"/>
    <mergeCell ref="BD16:BD18"/>
    <mergeCell ref="BE16:BE18"/>
    <mergeCell ref="BF16:BF18"/>
    <mergeCell ref="BG16:BG18"/>
    <mergeCell ref="BH16:BH18"/>
    <mergeCell ref="AJ13:AJ14"/>
    <mergeCell ref="AI13:AI14"/>
    <mergeCell ref="E16:E18"/>
    <mergeCell ref="N16:N18"/>
    <mergeCell ref="M16:M18"/>
    <mergeCell ref="L16:L18"/>
    <mergeCell ref="V16:V18"/>
    <mergeCell ref="W16:W18"/>
    <mergeCell ref="X16:X18"/>
    <mergeCell ref="Y16:Y18"/>
    <mergeCell ref="H16:H18"/>
    <mergeCell ref="O16:O18"/>
    <mergeCell ref="R16:R18"/>
    <mergeCell ref="S16:S18"/>
    <mergeCell ref="T16:T18"/>
    <mergeCell ref="U16:U18"/>
    <mergeCell ref="AJ16:AJ18"/>
    <mergeCell ref="AI16:AI18"/>
    <mergeCell ref="AH16:AH18"/>
    <mergeCell ref="BI16:BI18"/>
    <mergeCell ref="BC16:BC18"/>
    <mergeCell ref="F36:F38"/>
    <mergeCell ref="G36:G38"/>
    <mergeCell ref="H36:H38"/>
    <mergeCell ref="N36:N38"/>
    <mergeCell ref="O36:O38"/>
    <mergeCell ref="P36:P38"/>
    <mergeCell ref="Q36:Q38"/>
    <mergeCell ref="R36:R38"/>
    <mergeCell ref="S36:S38"/>
    <mergeCell ref="T36:T38"/>
    <mergeCell ref="U36:U38"/>
    <mergeCell ref="V36:V38"/>
    <mergeCell ref="W36:W38"/>
    <mergeCell ref="X36:X38"/>
    <mergeCell ref="Y36:Y38"/>
    <mergeCell ref="AJ36:AJ38"/>
    <mergeCell ref="F16:F18"/>
    <mergeCell ref="P34:P35"/>
    <mergeCell ref="X34:X35"/>
    <mergeCell ref="BI34:BI35"/>
    <mergeCell ref="BC34:BC35"/>
    <mergeCell ref="AH34:AH35"/>
    <mergeCell ref="B34:B38"/>
    <mergeCell ref="I36:I38"/>
    <mergeCell ref="J36:J38"/>
    <mergeCell ref="K36:K38"/>
    <mergeCell ref="L36:L38"/>
    <mergeCell ref="M36:M38"/>
    <mergeCell ref="Z36:Z38"/>
    <mergeCell ref="AA36:AA38"/>
    <mergeCell ref="BI36:BI38"/>
    <mergeCell ref="AK36:AK38"/>
    <mergeCell ref="BC36:BC38"/>
    <mergeCell ref="BD36:BD38"/>
    <mergeCell ref="BE36:BE38"/>
    <mergeCell ref="BF36:BF38"/>
    <mergeCell ref="BG36:BG38"/>
    <mergeCell ref="BH36:BH38"/>
    <mergeCell ref="AB36:AB38"/>
    <mergeCell ref="AC36:AC38"/>
    <mergeCell ref="AD36:AD38"/>
    <mergeCell ref="AE36:AE38"/>
    <mergeCell ref="AF36:AF38"/>
    <mergeCell ref="AG36:AG38"/>
    <mergeCell ref="AH36:AH38"/>
    <mergeCell ref="AI36:AI38"/>
  </mergeCells>
  <phoneticPr fontId="24" type="noConversion"/>
  <conditionalFormatting sqref="M9 M11 M13 M15:M17 M19:M22 M24 M26:M27 M30 M34 M36 M39 M42 M44:M245">
    <cfRule type="cellIs" dxfId="134" priority="232" operator="equal">
      <formula>"Casi seguro"</formula>
    </cfRule>
    <cfRule type="cellIs" dxfId="133" priority="233" operator="equal">
      <formula>"Probable"</formula>
    </cfRule>
    <cfRule type="cellIs" dxfId="132" priority="234" operator="equal">
      <formula>"Posible"</formula>
    </cfRule>
    <cfRule type="cellIs" dxfId="131" priority="235" operator="equal">
      <formula>"Improbable"</formula>
    </cfRule>
    <cfRule type="cellIs" dxfId="130" priority="236" operator="equal">
      <formula>"Rara vez"</formula>
    </cfRule>
  </conditionalFormatting>
  <conditionalFormatting sqref="AI9:AI13">
    <cfRule type="cellIs" dxfId="129" priority="161" operator="equal">
      <formula>"Moderado"</formula>
    </cfRule>
    <cfRule type="cellIs" dxfId="128" priority="162" operator="equal">
      <formula>"Catastrófico"</formula>
    </cfRule>
    <cfRule type="cellIs" dxfId="127" priority="163" operator="equal">
      <formula>"Mayor"</formula>
    </cfRule>
  </conditionalFormatting>
  <conditionalFormatting sqref="AI15:AI17 AI34 AI36:AI37 AI39 AI42 AI44:AI245">
    <cfRule type="cellIs" dxfId="126" priority="237" operator="equal">
      <formula>"Moderado"</formula>
    </cfRule>
    <cfRule type="cellIs" dxfId="125" priority="238" operator="equal">
      <formula>"Catastrófico"</formula>
    </cfRule>
    <cfRule type="cellIs" dxfId="124" priority="239" operator="equal">
      <formula>"Mayor"</formula>
    </cfRule>
  </conditionalFormatting>
  <conditionalFormatting sqref="AI19:AI22">
    <cfRule type="cellIs" dxfId="123" priority="58" operator="equal">
      <formula>"Moderado"</formula>
    </cfRule>
    <cfRule type="cellIs" dxfId="122" priority="59" operator="equal">
      <formula>"Catastrófico"</formula>
    </cfRule>
    <cfRule type="cellIs" dxfId="121" priority="60" operator="equal">
      <formula>"Mayor"</formula>
    </cfRule>
  </conditionalFormatting>
  <conditionalFormatting sqref="AI24">
    <cfRule type="cellIs" dxfId="120" priority="46" operator="equal">
      <formula>"Moderado"</formula>
    </cfRule>
    <cfRule type="cellIs" dxfId="119" priority="47" operator="equal">
      <formula>"Catastrófico"</formula>
    </cfRule>
    <cfRule type="cellIs" dxfId="118" priority="48" operator="equal">
      <formula>"Mayor"</formula>
    </cfRule>
  </conditionalFormatting>
  <conditionalFormatting sqref="AI26:AI27 AI30">
    <cfRule type="cellIs" dxfId="117" priority="138" operator="equal">
      <formula>"Moderado"</formula>
    </cfRule>
    <cfRule type="cellIs" dxfId="116" priority="139" operator="equal">
      <formula>"Catastrófico"</formula>
    </cfRule>
    <cfRule type="cellIs" dxfId="115" priority="140" operator="equal">
      <formula>"Mayor"</formula>
    </cfRule>
  </conditionalFormatting>
  <conditionalFormatting sqref="AK9 AK11 AK13 AK15:AK17 AK19:AK22 AK24 AK26:AK27 AK30 AK34:AL34 AL35 AK36:AL36 AL37:AL38 AK39:AL39 AL40:AL41 AK42:AL42 AL43 AK44:AL245">
    <cfRule type="cellIs" dxfId="114" priority="180" operator="equal">
      <formula>"Extrema"</formula>
    </cfRule>
    <cfRule type="cellIs" dxfId="113" priority="181" operator="equal">
      <formula>"Alta"</formula>
    </cfRule>
    <cfRule type="cellIs" dxfId="112" priority="182" operator="equal">
      <formula>"Moderada"</formula>
    </cfRule>
    <cfRule type="cellIs" dxfId="111" priority="183" operator="equal">
      <formula>"Baja"</formula>
    </cfRule>
  </conditionalFormatting>
  <conditionalFormatting sqref="AL9:AL33">
    <cfRule type="cellIs" dxfId="110" priority="5" operator="equal">
      <formula>"Extrema"</formula>
    </cfRule>
    <cfRule type="cellIs" dxfId="109" priority="6" operator="equal">
      <formula>"Alta"</formula>
    </cfRule>
    <cfRule type="cellIs" dxfId="108" priority="7" operator="equal">
      <formula>"Moderada"</formula>
    </cfRule>
    <cfRule type="cellIs" dxfId="107" priority="8" operator="equal">
      <formula>"Baja"</formula>
    </cfRule>
  </conditionalFormatting>
  <conditionalFormatting sqref="BB9">
    <cfRule type="cellIs" dxfId="106" priority="172" operator="equal">
      <formula>"Extrema"</formula>
    </cfRule>
    <cfRule type="cellIs" dxfId="105" priority="173" operator="equal">
      <formula>"Alta"</formula>
    </cfRule>
    <cfRule type="cellIs" dxfId="104" priority="174" operator="equal">
      <formula>"Moderada"</formula>
    </cfRule>
    <cfRule type="cellIs" dxfId="103" priority="175" operator="equal">
      <formula>"Baja"</formula>
    </cfRule>
  </conditionalFormatting>
  <conditionalFormatting sqref="BB11">
    <cfRule type="cellIs" dxfId="102" priority="153" operator="equal">
      <formula>"Extrema"</formula>
    </cfRule>
    <cfRule type="cellIs" dxfId="101" priority="154" operator="equal">
      <formula>"Alta"</formula>
    </cfRule>
    <cfRule type="cellIs" dxfId="100" priority="155" operator="equal">
      <formula>"Moderada"</formula>
    </cfRule>
    <cfRule type="cellIs" dxfId="99" priority="156" operator="equal">
      <formula>"Baja"</formula>
    </cfRule>
  </conditionalFormatting>
  <conditionalFormatting sqref="BB13:BB245">
    <cfRule type="cellIs" dxfId="98" priority="1" operator="equal">
      <formula>"Extrema"</formula>
    </cfRule>
    <cfRule type="cellIs" dxfId="97" priority="2" operator="equal">
      <formula>"Alta"</formula>
    </cfRule>
    <cfRule type="cellIs" dxfId="96" priority="3" operator="equal">
      <formula>"Moderada"</formula>
    </cfRule>
    <cfRule type="cellIs" dxfId="95" priority="4" operator="equal">
      <formula>"Baja"</formula>
    </cfRule>
  </conditionalFormatting>
  <dataValidations count="5">
    <dataValidation allowBlank="1" showInputMessage="1" showErrorMessage="1" prompt="Responder afirmativamente de UNA a CINCO pregunta(s) genera un impacto MODERADO._x000a__x000a_Responder afirmativamente de SEIS a ONCE preguntas genera un impacto MAYOR._x000a__x000a_Responder afirmativamente de DOCE a DIECINUEVE preguntas genera un impacto CATASTRÓFICO." sqref="AH8:AI8" xr:uid="{00000000-0002-0000-0100-000000000000}"/>
    <dataValidation type="list" allowBlank="1" showInputMessage="1" showErrorMessage="1" sqref="O9 O11 P9:Z11 AA9:AG12 O13 AE16:AG17 O15:O18 O39:AG39 O42 P42:AG43 P16:AD18 O36:AG37 AG30 AG34 P13:AG15 O19:AG21 S22:AG23 O44:AG245 O22:R22 AG24 AG26:AG27 O24:AF34" xr:uid="{00000000-0002-0000-0100-000001000000}">
      <formula1>"Si, No"</formula1>
    </dataValidation>
    <dataValidation allowBlank="1" showInputMessage="1" showErrorMessage="1" prompt="Manual: Controles ejecutados por personas_x000a__x000a_Automático: Son ejecutados por un sistema" sqref="AR8" xr:uid="{B166637A-E119-4784-BCB4-FA1F162425FB}"/>
    <dataValidation allowBlank="1" showInputMessage="1" showErrorMessage="1" prompt="Preventivo: Evitar un evento no deseado en el momento que se produce, es decir intenta evitar la ocurrencia_x000a_Detectivos: Identificar un evento o resultado no previsto después de que se haya producido, es decir corregir _x000a_Correctivo: Tiene costos implicitos " sqref="AP8" xr:uid="{B0A8D212-E3B1-4298-A682-B859B140DBE6}"/>
    <dataValidation allowBlank="1" showInputMessage="1" showErrorMessage="1" prompt="_x000a__x000a_" sqref="AJ8" xr:uid="{00000000-0002-0000-0100-000004000000}"/>
  </dataValidations>
  <printOptions horizontalCentered="1"/>
  <pageMargins left="0.39370078740157483" right="0.39370078740157483" top="0.39370078740157483" bottom="0.39370078740157483" header="0.31496062992125984" footer="0.31496062992125984"/>
  <pageSetup paperSize="5" scale="25" pageOrder="overThenDown" orientation="landscape" r:id="rId1"/>
  <headerFooter>
    <oddFooter>&amp;CPág. &amp;P de &amp;N</oddFooter>
  </headerFooter>
  <drawing r:id="rId2"/>
  <legacyDrawing r:id="rId3"/>
  <extLst>
    <ext xmlns:x14="http://schemas.microsoft.com/office/spreadsheetml/2009/9/main" uri="{CCE6A557-97BC-4b89-ADB6-D9C93CAAB3DF}">
      <x14:dataValidations xmlns:xm="http://schemas.microsoft.com/office/excel/2006/main" count="13">
        <x14:dataValidation type="list" allowBlank="1" showInputMessage="1" showErrorMessage="1" xr:uid="{A5E68E64-E37F-4B7F-AC5B-6362CBCF20F2}">
          <x14:formula1>
            <xm:f>'No Eliminar'!$R$3:$R$117</xm:f>
          </x14:formula1>
          <xm:sqref>F9 F11 F13 F34 F39 F42 F30 F44:F245 F19:F22 F24 F26:F27 F15:F17</xm:sqref>
        </x14:dataValidation>
        <x14:dataValidation type="list" allowBlank="1" showInputMessage="1" showErrorMessage="1" xr:uid="{9C3005BA-EA5C-4C3F-90DD-A6F91693D0AA}">
          <x14:formula1>
            <xm:f>'No Eliminar'!$G$14:$G$16</xm:f>
          </x14:formula1>
          <xm:sqref>E9 E11 E13 E36:E37 E39 E42 E30 E34 E44:E245 E19:E22 E24 E26:E27 E15:E17</xm:sqref>
        </x14:dataValidation>
        <x14:dataValidation type="list" allowBlank="1" showInputMessage="1" showErrorMessage="1" xr:uid="{3DDEC214-7F7E-4EA3-BCFB-DA8968FDFA14}">
          <x14:formula1>
            <xm:f>'No Eliminar'!$B$3:$B$18</xm:f>
          </x14:formula1>
          <xm:sqref>B9 B11 B13 B34 B39 B42 B19 B44:B245 B21:B22 B26 B15:B17</xm:sqref>
        </x14:dataValidation>
        <x14:dataValidation type="list" allowBlank="1" showInputMessage="1" showErrorMessage="1" xr:uid="{DF066845-2F20-4A97-A761-21C165B47FDE}">
          <x14:formula1>
            <xm:f>'No Eliminar'!$V$9:$V$15</xm:f>
          </x14:formula1>
          <xm:sqref>H9 H11 H13 H36:H37 H39 H42 H30 H34 H44:H245 H19:H24 H26:H27 H15:H17</xm:sqref>
        </x14:dataValidation>
        <x14:dataValidation type="list" allowBlank="1" showInputMessage="1" showErrorMessage="1" xr:uid="{49BB03DF-B3D0-42C6-80FB-DD4DB19467AF}">
          <x14:formula1>
            <xm:f>'No Eliminar'!$V$3:$V$7</xm:f>
          </x14:formula1>
          <xm:sqref>K9 K11 K39 K42 K30 K34 K36:K37 K44:K245 K19:K22 K24 K26:K27 K13:K17</xm:sqref>
        </x14:dataValidation>
        <x14:dataValidation type="list" allowBlank="1" showInputMessage="1" showErrorMessage="1" xr:uid="{BDE39206-5B2A-490B-8D92-40BBE75EA360}">
          <x14:formula1>
            <xm:f>'No Eliminar'!$B$30:$B$34</xm:f>
          </x14:formula1>
          <xm:sqref>L9:L11 L13 L36:L37 L39 L42 L30 L34 L44:L245 L19:L22 L24 L26:L27 L15:L17</xm:sqref>
        </x14:dataValidation>
        <x14:dataValidation type="list" allowBlank="1" showInputMessage="1" showErrorMessage="1" xr:uid="{5430F344-FCB9-4E83-9523-7BF8162D4579}">
          <x14:formula1>
            <xm:f>'No Eliminar'!$K$3:$K$6</xm:f>
          </x14:formula1>
          <xm:sqref>BC9 BC11 BC13 BC36 BC39 BC42 BC30 BC34 BC44:BC245 BC19:BC22 BC24 BC26:BC27 BC15:BC17</xm:sqref>
        </x14:dataValidation>
        <x14:dataValidation type="list" allowBlank="1" showInputMessage="1" showErrorMessage="1" xr:uid="{42152B31-BD27-48EF-A9BB-19066B390AA1}">
          <x14:formula1>
            <xm:f>'No Eliminar'!$D$26:$D$27</xm:f>
          </x14:formula1>
          <xm:sqref>AW20:AW245 AW9:AW18</xm:sqref>
        </x14:dataValidation>
        <x14:dataValidation type="list" allowBlank="1" showInputMessage="1" showErrorMessage="1" xr:uid="{F6D02DC2-E378-45AF-9005-AB2E293CE840}">
          <x14:formula1>
            <xm:f>'No Eliminar'!$D$24:$D$25</xm:f>
          </x14:formula1>
          <xm:sqref>AV20:AV245 AV9:AV18</xm:sqref>
        </x14:dataValidation>
        <x14:dataValidation type="list" allowBlank="1" showInputMessage="1" showErrorMessage="1" xr:uid="{2C50290F-574B-449F-B0CA-D22B4E11BB92}">
          <x14:formula1>
            <xm:f>'No Eliminar'!$D$22:$D$23</xm:f>
          </x14:formula1>
          <xm:sqref>AU20:AU245 AU9:AU18</xm:sqref>
        </x14:dataValidation>
        <x14:dataValidation type="list" allowBlank="1" showInputMessage="1" showErrorMessage="1" xr:uid="{CECE3912-5F8E-4C57-9190-D0AF3A6CD8A4}">
          <x14:formula1>
            <xm:f>'No Eliminar'!$L$8:$L$15</xm:f>
          </x14:formula1>
          <xm:sqref>AL9:AL245</xm:sqref>
        </x14:dataValidation>
        <x14:dataValidation type="list" allowBlank="1" showInputMessage="1" showErrorMessage="1" xr:uid="{BDC71FA4-5333-48DC-9AC7-318A8BA38BF8}">
          <x14:formula1>
            <xm:f>'No Eliminar'!$M$3:$M$4</xm:f>
          </x14:formula1>
          <xm:sqref>AR9:AR245</xm:sqref>
        </x14:dataValidation>
        <x14:dataValidation type="list" allowBlank="1" showInputMessage="1" showErrorMessage="1" xr:uid="{6C1D4F1B-C120-474D-80C5-CF6C7969098C}">
          <x14:formula1>
            <xm:f>'No Eliminar'!$L$3:$L$5</xm:f>
          </x14:formula1>
          <xm:sqref>AP9:AP245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9C4A5-16FF-4353-88D8-2E8C3E0F68C1}">
  <sheetPr>
    <tabColor rgb="FFFF0000"/>
  </sheetPr>
  <dimension ref="A1:BJ46"/>
  <sheetViews>
    <sheetView showGridLines="0" topLeftCell="A25" zoomScale="70" zoomScaleNormal="70" workbookViewId="0">
      <selection activeCell="J26" sqref="J26"/>
    </sheetView>
  </sheetViews>
  <sheetFormatPr baseColWidth="10" defaultColWidth="11.42578125" defaultRowHeight="16.5" x14ac:dyDescent="0.3"/>
  <cols>
    <col min="1" max="1" width="11.42578125" style="26"/>
    <col min="2" max="4" width="16.28515625" style="26" customWidth="1"/>
    <col min="5" max="5" width="25.28515625" style="26" customWidth="1"/>
    <col min="6" max="6" width="9" style="26" customWidth="1"/>
    <col min="7" max="7" width="42.5703125" style="32" customWidth="1"/>
    <col min="8" max="8" width="5" style="32" bestFit="1" customWidth="1"/>
    <col min="9" max="9" width="29.42578125" style="32" customWidth="1"/>
    <col min="10" max="10" width="30.42578125" style="26" customWidth="1"/>
    <col min="11" max="11" width="36" style="26" customWidth="1"/>
    <col min="12" max="12" width="36" style="32" customWidth="1"/>
    <col min="13" max="13" width="20.140625" style="32" bestFit="1" customWidth="1"/>
    <col min="14" max="14" width="22.28515625" style="32" bestFit="1" customWidth="1"/>
    <col min="15" max="15" width="7.7109375" style="34" customWidth="1"/>
    <col min="16" max="16" width="16.140625" style="32" customWidth="1"/>
    <col min="17" max="17" width="17" style="32" customWidth="1"/>
    <col min="18" max="18" width="15.5703125" style="32" customWidth="1"/>
    <col min="19" max="19" width="17.28515625" style="32" customWidth="1"/>
    <col min="20" max="20" width="14.42578125" style="32" customWidth="1"/>
    <col min="21" max="21" width="13.28515625" style="32" customWidth="1"/>
    <col min="22" max="22" width="15" style="32" customWidth="1"/>
    <col min="23" max="23" width="18.42578125" style="32" customWidth="1"/>
    <col min="24" max="24" width="13.7109375" style="32" customWidth="1"/>
    <col min="25" max="25" width="15.140625" style="32" customWidth="1"/>
    <col min="26" max="26" width="14.85546875" style="32" customWidth="1"/>
    <col min="27" max="27" width="11.5703125" style="32" customWidth="1"/>
    <col min="28" max="28" width="13" style="32" customWidth="1"/>
    <col min="29" max="29" width="13.28515625" style="32" customWidth="1"/>
    <col min="30" max="30" width="16" style="32" customWidth="1"/>
    <col min="31" max="31" width="14.42578125" style="32" customWidth="1"/>
    <col min="32" max="32" width="10.42578125" style="32" customWidth="1"/>
    <col min="33" max="33" width="8.85546875" style="32" customWidth="1"/>
    <col min="34" max="34" width="10.85546875" style="32" customWidth="1"/>
    <col min="35" max="35" width="12.28515625" style="26" customWidth="1"/>
    <col min="36" max="36" width="14.28515625" style="33" customWidth="1"/>
    <col min="37" max="37" width="10.42578125" style="33" customWidth="1"/>
    <col min="38" max="38" width="18.42578125" style="172" customWidth="1"/>
    <col min="39" max="39" width="7.42578125" style="33" bestFit="1" customWidth="1"/>
    <col min="40" max="40" width="61.85546875" style="26" customWidth="1"/>
    <col min="41" max="41" width="24.28515625" style="26" customWidth="1"/>
    <col min="42" max="42" width="15" style="26" customWidth="1"/>
    <col min="43" max="43" width="7" style="34" customWidth="1"/>
    <col min="44" max="44" width="1.5703125" style="26" hidden="1" customWidth="1"/>
    <col min="45" max="45" width="8.28515625" style="26" customWidth="1"/>
    <col min="46" max="46" width="6.140625" style="26" customWidth="1"/>
    <col min="47" max="47" width="6.7109375" style="26" customWidth="1"/>
    <col min="48" max="50" width="3.5703125" style="26" bestFit="1" customWidth="1"/>
    <col min="51" max="53" width="7.140625" style="26" customWidth="1"/>
    <col min="54" max="54" width="7.140625" style="35" customWidth="1"/>
    <col min="55" max="56" width="7.140625" style="26" customWidth="1"/>
    <col min="57" max="57" width="35.85546875" style="26" customWidth="1"/>
    <col min="58" max="58" width="35.42578125" style="26" customWidth="1"/>
    <col min="59" max="60" width="20.42578125" style="26" customWidth="1"/>
    <col min="61" max="61" width="12.28515625" style="26" customWidth="1"/>
    <col min="62" max="62" width="46.7109375" style="36" customWidth="1"/>
    <col min="63" max="16384" width="11.42578125" style="26"/>
  </cols>
  <sheetData>
    <row r="1" spans="1:62" ht="41.25" customHeight="1" thickTop="1" thickBot="1" x14ac:dyDescent="0.35">
      <c r="B1" s="762" t="s">
        <v>78</v>
      </c>
      <c r="C1" s="763"/>
      <c r="D1" s="763"/>
      <c r="E1" s="763"/>
      <c r="F1" s="763"/>
      <c r="G1" s="763"/>
      <c r="H1" s="763"/>
      <c r="I1" s="763"/>
      <c r="J1" s="763"/>
      <c r="K1" s="763"/>
      <c r="L1" s="763"/>
      <c r="M1" s="763"/>
      <c r="N1" s="763"/>
      <c r="O1" s="763"/>
      <c r="P1" s="763"/>
      <c r="Q1" s="763"/>
      <c r="R1" s="763"/>
      <c r="S1" s="763"/>
      <c r="T1" s="763"/>
      <c r="U1" s="763"/>
      <c r="V1" s="763"/>
      <c r="W1" s="763"/>
      <c r="X1" s="763"/>
      <c r="Y1" s="763"/>
      <c r="Z1" s="763"/>
      <c r="AA1" s="763"/>
      <c r="AB1" s="763"/>
      <c r="AC1" s="763"/>
      <c r="AD1" s="763"/>
      <c r="AE1" s="763"/>
      <c r="AF1" s="763"/>
      <c r="AG1" s="763"/>
      <c r="AH1" s="763"/>
      <c r="AI1" s="763"/>
      <c r="AJ1" s="763"/>
      <c r="AK1" s="763"/>
      <c r="AL1" s="763"/>
      <c r="AM1" s="763"/>
      <c r="AN1" s="763"/>
      <c r="AO1" s="763"/>
      <c r="AP1" s="763"/>
      <c r="AQ1" s="763"/>
      <c r="AR1" s="763"/>
      <c r="AS1" s="763"/>
      <c r="AT1" s="763"/>
      <c r="AU1" s="763"/>
      <c r="AV1" s="763"/>
      <c r="AW1" s="763"/>
      <c r="AX1" s="763"/>
      <c r="AY1" s="763"/>
      <c r="AZ1" s="763"/>
      <c r="BA1" s="763"/>
      <c r="BB1" s="763"/>
      <c r="BC1" s="763"/>
      <c r="BD1" s="763"/>
      <c r="BE1" s="763"/>
      <c r="BF1" s="763"/>
      <c r="BG1" s="763"/>
      <c r="BH1" s="763"/>
      <c r="BI1" s="763"/>
      <c r="BJ1" s="763"/>
    </row>
    <row r="2" spans="1:62" ht="41.25" customHeight="1" thickTop="1" thickBot="1" x14ac:dyDescent="0.35">
      <c r="B2" s="762" t="s">
        <v>79</v>
      </c>
      <c r="C2" s="763"/>
      <c r="D2" s="763"/>
      <c r="E2" s="763"/>
      <c r="F2" s="763"/>
      <c r="G2" s="763"/>
      <c r="H2" s="763"/>
      <c r="I2" s="763"/>
      <c r="J2" s="763"/>
      <c r="K2" s="763"/>
      <c r="L2" s="763"/>
      <c r="M2" s="763"/>
      <c r="N2" s="763"/>
      <c r="O2" s="763"/>
      <c r="P2" s="763"/>
      <c r="Q2" s="763"/>
      <c r="R2" s="763"/>
      <c r="S2" s="763"/>
      <c r="T2" s="763"/>
      <c r="U2" s="763"/>
      <c r="V2" s="763"/>
      <c r="W2" s="763"/>
      <c r="X2" s="763"/>
      <c r="Y2" s="763"/>
      <c r="Z2" s="763"/>
      <c r="AA2" s="763"/>
      <c r="AB2" s="763"/>
      <c r="AC2" s="763"/>
      <c r="AD2" s="763"/>
      <c r="AE2" s="763"/>
      <c r="AF2" s="763"/>
      <c r="AG2" s="763"/>
      <c r="AH2" s="763"/>
      <c r="AI2" s="763"/>
      <c r="AJ2" s="763"/>
      <c r="AK2" s="763"/>
      <c r="AL2" s="763"/>
      <c r="AM2" s="763"/>
      <c r="AN2" s="763"/>
      <c r="AO2" s="763"/>
      <c r="AP2" s="763"/>
      <c r="AQ2" s="763"/>
      <c r="AR2" s="763"/>
      <c r="AS2" s="763"/>
      <c r="AT2" s="763"/>
      <c r="AU2" s="763"/>
      <c r="AV2" s="763"/>
      <c r="AW2" s="763"/>
      <c r="AX2" s="763"/>
      <c r="AY2" s="763"/>
      <c r="AZ2" s="763"/>
      <c r="BA2" s="763"/>
      <c r="BB2" s="763"/>
      <c r="BC2" s="763"/>
      <c r="BD2" s="763"/>
      <c r="BE2" s="763"/>
      <c r="BF2" s="763"/>
      <c r="BG2" s="763"/>
      <c r="BH2" s="763"/>
      <c r="BI2" s="763"/>
      <c r="BJ2" s="763"/>
    </row>
    <row r="3" spans="1:62" ht="65.25" customHeight="1" thickTop="1" thickBot="1" x14ac:dyDescent="0.35">
      <c r="B3" s="762" t="s">
        <v>357</v>
      </c>
      <c r="C3" s="763"/>
      <c r="D3" s="763"/>
      <c r="E3" s="763"/>
      <c r="F3" s="763"/>
      <c r="G3" s="763"/>
      <c r="H3" s="763"/>
      <c r="I3" s="763"/>
      <c r="J3" s="763"/>
      <c r="K3" s="763"/>
      <c r="L3" s="763"/>
      <c r="M3" s="763"/>
      <c r="N3" s="763"/>
      <c r="O3" s="763"/>
      <c r="P3" s="763"/>
      <c r="Q3" s="763"/>
      <c r="R3" s="763"/>
      <c r="S3" s="763"/>
      <c r="T3" s="763"/>
      <c r="U3" s="763"/>
      <c r="V3" s="763"/>
      <c r="W3" s="763"/>
      <c r="X3" s="763"/>
      <c r="Y3" s="763"/>
      <c r="Z3" s="763"/>
      <c r="AA3" s="763"/>
      <c r="AB3" s="763"/>
      <c r="AC3" s="763"/>
      <c r="AD3" s="763"/>
      <c r="AE3" s="763"/>
      <c r="AF3" s="763"/>
      <c r="AG3" s="763"/>
      <c r="AH3" s="763"/>
      <c r="AI3" s="763"/>
      <c r="AJ3" s="763"/>
      <c r="AK3" s="763"/>
      <c r="AL3" s="763"/>
      <c r="AM3" s="763"/>
      <c r="AN3" s="763"/>
      <c r="AO3" s="763"/>
      <c r="AP3" s="763"/>
      <c r="AQ3" s="763"/>
      <c r="AR3" s="763"/>
      <c r="AS3" s="763"/>
      <c r="AT3" s="763"/>
      <c r="AU3" s="763"/>
      <c r="AV3" s="763"/>
      <c r="AW3" s="763"/>
      <c r="AX3" s="763"/>
      <c r="AY3" s="763"/>
      <c r="AZ3" s="763"/>
      <c r="BA3" s="763"/>
      <c r="BB3" s="763"/>
      <c r="BC3" s="763"/>
      <c r="BD3" s="763"/>
      <c r="BE3" s="763"/>
      <c r="BF3" s="763"/>
      <c r="BG3" s="763"/>
      <c r="BH3" s="763"/>
      <c r="BI3" s="763"/>
      <c r="BJ3" s="763"/>
    </row>
    <row r="4" spans="1:62" ht="36.75" customHeight="1" thickTop="1" x14ac:dyDescent="0.3">
      <c r="B4" s="765"/>
      <c r="C4" s="765"/>
      <c r="D4" s="765"/>
      <c r="E4" s="765"/>
      <c r="F4" s="765"/>
      <c r="G4" s="765"/>
      <c r="H4" s="765"/>
      <c r="I4" s="765"/>
      <c r="J4" s="765"/>
      <c r="K4" s="765"/>
      <c r="L4" s="765"/>
      <c r="M4" s="765"/>
      <c r="N4" s="765"/>
      <c r="O4" s="765"/>
      <c r="P4" s="765"/>
      <c r="Q4" s="765"/>
      <c r="R4" s="765"/>
      <c r="S4" s="765"/>
      <c r="T4" s="765"/>
      <c r="U4" s="765"/>
      <c r="V4" s="765"/>
      <c r="W4" s="765"/>
      <c r="X4" s="765"/>
      <c r="Y4" s="765"/>
      <c r="Z4" s="765"/>
      <c r="AA4" s="765"/>
      <c r="AB4" s="765"/>
      <c r="AC4" s="765"/>
      <c r="AD4" s="765"/>
      <c r="AE4" s="765"/>
      <c r="AF4" s="765"/>
      <c r="AG4" s="765"/>
      <c r="AH4" s="765"/>
      <c r="AI4" s="765"/>
      <c r="AJ4" s="765"/>
      <c r="AK4" s="765"/>
      <c r="AL4" s="765"/>
      <c r="AM4" s="765"/>
      <c r="AN4" s="765"/>
      <c r="AO4" s="765"/>
      <c r="AP4" s="765"/>
      <c r="AQ4" s="765"/>
      <c r="AR4" s="765"/>
      <c r="AS4" s="765"/>
      <c r="AT4" s="765"/>
      <c r="AU4" s="765"/>
      <c r="AV4" s="765"/>
      <c r="AW4" s="765"/>
      <c r="AX4" s="765"/>
      <c r="AY4" s="765"/>
      <c r="AZ4" s="765"/>
      <c r="BA4" s="765"/>
      <c r="BB4" s="765"/>
      <c r="BC4" s="765"/>
      <c r="BD4" s="765"/>
      <c r="BE4" s="765"/>
      <c r="BF4" s="765"/>
      <c r="BG4" s="765"/>
      <c r="BH4" s="765"/>
      <c r="BI4" s="765"/>
      <c r="BJ4" s="765"/>
    </row>
    <row r="5" spans="1:62" ht="55.5" customHeight="1" x14ac:dyDescent="0.3">
      <c r="B5" s="766"/>
      <c r="C5" s="766"/>
      <c r="D5" s="766"/>
      <c r="E5" s="766"/>
      <c r="F5" s="766"/>
      <c r="G5" s="766"/>
      <c r="H5" s="766"/>
      <c r="I5" s="766"/>
      <c r="J5" s="766"/>
      <c r="K5" s="766"/>
      <c r="L5" s="766"/>
      <c r="M5" s="767"/>
      <c r="N5" s="770" t="s">
        <v>0</v>
      </c>
      <c r="O5" s="771"/>
      <c r="P5" s="771"/>
      <c r="Q5" s="771"/>
      <c r="R5" s="771"/>
      <c r="S5" s="771"/>
      <c r="T5" s="771"/>
      <c r="U5" s="771"/>
      <c r="V5" s="771"/>
      <c r="W5" s="771"/>
      <c r="X5" s="771"/>
      <c r="Y5" s="771"/>
      <c r="Z5" s="771"/>
      <c r="AA5" s="771"/>
      <c r="AB5" s="771"/>
      <c r="AC5" s="771"/>
      <c r="AD5" s="771"/>
      <c r="AE5" s="771"/>
      <c r="AF5" s="771"/>
      <c r="AG5" s="771"/>
      <c r="AH5" s="771"/>
      <c r="AI5" s="771"/>
      <c r="AJ5" s="771"/>
      <c r="AK5" s="771"/>
      <c r="AL5" s="772"/>
      <c r="AM5" s="770" t="s">
        <v>1</v>
      </c>
      <c r="AN5" s="771"/>
      <c r="AO5" s="771"/>
      <c r="AP5" s="771"/>
      <c r="AQ5" s="771"/>
      <c r="AR5" s="771"/>
      <c r="AS5" s="771"/>
      <c r="AT5" s="771"/>
      <c r="AU5" s="771"/>
      <c r="AV5" s="771"/>
      <c r="AW5" s="771"/>
      <c r="AX5" s="772"/>
      <c r="AY5" s="1034" t="s">
        <v>2</v>
      </c>
      <c r="AZ5" s="1034"/>
      <c r="BA5" s="1034"/>
      <c r="BB5" s="1034"/>
      <c r="BC5" s="1034"/>
      <c r="BD5" s="1034"/>
      <c r="BE5" s="779" t="s">
        <v>3</v>
      </c>
      <c r="BF5" s="780"/>
      <c r="BG5" s="780"/>
      <c r="BH5" s="780"/>
      <c r="BI5" s="780"/>
      <c r="BJ5" s="384" t="s">
        <v>87</v>
      </c>
    </row>
    <row r="6" spans="1:62" ht="30.75" customHeight="1" x14ac:dyDescent="0.3">
      <c r="B6" s="768"/>
      <c r="C6" s="768"/>
      <c r="D6" s="768"/>
      <c r="E6" s="768"/>
      <c r="F6" s="768"/>
      <c r="G6" s="768"/>
      <c r="H6" s="768"/>
      <c r="I6" s="768"/>
      <c r="J6" s="768"/>
      <c r="K6" s="768"/>
      <c r="L6" s="768"/>
      <c r="M6" s="769"/>
      <c r="N6" s="773"/>
      <c r="O6" s="774"/>
      <c r="P6" s="774"/>
      <c r="Q6" s="774"/>
      <c r="R6" s="774"/>
      <c r="S6" s="774"/>
      <c r="T6" s="774"/>
      <c r="U6" s="774"/>
      <c r="V6" s="774"/>
      <c r="W6" s="774"/>
      <c r="X6" s="774"/>
      <c r="Y6" s="774"/>
      <c r="Z6" s="774"/>
      <c r="AA6" s="774"/>
      <c r="AB6" s="774"/>
      <c r="AC6" s="774"/>
      <c r="AD6" s="774"/>
      <c r="AE6" s="774"/>
      <c r="AF6" s="774"/>
      <c r="AG6" s="774"/>
      <c r="AH6" s="774"/>
      <c r="AI6" s="774"/>
      <c r="AJ6" s="774"/>
      <c r="AK6" s="774"/>
      <c r="AL6" s="775"/>
      <c r="AM6" s="782" t="s">
        <v>85</v>
      </c>
      <c r="AN6" s="784" t="s">
        <v>86</v>
      </c>
      <c r="AO6" s="782" t="s">
        <v>89</v>
      </c>
      <c r="AP6" s="805" t="s">
        <v>4</v>
      </c>
      <c r="AQ6" s="807" t="s">
        <v>5</v>
      </c>
      <c r="AR6" s="808"/>
      <c r="AS6" s="808"/>
      <c r="AT6" s="808"/>
      <c r="AU6" s="808"/>
      <c r="AV6" s="808"/>
      <c r="AW6" s="808"/>
      <c r="AX6" s="809"/>
      <c r="AY6" s="810" t="s">
        <v>6</v>
      </c>
      <c r="AZ6" s="810" t="s">
        <v>7</v>
      </c>
      <c r="BA6" s="1030" t="s">
        <v>8</v>
      </c>
      <c r="BB6" s="1030" t="s">
        <v>9</v>
      </c>
      <c r="BC6" s="1030" t="s">
        <v>10</v>
      </c>
      <c r="BD6" s="782" t="s">
        <v>11</v>
      </c>
      <c r="BE6" s="784" t="s">
        <v>3</v>
      </c>
      <c r="BF6" s="784" t="s">
        <v>12</v>
      </c>
      <c r="BG6" s="784" t="s">
        <v>13</v>
      </c>
      <c r="BH6" s="784" t="s">
        <v>14</v>
      </c>
      <c r="BI6" s="784" t="s">
        <v>15</v>
      </c>
      <c r="BJ6" s="784" t="s">
        <v>88</v>
      </c>
    </row>
    <row r="7" spans="1:62" s="27" customFormat="1" ht="144" customHeight="1" thickBot="1" x14ac:dyDescent="0.3">
      <c r="B7" s="46" t="s">
        <v>17</v>
      </c>
      <c r="C7" s="108" t="s">
        <v>75</v>
      </c>
      <c r="D7" s="108" t="s">
        <v>76</v>
      </c>
      <c r="E7" s="58" t="s">
        <v>18</v>
      </c>
      <c r="F7" s="46" t="s">
        <v>77</v>
      </c>
      <c r="G7" s="59" t="s">
        <v>80</v>
      </c>
      <c r="H7" s="46" t="s">
        <v>397</v>
      </c>
      <c r="I7" s="45" t="s">
        <v>21</v>
      </c>
      <c r="J7" s="45" t="s">
        <v>19</v>
      </c>
      <c r="K7" s="45" t="s">
        <v>20</v>
      </c>
      <c r="L7" s="45" t="s">
        <v>346</v>
      </c>
      <c r="M7" s="45" t="s">
        <v>22</v>
      </c>
      <c r="N7" s="47" t="s">
        <v>81</v>
      </c>
      <c r="O7" s="47" t="s">
        <v>23</v>
      </c>
      <c r="P7" s="45" t="s">
        <v>24</v>
      </c>
      <c r="Q7" s="45" t="s">
        <v>25</v>
      </c>
      <c r="R7" s="45" t="s">
        <v>26</v>
      </c>
      <c r="S7" s="45" t="s">
        <v>27</v>
      </c>
      <c r="T7" s="45" t="s">
        <v>28</v>
      </c>
      <c r="U7" s="45" t="s">
        <v>29</v>
      </c>
      <c r="V7" s="45" t="s">
        <v>30</v>
      </c>
      <c r="W7" s="45" t="s">
        <v>31</v>
      </c>
      <c r="X7" s="45" t="s">
        <v>32</v>
      </c>
      <c r="Y7" s="45" t="s">
        <v>33</v>
      </c>
      <c r="Z7" s="45" t="s">
        <v>34</v>
      </c>
      <c r="AA7" s="45" t="s">
        <v>35</v>
      </c>
      <c r="AB7" s="45" t="s">
        <v>36</v>
      </c>
      <c r="AC7" s="45" t="s">
        <v>37</v>
      </c>
      <c r="AD7" s="45" t="s">
        <v>38</v>
      </c>
      <c r="AE7" s="45" t="s">
        <v>39</v>
      </c>
      <c r="AF7" s="45" t="s">
        <v>40</v>
      </c>
      <c r="AG7" s="45" t="s">
        <v>41</v>
      </c>
      <c r="AH7" s="45" t="s">
        <v>42</v>
      </c>
      <c r="AI7" s="47" t="s">
        <v>43</v>
      </c>
      <c r="AJ7" s="47" t="s">
        <v>18</v>
      </c>
      <c r="AK7" s="47" t="s">
        <v>23</v>
      </c>
      <c r="AL7" s="47" t="s">
        <v>83</v>
      </c>
      <c r="AM7" s="1031"/>
      <c r="AN7" s="1132"/>
      <c r="AO7" s="1031"/>
      <c r="AP7" s="1032"/>
      <c r="AQ7" s="46" t="s">
        <v>44</v>
      </c>
      <c r="AR7" s="109" t="s">
        <v>45</v>
      </c>
      <c r="AS7" s="46" t="s">
        <v>46</v>
      </c>
      <c r="AT7" s="61" t="s">
        <v>45</v>
      </c>
      <c r="AU7" s="48" t="s">
        <v>45</v>
      </c>
      <c r="AV7" s="46" t="s">
        <v>47</v>
      </c>
      <c r="AW7" s="46" t="s">
        <v>48</v>
      </c>
      <c r="AX7" s="46" t="s">
        <v>49</v>
      </c>
      <c r="AY7" s="1033"/>
      <c r="AZ7" s="1033"/>
      <c r="BA7" s="1030"/>
      <c r="BB7" s="1030"/>
      <c r="BC7" s="1030"/>
      <c r="BD7" s="1031"/>
      <c r="BE7" s="1132"/>
      <c r="BF7" s="1132"/>
      <c r="BG7" s="1132"/>
      <c r="BH7" s="1132"/>
      <c r="BI7" s="1132"/>
      <c r="BJ7" s="1132"/>
    </row>
    <row r="8" spans="1:62" ht="114" customHeight="1" thickBot="1" x14ac:dyDescent="0.35">
      <c r="A8" s="27"/>
      <c r="B8" s="786" t="s">
        <v>195</v>
      </c>
      <c r="C8" s="1133" t="s">
        <v>197</v>
      </c>
      <c r="D8" s="1087" t="s">
        <v>215</v>
      </c>
      <c r="E8" s="795" t="s">
        <v>74</v>
      </c>
      <c r="F8" s="1074" t="s">
        <v>229</v>
      </c>
      <c r="G8" s="844" t="s">
        <v>367</v>
      </c>
      <c r="H8" s="1138" t="s">
        <v>359</v>
      </c>
      <c r="I8" s="820" t="s">
        <v>63</v>
      </c>
      <c r="J8" s="833" t="s">
        <v>368</v>
      </c>
      <c r="K8" s="833" t="s">
        <v>1041</v>
      </c>
      <c r="L8" s="833" t="s">
        <v>347</v>
      </c>
      <c r="M8" s="820" t="s">
        <v>365</v>
      </c>
      <c r="N8" s="827" t="s">
        <v>104</v>
      </c>
      <c r="O8" s="830">
        <v>0.2</v>
      </c>
      <c r="P8" s="1135" t="s">
        <v>53</v>
      </c>
      <c r="Q8" s="1094" t="s">
        <v>54</v>
      </c>
      <c r="R8" s="1094" t="s">
        <v>54</v>
      </c>
      <c r="S8" s="1094" t="s">
        <v>54</v>
      </c>
      <c r="T8" s="1094" t="s">
        <v>53</v>
      </c>
      <c r="U8" s="1094" t="s">
        <v>54</v>
      </c>
      <c r="V8" s="1094" t="s">
        <v>54</v>
      </c>
      <c r="W8" s="1094" t="s">
        <v>54</v>
      </c>
      <c r="X8" s="1094" t="s">
        <v>54</v>
      </c>
      <c r="Y8" s="1094" t="s">
        <v>53</v>
      </c>
      <c r="Z8" s="1094" t="s">
        <v>54</v>
      </c>
      <c r="AA8" s="1094" t="s">
        <v>53</v>
      </c>
      <c r="AB8" s="1094" t="s">
        <v>54</v>
      </c>
      <c r="AC8" s="1094" t="s">
        <v>54</v>
      </c>
      <c r="AD8" s="1094" t="s">
        <v>53</v>
      </c>
      <c r="AE8" s="1094" t="s">
        <v>54</v>
      </c>
      <c r="AF8" s="1094" t="s">
        <v>53</v>
      </c>
      <c r="AG8" s="1094" t="s">
        <v>53</v>
      </c>
      <c r="AH8" s="1094" t="s">
        <v>54</v>
      </c>
      <c r="AI8" s="1152">
        <v>7</v>
      </c>
      <c r="AJ8" s="835" t="s">
        <v>122</v>
      </c>
      <c r="AK8" s="838">
        <v>0.8</v>
      </c>
      <c r="AL8" s="841" t="s">
        <v>121</v>
      </c>
      <c r="AM8" s="145" t="s">
        <v>84</v>
      </c>
      <c r="AN8" s="140" t="s">
        <v>1042</v>
      </c>
      <c r="AO8" s="135" t="s">
        <v>396</v>
      </c>
      <c r="AP8" s="121" t="s">
        <v>95</v>
      </c>
      <c r="AQ8" s="89" t="s">
        <v>61</v>
      </c>
      <c r="AR8" s="156">
        <v>0.25</v>
      </c>
      <c r="AS8" s="89" t="s">
        <v>56</v>
      </c>
      <c r="AT8" s="76">
        <v>0.15</v>
      </c>
      <c r="AU8" s="77">
        <v>0.4</v>
      </c>
      <c r="AV8" s="89" t="s">
        <v>57</v>
      </c>
      <c r="AW8" s="89" t="s">
        <v>58</v>
      </c>
      <c r="AX8" s="89" t="s">
        <v>59</v>
      </c>
      <c r="AY8" s="77">
        <v>0.12</v>
      </c>
      <c r="AZ8" s="78" t="s">
        <v>104</v>
      </c>
      <c r="BA8" s="77">
        <v>0.8</v>
      </c>
      <c r="BB8" s="78" t="s">
        <v>122</v>
      </c>
      <c r="BC8" s="920" t="s">
        <v>121</v>
      </c>
      <c r="BD8" s="822" t="s">
        <v>60</v>
      </c>
      <c r="BE8" s="1146" t="s">
        <v>1043</v>
      </c>
      <c r="BF8" s="1148" t="s">
        <v>1044</v>
      </c>
      <c r="BG8" s="1150" t="s">
        <v>1045</v>
      </c>
      <c r="BH8" s="1140">
        <v>44896</v>
      </c>
      <c r="BI8" s="1142">
        <v>44926</v>
      </c>
      <c r="BJ8" s="1144" t="s">
        <v>1192</v>
      </c>
    </row>
    <row r="9" spans="1:62" ht="132.75" customHeight="1" thickBot="1" x14ac:dyDescent="0.35">
      <c r="A9" s="27"/>
      <c r="B9" s="788"/>
      <c r="C9" s="1134"/>
      <c r="D9" s="1088"/>
      <c r="E9" s="797"/>
      <c r="F9" s="1076"/>
      <c r="G9" s="846"/>
      <c r="H9" s="1139"/>
      <c r="I9" s="821"/>
      <c r="J9" s="834"/>
      <c r="K9" s="834"/>
      <c r="L9" s="834"/>
      <c r="M9" s="821"/>
      <c r="N9" s="829"/>
      <c r="O9" s="832"/>
      <c r="P9" s="1136"/>
      <c r="Q9" s="1137"/>
      <c r="R9" s="1137"/>
      <c r="S9" s="1137"/>
      <c r="T9" s="1137"/>
      <c r="U9" s="1137"/>
      <c r="V9" s="1137"/>
      <c r="W9" s="1137"/>
      <c r="X9" s="1137"/>
      <c r="Y9" s="1137"/>
      <c r="Z9" s="1137"/>
      <c r="AA9" s="1137"/>
      <c r="AB9" s="1137"/>
      <c r="AC9" s="1137"/>
      <c r="AD9" s="1137"/>
      <c r="AE9" s="1137"/>
      <c r="AF9" s="1137"/>
      <c r="AG9" s="1137"/>
      <c r="AH9" s="1137"/>
      <c r="AI9" s="1153"/>
      <c r="AJ9" s="836"/>
      <c r="AK9" s="840"/>
      <c r="AL9" s="843"/>
      <c r="AM9" s="146" t="s">
        <v>339</v>
      </c>
      <c r="AN9" s="141" t="s">
        <v>1193</v>
      </c>
      <c r="AO9" s="389" t="s">
        <v>396</v>
      </c>
      <c r="AP9" s="133" t="s">
        <v>95</v>
      </c>
      <c r="AQ9" s="96" t="s">
        <v>61</v>
      </c>
      <c r="AR9" s="346">
        <v>0.25</v>
      </c>
      <c r="AS9" s="96" t="s">
        <v>56</v>
      </c>
      <c r="AT9" s="43">
        <v>0.15</v>
      </c>
      <c r="AU9" s="97">
        <v>0.4</v>
      </c>
      <c r="AV9" s="96" t="s">
        <v>57</v>
      </c>
      <c r="AW9" s="96" t="s">
        <v>58</v>
      </c>
      <c r="AX9" s="96" t="s">
        <v>59</v>
      </c>
      <c r="AY9" s="97">
        <v>7.1999999999999995E-2</v>
      </c>
      <c r="AZ9" s="98" t="s">
        <v>104</v>
      </c>
      <c r="BA9" s="97">
        <v>0.8</v>
      </c>
      <c r="BB9" s="98" t="s">
        <v>122</v>
      </c>
      <c r="BC9" s="889"/>
      <c r="BD9" s="824"/>
      <c r="BE9" s="1147"/>
      <c r="BF9" s="1149"/>
      <c r="BG9" s="1151"/>
      <c r="BH9" s="1141"/>
      <c r="BI9" s="1143"/>
      <c r="BJ9" s="1145"/>
    </row>
    <row r="10" spans="1:62" ht="131.25" customHeight="1" thickBot="1" x14ac:dyDescent="0.35">
      <c r="A10" s="27"/>
      <c r="B10" s="786" t="s">
        <v>184</v>
      </c>
      <c r="C10" s="1133" t="s">
        <v>206</v>
      </c>
      <c r="D10" s="1087" t="s">
        <v>216</v>
      </c>
      <c r="E10" s="795" t="s">
        <v>74</v>
      </c>
      <c r="F10" s="1074" t="s">
        <v>233</v>
      </c>
      <c r="G10" s="899" t="s">
        <v>409</v>
      </c>
      <c r="H10" s="1138" t="s">
        <v>359</v>
      </c>
      <c r="I10" s="820" t="s">
        <v>63</v>
      </c>
      <c r="J10" s="406" t="s">
        <v>424</v>
      </c>
      <c r="K10" s="833" t="s">
        <v>425</v>
      </c>
      <c r="L10" s="833" t="s">
        <v>347</v>
      </c>
      <c r="M10" s="820" t="s">
        <v>363</v>
      </c>
      <c r="N10" s="827" t="s">
        <v>114</v>
      </c>
      <c r="O10" s="830">
        <v>0.6</v>
      </c>
      <c r="P10" s="820" t="s">
        <v>54</v>
      </c>
      <c r="Q10" s="820" t="s">
        <v>53</v>
      </c>
      <c r="R10" s="820" t="s">
        <v>54</v>
      </c>
      <c r="S10" s="820" t="s">
        <v>54</v>
      </c>
      <c r="T10" s="820" t="s">
        <v>53</v>
      </c>
      <c r="U10" s="820" t="s">
        <v>54</v>
      </c>
      <c r="V10" s="820" t="s">
        <v>54</v>
      </c>
      <c r="W10" s="820" t="s">
        <v>54</v>
      </c>
      <c r="X10" s="820" t="s">
        <v>54</v>
      </c>
      <c r="Y10" s="820" t="s">
        <v>53</v>
      </c>
      <c r="Z10" s="820" t="s">
        <v>53</v>
      </c>
      <c r="AA10" s="820" t="s">
        <v>53</v>
      </c>
      <c r="AB10" s="820" t="s">
        <v>54</v>
      </c>
      <c r="AC10" s="820" t="s">
        <v>54</v>
      </c>
      <c r="AD10" s="820" t="s">
        <v>54</v>
      </c>
      <c r="AE10" s="820" t="s">
        <v>54</v>
      </c>
      <c r="AF10" s="820" t="s">
        <v>53</v>
      </c>
      <c r="AG10" s="820" t="s">
        <v>53</v>
      </c>
      <c r="AH10" s="820" t="s">
        <v>54</v>
      </c>
      <c r="AI10" s="1071">
        <v>7</v>
      </c>
      <c r="AJ10" s="835" t="s">
        <v>122</v>
      </c>
      <c r="AK10" s="838">
        <v>0.8</v>
      </c>
      <c r="AL10" s="841" t="s">
        <v>121</v>
      </c>
      <c r="AM10" s="147" t="s">
        <v>84</v>
      </c>
      <c r="AN10" s="141" t="s">
        <v>427</v>
      </c>
      <c r="AO10" s="135" t="s">
        <v>402</v>
      </c>
      <c r="AP10" s="121" t="s">
        <v>95</v>
      </c>
      <c r="AQ10" s="89" t="s">
        <v>61</v>
      </c>
      <c r="AR10" s="156">
        <v>0.25</v>
      </c>
      <c r="AS10" s="89" t="s">
        <v>56</v>
      </c>
      <c r="AT10" s="76">
        <v>0.15</v>
      </c>
      <c r="AU10" s="77">
        <v>0.4</v>
      </c>
      <c r="AV10" s="89" t="s">
        <v>73</v>
      </c>
      <c r="AW10" s="89" t="s">
        <v>58</v>
      </c>
      <c r="AX10" s="89" t="s">
        <v>59</v>
      </c>
      <c r="AY10" s="77">
        <v>0.36</v>
      </c>
      <c r="AZ10" s="78" t="s">
        <v>90</v>
      </c>
      <c r="BA10" s="77">
        <v>0.8</v>
      </c>
      <c r="BB10" s="78" t="s">
        <v>122</v>
      </c>
      <c r="BC10" s="920" t="s">
        <v>121</v>
      </c>
      <c r="BD10" s="822" t="s">
        <v>60</v>
      </c>
      <c r="BE10" s="122" t="s">
        <v>426</v>
      </c>
      <c r="BF10" s="72" t="s">
        <v>404</v>
      </c>
      <c r="BG10" s="72" t="s">
        <v>382</v>
      </c>
      <c r="BH10" s="126">
        <v>44564</v>
      </c>
      <c r="BI10" s="126">
        <v>44925</v>
      </c>
      <c r="BJ10" s="911" t="s">
        <v>410</v>
      </c>
    </row>
    <row r="11" spans="1:62" ht="129" customHeight="1" thickBot="1" x14ac:dyDescent="0.35">
      <c r="A11" s="27"/>
      <c r="B11" s="788"/>
      <c r="C11" s="1134"/>
      <c r="D11" s="1088"/>
      <c r="E11" s="797"/>
      <c r="F11" s="1076"/>
      <c r="G11" s="900"/>
      <c r="H11" s="1139"/>
      <c r="I11" s="821"/>
      <c r="J11" s="401" t="s">
        <v>1194</v>
      </c>
      <c r="K11" s="834"/>
      <c r="L11" s="834"/>
      <c r="M11" s="821"/>
      <c r="N11" s="829"/>
      <c r="O11" s="832"/>
      <c r="P11" s="821"/>
      <c r="Q11" s="821"/>
      <c r="R11" s="821"/>
      <c r="S11" s="821"/>
      <c r="T11" s="821"/>
      <c r="U11" s="821"/>
      <c r="V11" s="821"/>
      <c r="W11" s="821"/>
      <c r="X11" s="821"/>
      <c r="Y11" s="821"/>
      <c r="Z11" s="821"/>
      <c r="AA11" s="821"/>
      <c r="AB11" s="821"/>
      <c r="AC11" s="821"/>
      <c r="AD11" s="821"/>
      <c r="AE11" s="821"/>
      <c r="AF11" s="821"/>
      <c r="AG11" s="821"/>
      <c r="AH11" s="821"/>
      <c r="AI11" s="1073"/>
      <c r="AJ11" s="836"/>
      <c r="AK11" s="840"/>
      <c r="AL11" s="843"/>
      <c r="AM11" s="148" t="s">
        <v>339</v>
      </c>
      <c r="AN11" s="142" t="s">
        <v>423</v>
      </c>
      <c r="AO11" s="136" t="s">
        <v>402</v>
      </c>
      <c r="AP11" s="134" t="s">
        <v>95</v>
      </c>
      <c r="AQ11" s="91" t="s">
        <v>62</v>
      </c>
      <c r="AR11" s="204">
        <v>0.15</v>
      </c>
      <c r="AS11" s="91" t="s">
        <v>56</v>
      </c>
      <c r="AT11" s="85">
        <v>0.15</v>
      </c>
      <c r="AU11" s="86">
        <v>0.3</v>
      </c>
      <c r="AV11" s="102" t="s">
        <v>73</v>
      </c>
      <c r="AW11" s="102" t="s">
        <v>58</v>
      </c>
      <c r="AX11" s="102" t="s">
        <v>59</v>
      </c>
      <c r="AY11" s="86">
        <v>0.252</v>
      </c>
      <c r="AZ11" s="87" t="s">
        <v>90</v>
      </c>
      <c r="BA11" s="86">
        <v>0.8</v>
      </c>
      <c r="BB11" s="87" t="s">
        <v>122</v>
      </c>
      <c r="BC11" s="889"/>
      <c r="BD11" s="824"/>
      <c r="BE11" s="127" t="s">
        <v>421</v>
      </c>
      <c r="BF11" s="81" t="s">
        <v>404</v>
      </c>
      <c r="BG11" s="81" t="s">
        <v>422</v>
      </c>
      <c r="BH11" s="128">
        <v>44564</v>
      </c>
      <c r="BI11" s="128">
        <v>44925</v>
      </c>
      <c r="BJ11" s="912"/>
    </row>
    <row r="12" spans="1:62" ht="149.25" customHeight="1" thickBot="1" x14ac:dyDescent="0.35">
      <c r="A12" s="27"/>
      <c r="B12" s="786" t="s">
        <v>193</v>
      </c>
      <c r="C12" s="1133" t="s">
        <v>210</v>
      </c>
      <c r="D12" s="1087" t="s">
        <v>217</v>
      </c>
      <c r="E12" s="795" t="s">
        <v>50</v>
      </c>
      <c r="F12" s="1074" t="s">
        <v>237</v>
      </c>
      <c r="G12" s="899" t="s">
        <v>447</v>
      </c>
      <c r="H12" s="1154" t="s">
        <v>359</v>
      </c>
      <c r="I12" s="820" t="s">
        <v>63</v>
      </c>
      <c r="J12" s="149" t="s">
        <v>448</v>
      </c>
      <c r="K12" s="406" t="s">
        <v>449</v>
      </c>
      <c r="L12" s="406" t="s">
        <v>347</v>
      </c>
      <c r="M12" s="820" t="s">
        <v>366</v>
      </c>
      <c r="N12" s="827" t="s">
        <v>121</v>
      </c>
      <c r="O12" s="830">
        <v>0.8</v>
      </c>
      <c r="P12" s="820" t="s">
        <v>53</v>
      </c>
      <c r="Q12" s="820" t="s">
        <v>53</v>
      </c>
      <c r="R12" s="820" t="s">
        <v>53</v>
      </c>
      <c r="S12" s="820" t="s">
        <v>53</v>
      </c>
      <c r="T12" s="820" t="s">
        <v>53</v>
      </c>
      <c r="U12" s="820" t="s">
        <v>54</v>
      </c>
      <c r="V12" s="820" t="s">
        <v>53</v>
      </c>
      <c r="W12" s="820" t="s">
        <v>54</v>
      </c>
      <c r="X12" s="820" t="s">
        <v>54</v>
      </c>
      <c r="Y12" s="820" t="s">
        <v>54</v>
      </c>
      <c r="Z12" s="820" t="s">
        <v>53</v>
      </c>
      <c r="AA12" s="820" t="s">
        <v>53</v>
      </c>
      <c r="AB12" s="820" t="s">
        <v>53</v>
      </c>
      <c r="AC12" s="820" t="s">
        <v>53</v>
      </c>
      <c r="AD12" s="820" t="s">
        <v>54</v>
      </c>
      <c r="AE12" s="820" t="s">
        <v>54</v>
      </c>
      <c r="AF12" s="820" t="s">
        <v>53</v>
      </c>
      <c r="AG12" s="820" t="s">
        <v>54</v>
      </c>
      <c r="AH12" s="820" t="s">
        <v>54</v>
      </c>
      <c r="AI12" s="1071">
        <v>11</v>
      </c>
      <c r="AJ12" s="835" t="s">
        <v>122</v>
      </c>
      <c r="AK12" s="838">
        <v>0.8</v>
      </c>
      <c r="AL12" s="841" t="s">
        <v>121</v>
      </c>
      <c r="AM12" s="145" t="s">
        <v>84</v>
      </c>
      <c r="AN12" s="143" t="s">
        <v>463</v>
      </c>
      <c r="AO12" s="138" t="s">
        <v>451</v>
      </c>
      <c r="AP12" s="121" t="s">
        <v>95</v>
      </c>
      <c r="AQ12" s="89" t="s">
        <v>61</v>
      </c>
      <c r="AR12" s="156">
        <v>0.25</v>
      </c>
      <c r="AS12" s="89" t="s">
        <v>56</v>
      </c>
      <c r="AT12" s="76">
        <v>0.15</v>
      </c>
      <c r="AU12" s="77">
        <v>0.4</v>
      </c>
      <c r="AV12" s="89" t="s">
        <v>73</v>
      </c>
      <c r="AW12" s="89" t="s">
        <v>58</v>
      </c>
      <c r="AX12" s="89" t="s">
        <v>59</v>
      </c>
      <c r="AY12" s="77">
        <v>0.48</v>
      </c>
      <c r="AZ12" s="78" t="s">
        <v>114</v>
      </c>
      <c r="BA12" s="77">
        <v>0.8</v>
      </c>
      <c r="BB12" s="78" t="s">
        <v>122</v>
      </c>
      <c r="BC12" s="79" t="s">
        <v>121</v>
      </c>
      <c r="BD12" s="822" t="s">
        <v>60</v>
      </c>
      <c r="BE12" s="1024" t="s">
        <v>464</v>
      </c>
      <c r="BF12" s="820" t="s">
        <v>465</v>
      </c>
      <c r="BG12" s="863" t="s">
        <v>373</v>
      </c>
      <c r="BH12" s="866">
        <v>44564</v>
      </c>
      <c r="BI12" s="866">
        <v>44925</v>
      </c>
      <c r="BJ12" s="911" t="s">
        <v>446</v>
      </c>
    </row>
    <row r="13" spans="1:62" ht="254.25" customHeight="1" thickBot="1" x14ac:dyDescent="0.35">
      <c r="B13" s="788"/>
      <c r="C13" s="1134"/>
      <c r="D13" s="1088"/>
      <c r="E13" s="797"/>
      <c r="F13" s="1076"/>
      <c r="G13" s="900"/>
      <c r="H13" s="1155"/>
      <c r="I13" s="821"/>
      <c r="J13" s="150" t="s">
        <v>448</v>
      </c>
      <c r="K13" s="378" t="s">
        <v>450</v>
      </c>
      <c r="L13" s="401" t="s">
        <v>348</v>
      </c>
      <c r="M13" s="821"/>
      <c r="N13" s="829"/>
      <c r="O13" s="832"/>
      <c r="P13" s="821"/>
      <c r="Q13" s="821"/>
      <c r="R13" s="821"/>
      <c r="S13" s="821"/>
      <c r="T13" s="821"/>
      <c r="U13" s="821"/>
      <c r="V13" s="821"/>
      <c r="W13" s="821"/>
      <c r="X13" s="821"/>
      <c r="Y13" s="821"/>
      <c r="Z13" s="821"/>
      <c r="AA13" s="821"/>
      <c r="AB13" s="821"/>
      <c r="AC13" s="821"/>
      <c r="AD13" s="821"/>
      <c r="AE13" s="821"/>
      <c r="AF13" s="821"/>
      <c r="AG13" s="821"/>
      <c r="AH13" s="821"/>
      <c r="AI13" s="1073"/>
      <c r="AJ13" s="836"/>
      <c r="AK13" s="840"/>
      <c r="AL13" s="843"/>
      <c r="AM13" s="147" t="s">
        <v>339</v>
      </c>
      <c r="AN13" s="144" t="s">
        <v>453</v>
      </c>
      <c r="AO13" s="139" t="s">
        <v>452</v>
      </c>
      <c r="AP13" s="137" t="s">
        <v>95</v>
      </c>
      <c r="AQ13" s="102" t="s">
        <v>61</v>
      </c>
      <c r="AR13" s="155">
        <v>0.25</v>
      </c>
      <c r="AS13" s="102" t="s">
        <v>56</v>
      </c>
      <c r="AT13" s="83">
        <v>0.15</v>
      </c>
      <c r="AU13" s="118">
        <v>0.4</v>
      </c>
      <c r="AV13" s="102" t="s">
        <v>73</v>
      </c>
      <c r="AW13" s="102" t="s">
        <v>58</v>
      </c>
      <c r="AX13" s="102" t="s">
        <v>59</v>
      </c>
      <c r="AY13" s="86">
        <v>0.28799999999999998</v>
      </c>
      <c r="AZ13" s="119" t="s">
        <v>90</v>
      </c>
      <c r="BA13" s="86">
        <v>0.8</v>
      </c>
      <c r="BB13" s="119" t="s">
        <v>122</v>
      </c>
      <c r="BC13" s="112" t="s">
        <v>121</v>
      </c>
      <c r="BD13" s="824"/>
      <c r="BE13" s="1026"/>
      <c r="BF13" s="821"/>
      <c r="BG13" s="865"/>
      <c r="BH13" s="868"/>
      <c r="BI13" s="868"/>
      <c r="BJ13" s="912"/>
    </row>
    <row r="14" spans="1:62" ht="231.75" thickBot="1" x14ac:dyDescent="0.35">
      <c r="B14" s="288" t="s">
        <v>188</v>
      </c>
      <c r="C14" s="431" t="s">
        <v>205</v>
      </c>
      <c r="D14" s="433" t="s">
        <v>217</v>
      </c>
      <c r="E14" s="409" t="s">
        <v>74</v>
      </c>
      <c r="F14" s="182" t="s">
        <v>239</v>
      </c>
      <c r="G14" s="286" t="s">
        <v>656</v>
      </c>
      <c r="H14" s="353" t="s">
        <v>359</v>
      </c>
      <c r="I14" s="157" t="s">
        <v>63</v>
      </c>
      <c r="J14" s="426" t="s">
        <v>657</v>
      </c>
      <c r="K14" s="426" t="s">
        <v>658</v>
      </c>
      <c r="L14" s="408" t="s">
        <v>347</v>
      </c>
      <c r="M14" s="157" t="s">
        <v>365</v>
      </c>
      <c r="N14" s="158" t="s">
        <v>104</v>
      </c>
      <c r="O14" s="159">
        <v>0.2</v>
      </c>
      <c r="P14" s="157" t="s">
        <v>53</v>
      </c>
      <c r="Q14" s="157" t="s">
        <v>53</v>
      </c>
      <c r="R14" s="157" t="s">
        <v>53</v>
      </c>
      <c r="S14" s="157" t="s">
        <v>53</v>
      </c>
      <c r="T14" s="157" t="s">
        <v>53</v>
      </c>
      <c r="U14" s="157" t="s">
        <v>54</v>
      </c>
      <c r="V14" s="157" t="s">
        <v>53</v>
      </c>
      <c r="W14" s="157" t="s">
        <v>54</v>
      </c>
      <c r="X14" s="157" t="s">
        <v>53</v>
      </c>
      <c r="Y14" s="157" t="s">
        <v>53</v>
      </c>
      <c r="Z14" s="157" t="s">
        <v>53</v>
      </c>
      <c r="AA14" s="157" t="s">
        <v>53</v>
      </c>
      <c r="AB14" s="157" t="s">
        <v>54</v>
      </c>
      <c r="AC14" s="157" t="s">
        <v>53</v>
      </c>
      <c r="AD14" s="157" t="s">
        <v>53</v>
      </c>
      <c r="AE14" s="157" t="s">
        <v>54</v>
      </c>
      <c r="AF14" s="157" t="s">
        <v>53</v>
      </c>
      <c r="AG14" s="157" t="s">
        <v>53</v>
      </c>
      <c r="AH14" s="157" t="s">
        <v>54</v>
      </c>
      <c r="AI14" s="176">
        <v>14</v>
      </c>
      <c r="AJ14" s="161" t="s">
        <v>147</v>
      </c>
      <c r="AK14" s="162">
        <v>1</v>
      </c>
      <c r="AL14" s="184" t="s">
        <v>91</v>
      </c>
      <c r="AM14" s="194" t="s">
        <v>84</v>
      </c>
      <c r="AN14" s="418" t="s">
        <v>659</v>
      </c>
      <c r="AO14" s="419" t="s">
        <v>660</v>
      </c>
      <c r="AP14" s="163" t="s">
        <v>95</v>
      </c>
      <c r="AQ14" s="164" t="s">
        <v>61</v>
      </c>
      <c r="AR14" s="187">
        <v>0.25</v>
      </c>
      <c r="AS14" s="164" t="s">
        <v>56</v>
      </c>
      <c r="AT14" s="162">
        <v>0.15</v>
      </c>
      <c r="AU14" s="165">
        <v>0.4</v>
      </c>
      <c r="AV14" s="164" t="s">
        <v>73</v>
      </c>
      <c r="AW14" s="164" t="s">
        <v>58</v>
      </c>
      <c r="AX14" s="164" t="s">
        <v>59</v>
      </c>
      <c r="AY14" s="165">
        <v>0.12</v>
      </c>
      <c r="AZ14" s="166" t="s">
        <v>104</v>
      </c>
      <c r="BA14" s="165">
        <v>1</v>
      </c>
      <c r="BB14" s="166" t="s">
        <v>147</v>
      </c>
      <c r="BC14" s="167" t="s">
        <v>91</v>
      </c>
      <c r="BD14" s="164" t="s">
        <v>60</v>
      </c>
      <c r="BE14" s="157" t="s">
        <v>1105</v>
      </c>
      <c r="BF14" s="157" t="s">
        <v>660</v>
      </c>
      <c r="BG14" s="296" t="s">
        <v>789</v>
      </c>
      <c r="BH14" s="321">
        <v>44562</v>
      </c>
      <c r="BI14" s="321">
        <v>44926</v>
      </c>
      <c r="BJ14" s="297" t="s">
        <v>1106</v>
      </c>
    </row>
    <row r="15" spans="1:62" ht="243" customHeight="1" thickBot="1" x14ac:dyDescent="0.35">
      <c r="B15" s="288" t="s">
        <v>190</v>
      </c>
      <c r="C15" s="431" t="s">
        <v>209</v>
      </c>
      <c r="D15" s="174" t="s">
        <v>218</v>
      </c>
      <c r="E15" s="409" t="s">
        <v>50</v>
      </c>
      <c r="F15" s="182" t="s">
        <v>244</v>
      </c>
      <c r="G15" s="186" t="s">
        <v>474</v>
      </c>
      <c r="H15" s="183" t="s">
        <v>359</v>
      </c>
      <c r="I15" s="157" t="s">
        <v>63</v>
      </c>
      <c r="J15" s="157" t="s">
        <v>475</v>
      </c>
      <c r="K15" s="157" t="s">
        <v>476</v>
      </c>
      <c r="L15" s="408" t="s">
        <v>347</v>
      </c>
      <c r="M15" s="157" t="s">
        <v>365</v>
      </c>
      <c r="N15" s="158" t="s">
        <v>104</v>
      </c>
      <c r="O15" s="159">
        <v>0.2</v>
      </c>
      <c r="P15" s="175" t="s">
        <v>53</v>
      </c>
      <c r="Q15" s="175" t="s">
        <v>53</v>
      </c>
      <c r="R15" s="175" t="s">
        <v>53</v>
      </c>
      <c r="S15" s="175" t="s">
        <v>53</v>
      </c>
      <c r="T15" s="175" t="s">
        <v>53</v>
      </c>
      <c r="U15" s="175" t="s">
        <v>54</v>
      </c>
      <c r="V15" s="175" t="s">
        <v>53</v>
      </c>
      <c r="W15" s="175" t="s">
        <v>54</v>
      </c>
      <c r="X15" s="175" t="s">
        <v>54</v>
      </c>
      <c r="Y15" s="175" t="s">
        <v>53</v>
      </c>
      <c r="Z15" s="175" t="s">
        <v>53</v>
      </c>
      <c r="AA15" s="175" t="s">
        <v>53</v>
      </c>
      <c r="AB15" s="175" t="s">
        <v>54</v>
      </c>
      <c r="AC15" s="175" t="s">
        <v>54</v>
      </c>
      <c r="AD15" s="175" t="s">
        <v>53</v>
      </c>
      <c r="AE15" s="175" t="s">
        <v>54</v>
      </c>
      <c r="AF15" s="175" t="s">
        <v>53</v>
      </c>
      <c r="AG15" s="175" t="s">
        <v>53</v>
      </c>
      <c r="AH15" s="175" t="s">
        <v>54</v>
      </c>
      <c r="AI15" s="176">
        <v>12</v>
      </c>
      <c r="AJ15" s="161" t="s">
        <v>147</v>
      </c>
      <c r="AK15" s="162">
        <v>1</v>
      </c>
      <c r="AL15" s="184" t="s">
        <v>91</v>
      </c>
      <c r="AM15" s="147" t="s">
        <v>84</v>
      </c>
      <c r="AN15" s="185" t="s">
        <v>477</v>
      </c>
      <c r="AO15" s="138" t="s">
        <v>478</v>
      </c>
      <c r="AP15" s="163" t="s">
        <v>95</v>
      </c>
      <c r="AQ15" s="164" t="s">
        <v>61</v>
      </c>
      <c r="AR15" s="187">
        <v>0.25</v>
      </c>
      <c r="AS15" s="164" t="s">
        <v>56</v>
      </c>
      <c r="AT15" s="162">
        <v>0.15</v>
      </c>
      <c r="AU15" s="165">
        <v>0.4</v>
      </c>
      <c r="AV15" s="164" t="s">
        <v>57</v>
      </c>
      <c r="AW15" s="164" t="s">
        <v>58</v>
      </c>
      <c r="AX15" s="164" t="s">
        <v>59</v>
      </c>
      <c r="AY15" s="165">
        <v>0.12</v>
      </c>
      <c r="AZ15" s="166" t="s">
        <v>104</v>
      </c>
      <c r="BA15" s="165">
        <v>1</v>
      </c>
      <c r="BB15" s="166" t="s">
        <v>147</v>
      </c>
      <c r="BC15" s="167" t="s">
        <v>91</v>
      </c>
      <c r="BD15" s="164" t="s">
        <v>60</v>
      </c>
      <c r="BE15" s="177" t="s">
        <v>479</v>
      </c>
      <c r="BF15" s="177" t="s">
        <v>481</v>
      </c>
      <c r="BG15" s="178" t="s">
        <v>480</v>
      </c>
      <c r="BH15" s="179">
        <v>44739</v>
      </c>
      <c r="BI15" s="180">
        <v>44819</v>
      </c>
      <c r="BJ15" s="181" t="s">
        <v>482</v>
      </c>
    </row>
    <row r="16" spans="1:62" ht="293.25" customHeight="1" thickBot="1" x14ac:dyDescent="0.35">
      <c r="B16" s="786" t="s">
        <v>185</v>
      </c>
      <c r="C16" s="1133" t="s">
        <v>198</v>
      </c>
      <c r="D16" s="1087" t="s">
        <v>219</v>
      </c>
      <c r="E16" s="795" t="s">
        <v>74</v>
      </c>
      <c r="F16" s="1074" t="s">
        <v>245</v>
      </c>
      <c r="G16" s="899" t="s">
        <v>483</v>
      </c>
      <c r="H16" s="1154" t="s">
        <v>359</v>
      </c>
      <c r="I16" s="820" t="s">
        <v>63</v>
      </c>
      <c r="J16" s="833" t="s">
        <v>484</v>
      </c>
      <c r="K16" s="833" t="s">
        <v>485</v>
      </c>
      <c r="L16" s="833" t="s">
        <v>347</v>
      </c>
      <c r="M16" s="820" t="s">
        <v>364</v>
      </c>
      <c r="N16" s="827" t="s">
        <v>127</v>
      </c>
      <c r="O16" s="830">
        <v>1</v>
      </c>
      <c r="P16" s="820" t="s">
        <v>53</v>
      </c>
      <c r="Q16" s="820" t="s">
        <v>53</v>
      </c>
      <c r="R16" s="820" t="s">
        <v>53</v>
      </c>
      <c r="S16" s="820" t="s">
        <v>54</v>
      </c>
      <c r="T16" s="820" t="s">
        <v>53</v>
      </c>
      <c r="U16" s="820" t="s">
        <v>54</v>
      </c>
      <c r="V16" s="820" t="s">
        <v>54</v>
      </c>
      <c r="W16" s="820" t="s">
        <v>54</v>
      </c>
      <c r="X16" s="820" t="s">
        <v>54</v>
      </c>
      <c r="Y16" s="820" t="s">
        <v>53</v>
      </c>
      <c r="Z16" s="820" t="s">
        <v>53</v>
      </c>
      <c r="AA16" s="820" t="s">
        <v>53</v>
      </c>
      <c r="AB16" s="820" t="s">
        <v>53</v>
      </c>
      <c r="AC16" s="820" t="s">
        <v>53</v>
      </c>
      <c r="AD16" s="820" t="s">
        <v>54</v>
      </c>
      <c r="AE16" s="820" t="s">
        <v>53</v>
      </c>
      <c r="AF16" s="820" t="s">
        <v>54</v>
      </c>
      <c r="AG16" s="820" t="s">
        <v>53</v>
      </c>
      <c r="AH16" s="820" t="s">
        <v>54</v>
      </c>
      <c r="AI16" s="1071">
        <v>11</v>
      </c>
      <c r="AJ16" s="835" t="s">
        <v>122</v>
      </c>
      <c r="AK16" s="838">
        <v>0.8</v>
      </c>
      <c r="AL16" s="841" t="s">
        <v>121</v>
      </c>
      <c r="AM16" s="194" t="s">
        <v>84</v>
      </c>
      <c r="AN16" s="189" t="s">
        <v>1195</v>
      </c>
      <c r="AO16" s="193" t="s">
        <v>504</v>
      </c>
      <c r="AP16" s="121" t="s">
        <v>95</v>
      </c>
      <c r="AQ16" s="89" t="s">
        <v>61</v>
      </c>
      <c r="AR16" s="156">
        <v>0.25</v>
      </c>
      <c r="AS16" s="89" t="s">
        <v>56</v>
      </c>
      <c r="AT16" s="76">
        <v>0.15</v>
      </c>
      <c r="AU16" s="77">
        <v>0.4</v>
      </c>
      <c r="AV16" s="89" t="s">
        <v>57</v>
      </c>
      <c r="AW16" s="89" t="s">
        <v>58</v>
      </c>
      <c r="AX16" s="89" t="s">
        <v>59</v>
      </c>
      <c r="AY16" s="77">
        <v>0.6</v>
      </c>
      <c r="AZ16" s="78" t="s">
        <v>114</v>
      </c>
      <c r="BA16" s="77">
        <v>0.8</v>
      </c>
      <c r="BB16" s="78" t="s">
        <v>122</v>
      </c>
      <c r="BC16" s="79" t="s">
        <v>121</v>
      </c>
      <c r="BD16" s="822" t="s">
        <v>60</v>
      </c>
      <c r="BE16" s="820" t="s">
        <v>505</v>
      </c>
      <c r="BF16" s="905" t="s">
        <v>506</v>
      </c>
      <c r="BG16" s="905" t="s">
        <v>387</v>
      </c>
      <c r="BH16" s="869">
        <v>44564</v>
      </c>
      <c r="BI16" s="909">
        <v>44926</v>
      </c>
      <c r="BJ16" s="871" t="s">
        <v>1196</v>
      </c>
    </row>
    <row r="17" spans="2:62" ht="252.75" customHeight="1" thickBot="1" x14ac:dyDescent="0.35">
      <c r="B17" s="787"/>
      <c r="C17" s="1156"/>
      <c r="D17" s="1121"/>
      <c r="E17" s="817"/>
      <c r="F17" s="1076"/>
      <c r="G17" s="900"/>
      <c r="H17" s="1155"/>
      <c r="I17" s="821"/>
      <c r="J17" s="834"/>
      <c r="K17" s="834"/>
      <c r="L17" s="834"/>
      <c r="M17" s="821"/>
      <c r="N17" s="829"/>
      <c r="O17" s="832"/>
      <c r="P17" s="821"/>
      <c r="Q17" s="821"/>
      <c r="R17" s="821"/>
      <c r="S17" s="821"/>
      <c r="T17" s="821"/>
      <c r="U17" s="821"/>
      <c r="V17" s="821"/>
      <c r="W17" s="821"/>
      <c r="X17" s="821"/>
      <c r="Y17" s="821"/>
      <c r="Z17" s="821"/>
      <c r="AA17" s="821"/>
      <c r="AB17" s="821"/>
      <c r="AC17" s="821"/>
      <c r="AD17" s="821"/>
      <c r="AE17" s="821"/>
      <c r="AF17" s="821"/>
      <c r="AG17" s="821"/>
      <c r="AH17" s="821"/>
      <c r="AI17" s="1073"/>
      <c r="AJ17" s="836"/>
      <c r="AK17" s="840"/>
      <c r="AL17" s="843"/>
      <c r="AM17" s="194" t="s">
        <v>339</v>
      </c>
      <c r="AN17" s="189" t="s">
        <v>512</v>
      </c>
      <c r="AO17" s="193" t="s">
        <v>511</v>
      </c>
      <c r="AP17" s="137" t="s">
        <v>95</v>
      </c>
      <c r="AQ17" s="102" t="s">
        <v>61</v>
      </c>
      <c r="AR17" s="155">
        <v>0.25</v>
      </c>
      <c r="AS17" s="102" t="s">
        <v>56</v>
      </c>
      <c r="AT17" s="83">
        <v>0.15</v>
      </c>
      <c r="AU17" s="118">
        <v>0.4</v>
      </c>
      <c r="AV17" s="102" t="s">
        <v>57</v>
      </c>
      <c r="AW17" s="102" t="s">
        <v>58</v>
      </c>
      <c r="AX17" s="102" t="s">
        <v>59</v>
      </c>
      <c r="AY17" s="86">
        <v>0.36</v>
      </c>
      <c r="AZ17" s="119" t="s">
        <v>90</v>
      </c>
      <c r="BA17" s="86">
        <v>0.8</v>
      </c>
      <c r="BB17" s="119" t="s">
        <v>122</v>
      </c>
      <c r="BC17" s="112" t="s">
        <v>121</v>
      </c>
      <c r="BD17" s="824"/>
      <c r="BE17" s="821"/>
      <c r="BF17" s="906"/>
      <c r="BG17" s="906"/>
      <c r="BH17" s="870"/>
      <c r="BI17" s="910"/>
      <c r="BJ17" s="872"/>
    </row>
    <row r="18" spans="2:62" ht="273.75" customHeight="1" thickBot="1" x14ac:dyDescent="0.35">
      <c r="B18" s="787"/>
      <c r="C18" s="1156"/>
      <c r="D18" s="1121"/>
      <c r="E18" s="851" t="s">
        <v>74</v>
      </c>
      <c r="F18" s="1074" t="s">
        <v>246</v>
      </c>
      <c r="G18" s="899" t="s">
        <v>486</v>
      </c>
      <c r="H18" s="1154" t="s">
        <v>359</v>
      </c>
      <c r="I18" s="820" t="s">
        <v>63</v>
      </c>
      <c r="J18" s="833" t="s">
        <v>487</v>
      </c>
      <c r="K18" s="833" t="s">
        <v>488</v>
      </c>
      <c r="L18" s="833" t="s">
        <v>347</v>
      </c>
      <c r="M18" s="820" t="s">
        <v>365</v>
      </c>
      <c r="N18" s="827" t="s">
        <v>104</v>
      </c>
      <c r="O18" s="830">
        <v>0.2</v>
      </c>
      <c r="P18" s="820" t="s">
        <v>53</v>
      </c>
      <c r="Q18" s="820" t="s">
        <v>53</v>
      </c>
      <c r="R18" s="820" t="s">
        <v>53</v>
      </c>
      <c r="S18" s="820" t="s">
        <v>54</v>
      </c>
      <c r="T18" s="820" t="s">
        <v>53</v>
      </c>
      <c r="U18" s="820" t="s">
        <v>54</v>
      </c>
      <c r="V18" s="820" t="s">
        <v>54</v>
      </c>
      <c r="W18" s="820" t="s">
        <v>54</v>
      </c>
      <c r="X18" s="820" t="s">
        <v>54</v>
      </c>
      <c r="Y18" s="820" t="s">
        <v>53</v>
      </c>
      <c r="Z18" s="820" t="s">
        <v>53</v>
      </c>
      <c r="AA18" s="820" t="s">
        <v>53</v>
      </c>
      <c r="AB18" s="820" t="s">
        <v>53</v>
      </c>
      <c r="AC18" s="820" t="s">
        <v>53</v>
      </c>
      <c r="AD18" s="820" t="s">
        <v>54</v>
      </c>
      <c r="AE18" s="820" t="s">
        <v>53</v>
      </c>
      <c r="AF18" s="820" t="s">
        <v>54</v>
      </c>
      <c r="AG18" s="820" t="s">
        <v>53</v>
      </c>
      <c r="AH18" s="820" t="s">
        <v>54</v>
      </c>
      <c r="AI18" s="1071">
        <v>11</v>
      </c>
      <c r="AJ18" s="835" t="s">
        <v>122</v>
      </c>
      <c r="AK18" s="838">
        <v>0.8</v>
      </c>
      <c r="AL18" s="841" t="s">
        <v>121</v>
      </c>
      <c r="AM18" s="145" t="s">
        <v>84</v>
      </c>
      <c r="AN18" s="195" t="s">
        <v>1195</v>
      </c>
      <c r="AO18" s="192" t="s">
        <v>504</v>
      </c>
      <c r="AP18" s="68" t="s">
        <v>95</v>
      </c>
      <c r="AQ18" s="249" t="s">
        <v>61</v>
      </c>
      <c r="AR18" s="196">
        <v>0.25</v>
      </c>
      <c r="AS18" s="249" t="s">
        <v>56</v>
      </c>
      <c r="AT18" s="67">
        <v>0.15</v>
      </c>
      <c r="AU18" s="70">
        <v>0.4</v>
      </c>
      <c r="AV18" s="249" t="s">
        <v>57</v>
      </c>
      <c r="AW18" s="249" t="s">
        <v>58</v>
      </c>
      <c r="AX18" s="249" t="s">
        <v>59</v>
      </c>
      <c r="AY18" s="70">
        <v>0.12</v>
      </c>
      <c r="AZ18" s="71" t="s">
        <v>104</v>
      </c>
      <c r="BA18" s="70">
        <v>0.8</v>
      </c>
      <c r="BB18" s="71" t="s">
        <v>122</v>
      </c>
      <c r="BC18" s="55" t="s">
        <v>121</v>
      </c>
      <c r="BD18" s="822" t="s">
        <v>60</v>
      </c>
      <c r="BE18" s="820" t="s">
        <v>505</v>
      </c>
      <c r="BF18" s="905" t="s">
        <v>506</v>
      </c>
      <c r="BG18" s="905" t="s">
        <v>387</v>
      </c>
      <c r="BH18" s="869">
        <v>44562</v>
      </c>
      <c r="BI18" s="909">
        <v>44926</v>
      </c>
      <c r="BJ18" s="871" t="s">
        <v>1196</v>
      </c>
    </row>
    <row r="19" spans="2:62" ht="213" customHeight="1" thickBot="1" x14ac:dyDescent="0.35">
      <c r="B19" s="788"/>
      <c r="C19" s="1134"/>
      <c r="D19" s="1088"/>
      <c r="E19" s="797"/>
      <c r="F19" s="1076"/>
      <c r="G19" s="900"/>
      <c r="H19" s="1155"/>
      <c r="I19" s="821"/>
      <c r="J19" s="834"/>
      <c r="K19" s="834"/>
      <c r="L19" s="834"/>
      <c r="M19" s="821"/>
      <c r="N19" s="829"/>
      <c r="O19" s="832"/>
      <c r="P19" s="821"/>
      <c r="Q19" s="821"/>
      <c r="R19" s="821"/>
      <c r="S19" s="821"/>
      <c r="T19" s="821"/>
      <c r="U19" s="821"/>
      <c r="V19" s="821"/>
      <c r="W19" s="821"/>
      <c r="X19" s="821"/>
      <c r="Y19" s="821"/>
      <c r="Z19" s="821"/>
      <c r="AA19" s="821"/>
      <c r="AB19" s="821"/>
      <c r="AC19" s="821"/>
      <c r="AD19" s="821"/>
      <c r="AE19" s="821"/>
      <c r="AF19" s="821"/>
      <c r="AG19" s="821"/>
      <c r="AH19" s="821"/>
      <c r="AI19" s="1073"/>
      <c r="AJ19" s="836"/>
      <c r="AK19" s="840"/>
      <c r="AL19" s="843"/>
      <c r="AM19" s="147" t="s">
        <v>339</v>
      </c>
      <c r="AN19" s="189" t="s">
        <v>514</v>
      </c>
      <c r="AO19" s="298" t="s">
        <v>504</v>
      </c>
      <c r="AP19" s="117" t="s">
        <v>97</v>
      </c>
      <c r="AQ19" s="102" t="s">
        <v>55</v>
      </c>
      <c r="AR19" s="155">
        <v>0.1</v>
      </c>
      <c r="AS19" s="102" t="s">
        <v>56</v>
      </c>
      <c r="AT19" s="83">
        <v>0.15</v>
      </c>
      <c r="AU19" s="118">
        <v>0.25</v>
      </c>
      <c r="AV19" s="102" t="s">
        <v>57</v>
      </c>
      <c r="AW19" s="102" t="s">
        <v>65</v>
      </c>
      <c r="AX19" s="102" t="s">
        <v>59</v>
      </c>
      <c r="AY19" s="86">
        <v>0.12</v>
      </c>
      <c r="AZ19" s="119" t="s">
        <v>104</v>
      </c>
      <c r="BA19" s="86">
        <v>0.60000000000000009</v>
      </c>
      <c r="BB19" s="119" t="s">
        <v>115</v>
      </c>
      <c r="BC19" s="112" t="s">
        <v>118</v>
      </c>
      <c r="BD19" s="824"/>
      <c r="BE19" s="821"/>
      <c r="BF19" s="906"/>
      <c r="BG19" s="906"/>
      <c r="BH19" s="870"/>
      <c r="BI19" s="910"/>
      <c r="BJ19" s="872"/>
    </row>
    <row r="20" spans="2:62" ht="139.5" customHeight="1" thickBot="1" x14ac:dyDescent="0.35">
      <c r="B20" s="786" t="s">
        <v>186</v>
      </c>
      <c r="C20" s="1133" t="s">
        <v>204</v>
      </c>
      <c r="D20" s="1087" t="s">
        <v>220</v>
      </c>
      <c r="E20" s="795" t="s">
        <v>74</v>
      </c>
      <c r="F20" s="1074" t="s">
        <v>257</v>
      </c>
      <c r="G20" s="899" t="s">
        <v>1197</v>
      </c>
      <c r="H20" s="1154" t="s">
        <v>359</v>
      </c>
      <c r="I20" s="820" t="s">
        <v>63</v>
      </c>
      <c r="J20" s="833" t="s">
        <v>758</v>
      </c>
      <c r="K20" s="833" t="s">
        <v>1198</v>
      </c>
      <c r="L20" s="833" t="s">
        <v>347</v>
      </c>
      <c r="M20" s="820" t="s">
        <v>364</v>
      </c>
      <c r="N20" s="827" t="s">
        <v>127</v>
      </c>
      <c r="O20" s="830">
        <v>1</v>
      </c>
      <c r="P20" s="820" t="s">
        <v>54</v>
      </c>
      <c r="Q20" s="820" t="s">
        <v>53</v>
      </c>
      <c r="R20" s="820" t="s">
        <v>54</v>
      </c>
      <c r="S20" s="820" t="s">
        <v>54</v>
      </c>
      <c r="T20" s="820" t="s">
        <v>53</v>
      </c>
      <c r="U20" s="820" t="s">
        <v>53</v>
      </c>
      <c r="V20" s="820" t="s">
        <v>53</v>
      </c>
      <c r="W20" s="820" t="s">
        <v>54</v>
      </c>
      <c r="X20" s="820" t="s">
        <v>53</v>
      </c>
      <c r="Y20" s="820" t="s">
        <v>54</v>
      </c>
      <c r="Z20" s="820" t="s">
        <v>54</v>
      </c>
      <c r="AA20" s="820" t="s">
        <v>53</v>
      </c>
      <c r="AB20" s="820" t="s">
        <v>54</v>
      </c>
      <c r="AC20" s="820" t="s">
        <v>54</v>
      </c>
      <c r="AD20" s="820" t="s">
        <v>53</v>
      </c>
      <c r="AE20" s="820" t="s">
        <v>54</v>
      </c>
      <c r="AF20" s="820" t="s">
        <v>54</v>
      </c>
      <c r="AG20" s="820" t="s">
        <v>53</v>
      </c>
      <c r="AH20" s="820" t="s">
        <v>54</v>
      </c>
      <c r="AI20" s="1071">
        <v>8</v>
      </c>
      <c r="AJ20" s="835" t="s">
        <v>122</v>
      </c>
      <c r="AK20" s="838">
        <v>0.8</v>
      </c>
      <c r="AL20" s="841" t="s">
        <v>121</v>
      </c>
      <c r="AM20" s="147" t="s">
        <v>84</v>
      </c>
      <c r="AN20" s="388" t="s">
        <v>1199</v>
      </c>
      <c r="AO20" s="138" t="s">
        <v>1200</v>
      </c>
      <c r="AP20" s="75" t="s">
        <v>95</v>
      </c>
      <c r="AQ20" s="89" t="s">
        <v>62</v>
      </c>
      <c r="AR20" s="156">
        <v>0.15</v>
      </c>
      <c r="AS20" s="89" t="s">
        <v>56</v>
      </c>
      <c r="AT20" s="76">
        <v>0.15</v>
      </c>
      <c r="AU20" s="77">
        <v>0.3</v>
      </c>
      <c r="AV20" s="89" t="s">
        <v>57</v>
      </c>
      <c r="AW20" s="89" t="s">
        <v>58</v>
      </c>
      <c r="AX20" s="89" t="s">
        <v>59</v>
      </c>
      <c r="AY20" s="77">
        <v>0.7</v>
      </c>
      <c r="AZ20" s="78" t="s">
        <v>121</v>
      </c>
      <c r="BA20" s="77">
        <v>0.8</v>
      </c>
      <c r="BB20" s="78" t="s">
        <v>122</v>
      </c>
      <c r="BC20" s="79" t="s">
        <v>121</v>
      </c>
      <c r="BD20" s="822" t="s">
        <v>60</v>
      </c>
      <c r="BE20" s="269" t="s">
        <v>1201</v>
      </c>
      <c r="BF20" s="72" t="s">
        <v>1202</v>
      </c>
      <c r="BG20" s="72" t="s">
        <v>762</v>
      </c>
      <c r="BH20" s="293">
        <v>44562</v>
      </c>
      <c r="BI20" s="293">
        <v>44866</v>
      </c>
      <c r="BJ20" s="294" t="s">
        <v>763</v>
      </c>
    </row>
    <row r="21" spans="2:62" ht="213" customHeight="1" thickBot="1" x14ac:dyDescent="0.35">
      <c r="B21" s="787"/>
      <c r="C21" s="1156"/>
      <c r="D21" s="1121"/>
      <c r="E21" s="817"/>
      <c r="F21" s="1076"/>
      <c r="G21" s="900"/>
      <c r="H21" s="1155"/>
      <c r="I21" s="821"/>
      <c r="J21" s="834"/>
      <c r="K21" s="834"/>
      <c r="L21" s="834"/>
      <c r="M21" s="821"/>
      <c r="N21" s="829"/>
      <c r="O21" s="832"/>
      <c r="P21" s="821"/>
      <c r="Q21" s="821"/>
      <c r="R21" s="821"/>
      <c r="S21" s="821"/>
      <c r="T21" s="821"/>
      <c r="U21" s="821"/>
      <c r="V21" s="821"/>
      <c r="W21" s="821"/>
      <c r="X21" s="821"/>
      <c r="Y21" s="821"/>
      <c r="Z21" s="821"/>
      <c r="AA21" s="821"/>
      <c r="AB21" s="821"/>
      <c r="AC21" s="821"/>
      <c r="AD21" s="821"/>
      <c r="AE21" s="821"/>
      <c r="AF21" s="821"/>
      <c r="AG21" s="821"/>
      <c r="AH21" s="821"/>
      <c r="AI21" s="1073"/>
      <c r="AJ21" s="836"/>
      <c r="AK21" s="840"/>
      <c r="AL21" s="843"/>
      <c r="AM21" s="147" t="s">
        <v>339</v>
      </c>
      <c r="AN21" s="189" t="s">
        <v>760</v>
      </c>
      <c r="AO21" s="138" t="s">
        <v>759</v>
      </c>
      <c r="AP21" s="117" t="s">
        <v>95</v>
      </c>
      <c r="AQ21" s="102" t="s">
        <v>62</v>
      </c>
      <c r="AR21" s="155">
        <v>0.15</v>
      </c>
      <c r="AS21" s="102" t="s">
        <v>56</v>
      </c>
      <c r="AT21" s="83">
        <v>0.15</v>
      </c>
      <c r="AU21" s="118">
        <v>0.3</v>
      </c>
      <c r="AV21" s="91" t="s">
        <v>57</v>
      </c>
      <c r="AW21" s="91" t="s">
        <v>58</v>
      </c>
      <c r="AX21" s="91" t="s">
        <v>59</v>
      </c>
      <c r="AY21" s="86">
        <v>0.49</v>
      </c>
      <c r="AZ21" s="119" t="s">
        <v>114</v>
      </c>
      <c r="BA21" s="86">
        <v>0.8</v>
      </c>
      <c r="BB21" s="119" t="s">
        <v>122</v>
      </c>
      <c r="BC21" s="112" t="s">
        <v>121</v>
      </c>
      <c r="BD21" s="824"/>
      <c r="BE21" s="81" t="s">
        <v>1203</v>
      </c>
      <c r="BF21" s="81" t="s">
        <v>1204</v>
      </c>
      <c r="BG21" s="245" t="s">
        <v>387</v>
      </c>
      <c r="BH21" s="246">
        <v>44583</v>
      </c>
      <c r="BI21" s="246">
        <v>44895</v>
      </c>
      <c r="BJ21" s="295" t="s">
        <v>1205</v>
      </c>
    </row>
    <row r="22" spans="2:62" ht="124.5" customHeight="1" thickBot="1" x14ac:dyDescent="0.35">
      <c r="B22" s="788"/>
      <c r="C22" s="1134"/>
      <c r="D22" s="1088"/>
      <c r="E22" s="401" t="s">
        <v>50</v>
      </c>
      <c r="F22" s="182" t="s">
        <v>260</v>
      </c>
      <c r="G22" s="157" t="s">
        <v>770</v>
      </c>
      <c r="H22" s="231" t="s">
        <v>359</v>
      </c>
      <c r="I22" s="157" t="s">
        <v>63</v>
      </c>
      <c r="J22" s="157" t="s">
        <v>771</v>
      </c>
      <c r="K22" s="157" t="s">
        <v>772</v>
      </c>
      <c r="L22" s="408" t="s">
        <v>347</v>
      </c>
      <c r="M22" s="232" t="s">
        <v>364</v>
      </c>
      <c r="N22" s="158" t="s">
        <v>127</v>
      </c>
      <c r="O22" s="159">
        <v>1</v>
      </c>
      <c r="P22" s="157" t="s">
        <v>53</v>
      </c>
      <c r="Q22" s="157" t="s">
        <v>53</v>
      </c>
      <c r="R22" s="157" t="s">
        <v>54</v>
      </c>
      <c r="S22" s="157" t="s">
        <v>54</v>
      </c>
      <c r="T22" s="157" t="s">
        <v>53</v>
      </c>
      <c r="U22" s="157" t="s">
        <v>53</v>
      </c>
      <c r="V22" s="157" t="s">
        <v>53</v>
      </c>
      <c r="W22" s="157" t="s">
        <v>53</v>
      </c>
      <c r="X22" s="157" t="s">
        <v>54</v>
      </c>
      <c r="Y22" s="157" t="s">
        <v>53</v>
      </c>
      <c r="Z22" s="157" t="s">
        <v>53</v>
      </c>
      <c r="AA22" s="157" t="s">
        <v>53</v>
      </c>
      <c r="AB22" s="157" t="s">
        <v>53</v>
      </c>
      <c r="AC22" s="157" t="s">
        <v>53</v>
      </c>
      <c r="AD22" s="157" t="s">
        <v>53</v>
      </c>
      <c r="AE22" s="157" t="s">
        <v>53</v>
      </c>
      <c r="AF22" s="157" t="s">
        <v>53</v>
      </c>
      <c r="AG22" s="157" t="s">
        <v>53</v>
      </c>
      <c r="AH22" s="157" t="s">
        <v>54</v>
      </c>
      <c r="AI22" s="176">
        <v>15</v>
      </c>
      <c r="AJ22" s="161" t="s">
        <v>147</v>
      </c>
      <c r="AK22" s="162">
        <v>1</v>
      </c>
      <c r="AL22" s="290" t="s">
        <v>91</v>
      </c>
      <c r="AM22" s="130" t="s">
        <v>84</v>
      </c>
      <c r="AN22" s="189" t="s">
        <v>773</v>
      </c>
      <c r="AO22" s="138" t="s">
        <v>774</v>
      </c>
      <c r="AP22" s="163" t="s">
        <v>95</v>
      </c>
      <c r="AQ22" s="164" t="s">
        <v>61</v>
      </c>
      <c r="AR22" s="187">
        <v>0.25</v>
      </c>
      <c r="AS22" s="164" t="s">
        <v>56</v>
      </c>
      <c r="AT22" s="162">
        <v>0.15</v>
      </c>
      <c r="AU22" s="165">
        <v>0.4</v>
      </c>
      <c r="AV22" s="164" t="s">
        <v>57</v>
      </c>
      <c r="AW22" s="164" t="s">
        <v>58</v>
      </c>
      <c r="AX22" s="164" t="s">
        <v>59</v>
      </c>
      <c r="AY22" s="165">
        <v>0.6</v>
      </c>
      <c r="AZ22" s="166" t="s">
        <v>114</v>
      </c>
      <c r="BA22" s="165">
        <v>1</v>
      </c>
      <c r="BB22" s="166" t="s">
        <v>147</v>
      </c>
      <c r="BC22" s="167" t="s">
        <v>91</v>
      </c>
      <c r="BD22" s="164" t="s">
        <v>60</v>
      </c>
      <c r="BE22" s="157" t="s">
        <v>775</v>
      </c>
      <c r="BF22" s="157" t="s">
        <v>1206</v>
      </c>
      <c r="BG22" s="296" t="s">
        <v>422</v>
      </c>
      <c r="BH22" s="291">
        <v>44562</v>
      </c>
      <c r="BI22" s="291">
        <v>44895</v>
      </c>
      <c r="BJ22" s="297" t="s">
        <v>964</v>
      </c>
    </row>
    <row r="23" spans="2:62" ht="179.25" customHeight="1" thickBot="1" x14ac:dyDescent="0.35">
      <c r="B23" s="461" t="s">
        <v>191</v>
      </c>
      <c r="C23" s="431" t="s">
        <v>199</v>
      </c>
      <c r="D23" s="433" t="s">
        <v>217</v>
      </c>
      <c r="E23" s="171" t="s">
        <v>50</v>
      </c>
      <c r="F23" s="424" t="s">
        <v>263</v>
      </c>
      <c r="G23" s="430" t="s">
        <v>661</v>
      </c>
      <c r="H23" s="129" t="s">
        <v>359</v>
      </c>
      <c r="I23" s="301" t="s">
        <v>63</v>
      </c>
      <c r="J23" s="301" t="s">
        <v>1128</v>
      </c>
      <c r="K23" s="301" t="s">
        <v>1129</v>
      </c>
      <c r="L23" s="420" t="s">
        <v>347</v>
      </c>
      <c r="M23" s="279" t="s">
        <v>365</v>
      </c>
      <c r="N23" s="328" t="s">
        <v>104</v>
      </c>
      <c r="O23" s="329">
        <v>0.2</v>
      </c>
      <c r="P23" s="64" t="s">
        <v>53</v>
      </c>
      <c r="Q23" s="64" t="s">
        <v>53</v>
      </c>
      <c r="R23" s="64" t="s">
        <v>53</v>
      </c>
      <c r="S23" s="64" t="s">
        <v>53</v>
      </c>
      <c r="T23" s="64" t="s">
        <v>53</v>
      </c>
      <c r="U23" s="64" t="s">
        <v>53</v>
      </c>
      <c r="V23" s="64" t="s">
        <v>53</v>
      </c>
      <c r="W23" s="64" t="s">
        <v>53</v>
      </c>
      <c r="X23" s="64" t="s">
        <v>54</v>
      </c>
      <c r="Y23" s="64" t="s">
        <v>53</v>
      </c>
      <c r="Z23" s="64" t="s">
        <v>53</v>
      </c>
      <c r="AA23" s="64" t="s">
        <v>53</v>
      </c>
      <c r="AB23" s="64" t="s">
        <v>53</v>
      </c>
      <c r="AC23" s="64" t="s">
        <v>53</v>
      </c>
      <c r="AD23" s="64" t="s">
        <v>53</v>
      </c>
      <c r="AE23" s="64" t="s">
        <v>54</v>
      </c>
      <c r="AF23" s="64" t="s">
        <v>53</v>
      </c>
      <c r="AG23" s="64" t="s">
        <v>53</v>
      </c>
      <c r="AH23" s="64" t="s">
        <v>54</v>
      </c>
      <c r="AI23" s="44">
        <v>16</v>
      </c>
      <c r="AJ23" s="57" t="s">
        <v>147</v>
      </c>
      <c r="AK23" s="56">
        <v>1</v>
      </c>
      <c r="AL23" s="423" t="s">
        <v>91</v>
      </c>
      <c r="AM23" s="148" t="s">
        <v>84</v>
      </c>
      <c r="AN23" s="432" t="s">
        <v>1130</v>
      </c>
      <c r="AO23" s="358" t="s">
        <v>1131</v>
      </c>
      <c r="AP23" s="252" t="s">
        <v>95</v>
      </c>
      <c r="AQ23" s="306" t="s">
        <v>62</v>
      </c>
      <c r="AR23" s="333">
        <v>0.15</v>
      </c>
      <c r="AS23" s="306" t="s">
        <v>56</v>
      </c>
      <c r="AT23" s="56">
        <v>0.15</v>
      </c>
      <c r="AU23" s="317">
        <v>0.3</v>
      </c>
      <c r="AV23" s="306" t="s">
        <v>57</v>
      </c>
      <c r="AW23" s="306" t="s">
        <v>58</v>
      </c>
      <c r="AX23" s="306" t="s">
        <v>59</v>
      </c>
      <c r="AY23" s="317">
        <v>0.14000000000000001</v>
      </c>
      <c r="AZ23" s="316" t="s">
        <v>104</v>
      </c>
      <c r="BA23" s="317">
        <v>1</v>
      </c>
      <c r="BB23" s="316" t="s">
        <v>147</v>
      </c>
      <c r="BC23" s="307" t="s">
        <v>91</v>
      </c>
      <c r="BD23" s="306" t="s">
        <v>60</v>
      </c>
      <c r="BE23" s="64" t="s">
        <v>1132</v>
      </c>
      <c r="BF23" s="64" t="s">
        <v>1131</v>
      </c>
      <c r="BG23" s="407" t="s">
        <v>789</v>
      </c>
      <c r="BH23" s="396">
        <v>44563</v>
      </c>
      <c r="BI23" s="396">
        <v>44926</v>
      </c>
      <c r="BJ23" s="421" t="s">
        <v>1133</v>
      </c>
    </row>
    <row r="24" spans="2:62" ht="128.25" customHeight="1" thickBot="1" x14ac:dyDescent="0.35">
      <c r="B24" s="786" t="s">
        <v>189</v>
      </c>
      <c r="C24" s="1133" t="s">
        <v>208</v>
      </c>
      <c r="D24" s="1087" t="s">
        <v>221</v>
      </c>
      <c r="E24" s="795" t="s">
        <v>50</v>
      </c>
      <c r="F24" s="1074" t="s">
        <v>281</v>
      </c>
      <c r="G24" s="899" t="s">
        <v>740</v>
      </c>
      <c r="H24" s="1154" t="s">
        <v>359</v>
      </c>
      <c r="I24" s="820" t="s">
        <v>63</v>
      </c>
      <c r="J24" s="937" t="s">
        <v>737</v>
      </c>
      <c r="K24" s="935" t="s">
        <v>738</v>
      </c>
      <c r="L24" s="833" t="s">
        <v>347</v>
      </c>
      <c r="M24" s="820" t="s">
        <v>365</v>
      </c>
      <c r="N24" s="827" t="s">
        <v>104</v>
      </c>
      <c r="O24" s="830">
        <v>0.2</v>
      </c>
      <c r="P24" s="820" t="s">
        <v>53</v>
      </c>
      <c r="Q24" s="820" t="s">
        <v>53</v>
      </c>
      <c r="R24" s="820" t="s">
        <v>53</v>
      </c>
      <c r="S24" s="820" t="s">
        <v>54</v>
      </c>
      <c r="T24" s="820" t="s">
        <v>53</v>
      </c>
      <c r="U24" s="820" t="s">
        <v>53</v>
      </c>
      <c r="V24" s="820" t="s">
        <v>53</v>
      </c>
      <c r="W24" s="820" t="s">
        <v>54</v>
      </c>
      <c r="X24" s="820" t="s">
        <v>54</v>
      </c>
      <c r="Y24" s="820" t="s">
        <v>53</v>
      </c>
      <c r="Z24" s="820" t="s">
        <v>53</v>
      </c>
      <c r="AA24" s="820" t="s">
        <v>53</v>
      </c>
      <c r="AB24" s="820" t="s">
        <v>53</v>
      </c>
      <c r="AC24" s="820" t="s">
        <v>53</v>
      </c>
      <c r="AD24" s="820" t="s">
        <v>54</v>
      </c>
      <c r="AE24" s="820" t="s">
        <v>54</v>
      </c>
      <c r="AF24" s="820" t="s">
        <v>54</v>
      </c>
      <c r="AG24" s="820" t="s">
        <v>54</v>
      </c>
      <c r="AH24" s="820" t="s">
        <v>54</v>
      </c>
      <c r="AI24" s="1071">
        <v>11</v>
      </c>
      <c r="AJ24" s="835" t="s">
        <v>122</v>
      </c>
      <c r="AK24" s="838">
        <v>0.8</v>
      </c>
      <c r="AL24" s="841" t="s">
        <v>121</v>
      </c>
      <c r="AM24" s="278" t="s">
        <v>84</v>
      </c>
      <c r="AN24" s="280" t="s">
        <v>742</v>
      </c>
      <c r="AO24" s="138" t="s">
        <v>739</v>
      </c>
      <c r="AP24" s="75" t="s">
        <v>95</v>
      </c>
      <c r="AQ24" s="89" t="s">
        <v>61</v>
      </c>
      <c r="AR24" s="156">
        <v>0.25</v>
      </c>
      <c r="AS24" s="89" t="s">
        <v>56</v>
      </c>
      <c r="AT24" s="76">
        <v>0.15</v>
      </c>
      <c r="AU24" s="77">
        <v>0.4</v>
      </c>
      <c r="AV24" s="89" t="s">
        <v>57</v>
      </c>
      <c r="AW24" s="89" t="s">
        <v>58</v>
      </c>
      <c r="AX24" s="89" t="s">
        <v>59</v>
      </c>
      <c r="AY24" s="77">
        <v>0.12</v>
      </c>
      <c r="AZ24" s="78" t="s">
        <v>104</v>
      </c>
      <c r="BA24" s="77">
        <v>0.8</v>
      </c>
      <c r="BB24" s="78" t="s">
        <v>122</v>
      </c>
      <c r="BC24" s="79" t="s">
        <v>121</v>
      </c>
      <c r="BD24" s="822" t="s">
        <v>60</v>
      </c>
      <c r="BE24" s="1158" t="s">
        <v>743</v>
      </c>
      <c r="BF24" s="905" t="s">
        <v>744</v>
      </c>
      <c r="BG24" s="905" t="s">
        <v>382</v>
      </c>
      <c r="BH24" s="869">
        <v>44713</v>
      </c>
      <c r="BI24" s="909">
        <v>44895</v>
      </c>
      <c r="BJ24" s="911" t="s">
        <v>745</v>
      </c>
    </row>
    <row r="25" spans="2:62" ht="189.75" customHeight="1" thickBot="1" x14ac:dyDescent="0.35">
      <c r="B25" s="788"/>
      <c r="C25" s="1134"/>
      <c r="D25" s="1088"/>
      <c r="E25" s="797"/>
      <c r="F25" s="1076"/>
      <c r="G25" s="900"/>
      <c r="H25" s="1155"/>
      <c r="I25" s="821"/>
      <c r="J25" s="939"/>
      <c r="K25" s="941"/>
      <c r="L25" s="834"/>
      <c r="M25" s="821"/>
      <c r="N25" s="829"/>
      <c r="O25" s="832"/>
      <c r="P25" s="821"/>
      <c r="Q25" s="821"/>
      <c r="R25" s="821"/>
      <c r="S25" s="821"/>
      <c r="T25" s="821"/>
      <c r="U25" s="821"/>
      <c r="V25" s="821"/>
      <c r="W25" s="821"/>
      <c r="X25" s="821"/>
      <c r="Y25" s="821"/>
      <c r="Z25" s="821"/>
      <c r="AA25" s="821"/>
      <c r="AB25" s="821"/>
      <c r="AC25" s="821"/>
      <c r="AD25" s="821"/>
      <c r="AE25" s="821"/>
      <c r="AF25" s="821"/>
      <c r="AG25" s="821"/>
      <c r="AH25" s="821"/>
      <c r="AI25" s="1073"/>
      <c r="AJ25" s="836"/>
      <c r="AK25" s="840"/>
      <c r="AL25" s="843"/>
      <c r="AM25" s="194" t="s">
        <v>339</v>
      </c>
      <c r="AN25" s="281" t="s">
        <v>741</v>
      </c>
      <c r="AO25" s="138" t="s">
        <v>739</v>
      </c>
      <c r="AP25" s="117" t="s">
        <v>95</v>
      </c>
      <c r="AQ25" s="102" t="s">
        <v>62</v>
      </c>
      <c r="AR25" s="155">
        <v>0.15</v>
      </c>
      <c r="AS25" s="102" t="s">
        <v>56</v>
      </c>
      <c r="AT25" s="83">
        <v>0.15</v>
      </c>
      <c r="AU25" s="118">
        <v>0.3</v>
      </c>
      <c r="AV25" s="102" t="s">
        <v>73</v>
      </c>
      <c r="AW25" s="102" t="s">
        <v>58</v>
      </c>
      <c r="AX25" s="102" t="s">
        <v>59</v>
      </c>
      <c r="AY25" s="86">
        <v>8.3999999999999991E-2</v>
      </c>
      <c r="AZ25" s="119" t="s">
        <v>104</v>
      </c>
      <c r="BA25" s="86">
        <v>0.8</v>
      </c>
      <c r="BB25" s="119" t="s">
        <v>122</v>
      </c>
      <c r="BC25" s="112" t="s">
        <v>121</v>
      </c>
      <c r="BD25" s="824"/>
      <c r="BE25" s="1159"/>
      <c r="BF25" s="906"/>
      <c r="BG25" s="906"/>
      <c r="BH25" s="870"/>
      <c r="BI25" s="910"/>
      <c r="BJ25" s="912"/>
    </row>
    <row r="26" spans="2:62" ht="207" customHeight="1" thickBot="1" x14ac:dyDescent="0.35">
      <c r="B26" s="786" t="s">
        <v>187</v>
      </c>
      <c r="C26" s="1133" t="s">
        <v>200</v>
      </c>
      <c r="D26" s="1087" t="s">
        <v>222</v>
      </c>
      <c r="E26" s="420" t="s">
        <v>74</v>
      </c>
      <c r="F26" s="182" t="s">
        <v>293</v>
      </c>
      <c r="G26" s="157" t="s">
        <v>1224</v>
      </c>
      <c r="H26" s="353" t="s">
        <v>359</v>
      </c>
      <c r="I26" s="157" t="s">
        <v>63</v>
      </c>
      <c r="J26" s="157" t="s">
        <v>1077</v>
      </c>
      <c r="K26" s="157" t="s">
        <v>1078</v>
      </c>
      <c r="L26" s="408" t="s">
        <v>347</v>
      </c>
      <c r="M26" s="232" t="s">
        <v>364</v>
      </c>
      <c r="N26" s="158" t="s">
        <v>127</v>
      </c>
      <c r="O26" s="159">
        <v>1</v>
      </c>
      <c r="P26" s="157" t="s">
        <v>53</v>
      </c>
      <c r="Q26" s="157" t="s">
        <v>53</v>
      </c>
      <c r="R26" s="157" t="s">
        <v>54</v>
      </c>
      <c r="S26" s="157" t="s">
        <v>54</v>
      </c>
      <c r="T26" s="157" t="s">
        <v>53</v>
      </c>
      <c r="U26" s="157" t="s">
        <v>53</v>
      </c>
      <c r="V26" s="157" t="s">
        <v>53</v>
      </c>
      <c r="W26" s="157" t="s">
        <v>53</v>
      </c>
      <c r="X26" s="157" t="s">
        <v>54</v>
      </c>
      <c r="Y26" s="157" t="s">
        <v>53</v>
      </c>
      <c r="Z26" s="157" t="s">
        <v>53</v>
      </c>
      <c r="AA26" s="157" t="s">
        <v>53</v>
      </c>
      <c r="AB26" s="157" t="s">
        <v>53</v>
      </c>
      <c r="AC26" s="157" t="s">
        <v>53</v>
      </c>
      <c r="AD26" s="157" t="s">
        <v>53</v>
      </c>
      <c r="AE26" s="157" t="s">
        <v>53</v>
      </c>
      <c r="AF26" s="157" t="s">
        <v>53</v>
      </c>
      <c r="AG26" s="157" t="s">
        <v>53</v>
      </c>
      <c r="AH26" s="157" t="s">
        <v>54</v>
      </c>
      <c r="AI26" s="176">
        <v>15</v>
      </c>
      <c r="AJ26" s="161" t="s">
        <v>147</v>
      </c>
      <c r="AK26" s="162">
        <v>1</v>
      </c>
      <c r="AL26" s="184" t="s">
        <v>91</v>
      </c>
      <c r="AM26" s="147" t="s">
        <v>84</v>
      </c>
      <c r="AN26" s="189" t="s">
        <v>1225</v>
      </c>
      <c r="AO26" s="138" t="s">
        <v>1226</v>
      </c>
      <c r="AP26" s="242" t="s">
        <v>95</v>
      </c>
      <c r="AQ26" s="228" t="s">
        <v>61</v>
      </c>
      <c r="AR26" s="308">
        <v>0.25</v>
      </c>
      <c r="AS26" s="228" t="s">
        <v>56</v>
      </c>
      <c r="AT26" s="223">
        <v>0.15</v>
      </c>
      <c r="AU26" s="225">
        <v>0.4</v>
      </c>
      <c r="AV26" s="228" t="s">
        <v>57</v>
      </c>
      <c r="AW26" s="228" t="s">
        <v>58</v>
      </c>
      <c r="AX26" s="228" t="s">
        <v>59</v>
      </c>
      <c r="AY26" s="225">
        <v>0.6</v>
      </c>
      <c r="AZ26" s="226" t="s">
        <v>114</v>
      </c>
      <c r="BA26" s="225">
        <v>1</v>
      </c>
      <c r="BB26" s="226" t="s">
        <v>147</v>
      </c>
      <c r="BC26" s="227" t="s">
        <v>91</v>
      </c>
      <c r="BD26" s="228" t="s">
        <v>60</v>
      </c>
      <c r="BE26" s="219" t="s">
        <v>1227</v>
      </c>
      <c r="BF26" s="219" t="s">
        <v>1228</v>
      </c>
      <c r="BG26" s="309" t="s">
        <v>422</v>
      </c>
      <c r="BH26" s="310">
        <v>44562</v>
      </c>
      <c r="BI26" s="310">
        <v>44895</v>
      </c>
      <c r="BJ26" s="369" t="s">
        <v>1079</v>
      </c>
    </row>
    <row r="27" spans="2:62" ht="72" customHeight="1" thickBot="1" x14ac:dyDescent="0.35">
      <c r="B27" s="787"/>
      <c r="C27" s="1156"/>
      <c r="D27" s="1121"/>
      <c r="E27" s="851" t="s">
        <v>50</v>
      </c>
      <c r="F27" s="1074" t="s">
        <v>296</v>
      </c>
      <c r="G27" s="818" t="s">
        <v>838</v>
      </c>
      <c r="H27" s="1138" t="s">
        <v>359</v>
      </c>
      <c r="I27" s="820" t="s">
        <v>63</v>
      </c>
      <c r="J27" s="833" t="s">
        <v>1207</v>
      </c>
      <c r="K27" s="833" t="s">
        <v>839</v>
      </c>
      <c r="L27" s="833" t="s">
        <v>93</v>
      </c>
      <c r="M27" s="820" t="s">
        <v>364</v>
      </c>
      <c r="N27" s="827" t="s">
        <v>127</v>
      </c>
      <c r="O27" s="830">
        <v>1</v>
      </c>
      <c r="P27" s="820" t="s">
        <v>53</v>
      </c>
      <c r="Q27" s="820" t="s">
        <v>53</v>
      </c>
      <c r="R27" s="820" t="s">
        <v>53</v>
      </c>
      <c r="S27" s="820" t="s">
        <v>53</v>
      </c>
      <c r="T27" s="820" t="s">
        <v>53</v>
      </c>
      <c r="U27" s="820" t="s">
        <v>53</v>
      </c>
      <c r="V27" s="820" t="s">
        <v>53</v>
      </c>
      <c r="W27" s="820" t="s">
        <v>53</v>
      </c>
      <c r="X27" s="820" t="s">
        <v>53</v>
      </c>
      <c r="Y27" s="820" t="s">
        <v>53</v>
      </c>
      <c r="Z27" s="820" t="s">
        <v>53</v>
      </c>
      <c r="AA27" s="820" t="s">
        <v>53</v>
      </c>
      <c r="AB27" s="820" t="s">
        <v>53</v>
      </c>
      <c r="AC27" s="820" t="s">
        <v>53</v>
      </c>
      <c r="AD27" s="820" t="s">
        <v>53</v>
      </c>
      <c r="AE27" s="820" t="s">
        <v>54</v>
      </c>
      <c r="AF27" s="820" t="s">
        <v>53</v>
      </c>
      <c r="AG27" s="820" t="s">
        <v>53</v>
      </c>
      <c r="AH27" s="820" t="s">
        <v>54</v>
      </c>
      <c r="AI27" s="1071">
        <v>17</v>
      </c>
      <c r="AJ27" s="835" t="s">
        <v>147</v>
      </c>
      <c r="AK27" s="838">
        <v>1</v>
      </c>
      <c r="AL27" s="945" t="s">
        <v>91</v>
      </c>
      <c r="AM27" s="1160" t="s">
        <v>84</v>
      </c>
      <c r="AN27" s="929" t="s">
        <v>840</v>
      </c>
      <c r="AO27" s="1166" t="s">
        <v>774</v>
      </c>
      <c r="AP27" s="921" t="s">
        <v>95</v>
      </c>
      <c r="AQ27" s="822" t="s">
        <v>61</v>
      </c>
      <c r="AR27" s="187">
        <v>0.25</v>
      </c>
      <c r="AS27" s="822" t="s">
        <v>56</v>
      </c>
      <c r="AT27" s="838">
        <v>0.15</v>
      </c>
      <c r="AU27" s="922">
        <v>0.4</v>
      </c>
      <c r="AV27" s="822" t="s">
        <v>57</v>
      </c>
      <c r="AW27" s="822" t="s">
        <v>58</v>
      </c>
      <c r="AX27" s="822" t="s">
        <v>59</v>
      </c>
      <c r="AY27" s="922">
        <v>0.6</v>
      </c>
      <c r="AZ27" s="928" t="s">
        <v>114</v>
      </c>
      <c r="BA27" s="922">
        <v>1</v>
      </c>
      <c r="BB27" s="928" t="s">
        <v>147</v>
      </c>
      <c r="BC27" s="920" t="s">
        <v>91</v>
      </c>
      <c r="BD27" s="822" t="s">
        <v>60</v>
      </c>
      <c r="BE27" s="391" t="s">
        <v>843</v>
      </c>
      <c r="BF27" s="381" t="s">
        <v>841</v>
      </c>
      <c r="BG27" s="381" t="s">
        <v>387</v>
      </c>
      <c r="BH27" s="126">
        <v>44562</v>
      </c>
      <c r="BI27" s="382">
        <v>44926</v>
      </c>
      <c r="BJ27" s="871" t="s">
        <v>842</v>
      </c>
    </row>
    <row r="28" spans="2:62" ht="66" customHeight="1" thickBot="1" x14ac:dyDescent="0.35">
      <c r="B28" s="787"/>
      <c r="C28" s="1156"/>
      <c r="D28" s="1121"/>
      <c r="E28" s="796"/>
      <c r="F28" s="1075"/>
      <c r="G28" s="862"/>
      <c r="H28" s="1157"/>
      <c r="I28" s="825"/>
      <c r="J28" s="850"/>
      <c r="K28" s="850"/>
      <c r="L28" s="850"/>
      <c r="M28" s="825"/>
      <c r="N28" s="828"/>
      <c r="O28" s="831"/>
      <c r="P28" s="825"/>
      <c r="Q28" s="825"/>
      <c r="R28" s="825"/>
      <c r="S28" s="825"/>
      <c r="T28" s="825"/>
      <c r="U28" s="825"/>
      <c r="V28" s="825"/>
      <c r="W28" s="825"/>
      <c r="X28" s="825"/>
      <c r="Y28" s="825"/>
      <c r="Z28" s="825"/>
      <c r="AA28" s="825"/>
      <c r="AB28" s="825"/>
      <c r="AC28" s="825"/>
      <c r="AD28" s="825"/>
      <c r="AE28" s="825"/>
      <c r="AF28" s="825"/>
      <c r="AG28" s="825"/>
      <c r="AH28" s="825"/>
      <c r="AI28" s="1072"/>
      <c r="AJ28" s="837"/>
      <c r="AK28" s="839"/>
      <c r="AL28" s="946"/>
      <c r="AM28" s="1161"/>
      <c r="AN28" s="1165"/>
      <c r="AO28" s="1167"/>
      <c r="AP28" s="1169"/>
      <c r="AQ28" s="823"/>
      <c r="AR28" s="187"/>
      <c r="AS28" s="823"/>
      <c r="AT28" s="839"/>
      <c r="AU28" s="1163"/>
      <c r="AV28" s="823"/>
      <c r="AW28" s="823"/>
      <c r="AX28" s="823"/>
      <c r="AY28" s="1163"/>
      <c r="AZ28" s="1164"/>
      <c r="BA28" s="1163"/>
      <c r="BB28" s="1164"/>
      <c r="BC28" s="1111"/>
      <c r="BD28" s="823"/>
      <c r="BE28" s="393" t="s">
        <v>844</v>
      </c>
      <c r="BF28" s="314" t="s">
        <v>841</v>
      </c>
      <c r="BG28" s="314" t="s">
        <v>387</v>
      </c>
      <c r="BH28" s="211">
        <v>44562</v>
      </c>
      <c r="BI28" s="315">
        <v>44926</v>
      </c>
      <c r="BJ28" s="873"/>
    </row>
    <row r="29" spans="2:62" ht="104.25" customHeight="1" thickBot="1" x14ac:dyDescent="0.35">
      <c r="B29" s="787"/>
      <c r="C29" s="1156"/>
      <c r="D29" s="1121"/>
      <c r="E29" s="796"/>
      <c r="F29" s="1075"/>
      <c r="G29" s="862"/>
      <c r="H29" s="1157"/>
      <c r="I29" s="825"/>
      <c r="J29" s="850"/>
      <c r="K29" s="850"/>
      <c r="L29" s="850"/>
      <c r="M29" s="825"/>
      <c r="N29" s="828"/>
      <c r="O29" s="831"/>
      <c r="P29" s="825"/>
      <c r="Q29" s="825"/>
      <c r="R29" s="825"/>
      <c r="S29" s="825"/>
      <c r="T29" s="825"/>
      <c r="U29" s="825"/>
      <c r="V29" s="825"/>
      <c r="W29" s="825"/>
      <c r="X29" s="825"/>
      <c r="Y29" s="825"/>
      <c r="Z29" s="825"/>
      <c r="AA29" s="825"/>
      <c r="AB29" s="825"/>
      <c r="AC29" s="825"/>
      <c r="AD29" s="825"/>
      <c r="AE29" s="825"/>
      <c r="AF29" s="825"/>
      <c r="AG29" s="825"/>
      <c r="AH29" s="825"/>
      <c r="AI29" s="1072"/>
      <c r="AJ29" s="837"/>
      <c r="AK29" s="839"/>
      <c r="AL29" s="946"/>
      <c r="AM29" s="1161"/>
      <c r="AN29" s="1165"/>
      <c r="AO29" s="1167"/>
      <c r="AP29" s="1169"/>
      <c r="AQ29" s="823"/>
      <c r="AR29" s="187"/>
      <c r="AS29" s="823"/>
      <c r="AT29" s="839"/>
      <c r="AU29" s="1163"/>
      <c r="AV29" s="823"/>
      <c r="AW29" s="823"/>
      <c r="AX29" s="823"/>
      <c r="AY29" s="1163"/>
      <c r="AZ29" s="1164"/>
      <c r="BA29" s="1163"/>
      <c r="BB29" s="1164"/>
      <c r="BC29" s="1111"/>
      <c r="BD29" s="823"/>
      <c r="BE29" s="393" t="s">
        <v>846</v>
      </c>
      <c r="BF29" s="314" t="s">
        <v>841</v>
      </c>
      <c r="BG29" s="314" t="s">
        <v>387</v>
      </c>
      <c r="BH29" s="211">
        <v>44562</v>
      </c>
      <c r="BI29" s="315">
        <v>44926</v>
      </c>
      <c r="BJ29" s="873"/>
    </row>
    <row r="30" spans="2:62" ht="132.75" customHeight="1" thickBot="1" x14ac:dyDescent="0.35">
      <c r="B30" s="787"/>
      <c r="C30" s="1156"/>
      <c r="D30" s="1121"/>
      <c r="E30" s="817"/>
      <c r="F30" s="1076"/>
      <c r="G30" s="819"/>
      <c r="H30" s="1139"/>
      <c r="I30" s="821"/>
      <c r="J30" s="834"/>
      <c r="K30" s="834"/>
      <c r="L30" s="834"/>
      <c r="M30" s="821"/>
      <c r="N30" s="829"/>
      <c r="O30" s="832"/>
      <c r="P30" s="821"/>
      <c r="Q30" s="821"/>
      <c r="R30" s="821"/>
      <c r="S30" s="821"/>
      <c r="T30" s="821"/>
      <c r="U30" s="821"/>
      <c r="V30" s="821"/>
      <c r="W30" s="821"/>
      <c r="X30" s="821"/>
      <c r="Y30" s="821"/>
      <c r="Z30" s="821"/>
      <c r="AA30" s="821"/>
      <c r="AB30" s="821"/>
      <c r="AC30" s="821"/>
      <c r="AD30" s="821"/>
      <c r="AE30" s="821"/>
      <c r="AF30" s="821"/>
      <c r="AG30" s="821"/>
      <c r="AH30" s="821"/>
      <c r="AI30" s="1073"/>
      <c r="AJ30" s="836"/>
      <c r="AK30" s="840"/>
      <c r="AL30" s="947"/>
      <c r="AM30" s="1162"/>
      <c r="AN30" s="930"/>
      <c r="AO30" s="1168"/>
      <c r="AP30" s="885"/>
      <c r="AQ30" s="824"/>
      <c r="AR30" s="308"/>
      <c r="AS30" s="824"/>
      <c r="AT30" s="840"/>
      <c r="AU30" s="876"/>
      <c r="AV30" s="824"/>
      <c r="AW30" s="824"/>
      <c r="AX30" s="824"/>
      <c r="AY30" s="876"/>
      <c r="AZ30" s="887"/>
      <c r="BA30" s="876"/>
      <c r="BB30" s="887"/>
      <c r="BC30" s="889"/>
      <c r="BD30" s="824"/>
      <c r="BE30" s="324" t="s">
        <v>845</v>
      </c>
      <c r="BF30" s="325" t="s">
        <v>841</v>
      </c>
      <c r="BG30" s="325" t="s">
        <v>387</v>
      </c>
      <c r="BH30" s="326">
        <v>44562</v>
      </c>
      <c r="BI30" s="327">
        <v>44926</v>
      </c>
      <c r="BJ30" s="872"/>
    </row>
    <row r="31" spans="2:62" ht="137.25" customHeight="1" thickBot="1" x14ac:dyDescent="0.35">
      <c r="B31" s="787"/>
      <c r="C31" s="1156"/>
      <c r="D31" s="1121"/>
      <c r="E31" s="851" t="s">
        <v>50</v>
      </c>
      <c r="F31" s="1074" t="s">
        <v>322</v>
      </c>
      <c r="G31" s="818" t="s">
        <v>851</v>
      </c>
      <c r="H31" s="1138" t="s">
        <v>359</v>
      </c>
      <c r="I31" s="820" t="s">
        <v>63</v>
      </c>
      <c r="J31" s="833" t="s">
        <v>1208</v>
      </c>
      <c r="K31" s="833" t="s">
        <v>852</v>
      </c>
      <c r="L31" s="833" t="s">
        <v>347</v>
      </c>
      <c r="M31" s="820" t="s">
        <v>364</v>
      </c>
      <c r="N31" s="827" t="s">
        <v>127</v>
      </c>
      <c r="O31" s="830">
        <v>1</v>
      </c>
      <c r="P31" s="820" t="s">
        <v>53</v>
      </c>
      <c r="Q31" s="820" t="s">
        <v>53</v>
      </c>
      <c r="R31" s="820" t="s">
        <v>53</v>
      </c>
      <c r="S31" s="820" t="s">
        <v>53</v>
      </c>
      <c r="T31" s="820" t="s">
        <v>53</v>
      </c>
      <c r="U31" s="820" t="s">
        <v>53</v>
      </c>
      <c r="V31" s="820" t="s">
        <v>53</v>
      </c>
      <c r="W31" s="820" t="s">
        <v>53</v>
      </c>
      <c r="X31" s="820" t="s">
        <v>53</v>
      </c>
      <c r="Y31" s="820" t="s">
        <v>53</v>
      </c>
      <c r="Z31" s="820" t="s">
        <v>53</v>
      </c>
      <c r="AA31" s="820" t="s">
        <v>53</v>
      </c>
      <c r="AB31" s="820" t="s">
        <v>53</v>
      </c>
      <c r="AC31" s="820" t="s">
        <v>53</v>
      </c>
      <c r="AD31" s="820" t="s">
        <v>53</v>
      </c>
      <c r="AE31" s="820" t="s">
        <v>54</v>
      </c>
      <c r="AF31" s="820" t="s">
        <v>53</v>
      </c>
      <c r="AG31" s="820" t="s">
        <v>53</v>
      </c>
      <c r="AH31" s="820" t="s">
        <v>54</v>
      </c>
      <c r="AI31" s="1071">
        <v>17</v>
      </c>
      <c r="AJ31" s="835" t="s">
        <v>147</v>
      </c>
      <c r="AK31" s="838">
        <v>1</v>
      </c>
      <c r="AL31" s="945" t="s">
        <v>91</v>
      </c>
      <c r="AM31" s="130" t="s">
        <v>84</v>
      </c>
      <c r="AN31" s="390" t="s">
        <v>853</v>
      </c>
      <c r="AO31" s="359" t="s">
        <v>857</v>
      </c>
      <c r="AP31" s="75" t="s">
        <v>95</v>
      </c>
      <c r="AQ31" s="89" t="s">
        <v>62</v>
      </c>
      <c r="AR31" s="156">
        <v>0.15</v>
      </c>
      <c r="AS31" s="89" t="s">
        <v>56</v>
      </c>
      <c r="AT31" s="76">
        <v>0.15</v>
      </c>
      <c r="AU31" s="77">
        <v>0.3</v>
      </c>
      <c r="AV31" s="89" t="s">
        <v>57</v>
      </c>
      <c r="AW31" s="89" t="s">
        <v>58</v>
      </c>
      <c r="AX31" s="89" t="s">
        <v>59</v>
      </c>
      <c r="AY31" s="77">
        <v>0.7</v>
      </c>
      <c r="AZ31" s="78" t="s">
        <v>121</v>
      </c>
      <c r="BA31" s="77">
        <v>1</v>
      </c>
      <c r="BB31" s="78" t="s">
        <v>147</v>
      </c>
      <c r="BC31" s="79" t="s">
        <v>91</v>
      </c>
      <c r="BD31" s="822" t="s">
        <v>60</v>
      </c>
      <c r="BE31" s="905" t="s">
        <v>858</v>
      </c>
      <c r="BF31" s="905" t="s">
        <v>859</v>
      </c>
      <c r="BG31" s="905" t="s">
        <v>387</v>
      </c>
      <c r="BH31" s="869">
        <v>44562</v>
      </c>
      <c r="BI31" s="909">
        <v>44926</v>
      </c>
      <c r="BJ31" s="871" t="s">
        <v>860</v>
      </c>
    </row>
    <row r="32" spans="2:62" ht="164.25" customHeight="1" thickBot="1" x14ac:dyDescent="0.35">
      <c r="B32" s="787"/>
      <c r="C32" s="1156"/>
      <c r="D32" s="1121"/>
      <c r="E32" s="796"/>
      <c r="F32" s="1075"/>
      <c r="G32" s="862"/>
      <c r="H32" s="1157"/>
      <c r="I32" s="825"/>
      <c r="J32" s="850"/>
      <c r="K32" s="850"/>
      <c r="L32" s="850"/>
      <c r="M32" s="825"/>
      <c r="N32" s="828"/>
      <c r="O32" s="831"/>
      <c r="P32" s="825"/>
      <c r="Q32" s="825"/>
      <c r="R32" s="825"/>
      <c r="S32" s="825"/>
      <c r="T32" s="825"/>
      <c r="U32" s="825"/>
      <c r="V32" s="825"/>
      <c r="W32" s="825"/>
      <c r="X32" s="825"/>
      <c r="Y32" s="825"/>
      <c r="Z32" s="825"/>
      <c r="AA32" s="825"/>
      <c r="AB32" s="825"/>
      <c r="AC32" s="825"/>
      <c r="AD32" s="825"/>
      <c r="AE32" s="825"/>
      <c r="AF32" s="825"/>
      <c r="AG32" s="825"/>
      <c r="AH32" s="825"/>
      <c r="AI32" s="1072"/>
      <c r="AJ32" s="837"/>
      <c r="AK32" s="839"/>
      <c r="AL32" s="946"/>
      <c r="AM32" s="130" t="s">
        <v>339</v>
      </c>
      <c r="AN32" s="390" t="s">
        <v>854</v>
      </c>
      <c r="AO32" s="360" t="s">
        <v>857</v>
      </c>
      <c r="AP32" s="38" t="s">
        <v>95</v>
      </c>
      <c r="AQ32" s="90" t="s">
        <v>62</v>
      </c>
      <c r="AR32" s="203">
        <v>0.15</v>
      </c>
      <c r="AS32" s="90" t="s">
        <v>56</v>
      </c>
      <c r="AT32" s="37">
        <v>0.15</v>
      </c>
      <c r="AU32" s="40">
        <v>0.3</v>
      </c>
      <c r="AV32" s="90" t="s">
        <v>57</v>
      </c>
      <c r="AW32" s="90" t="s">
        <v>58</v>
      </c>
      <c r="AX32" s="90" t="s">
        <v>59</v>
      </c>
      <c r="AY32" s="40">
        <v>0.49</v>
      </c>
      <c r="AZ32" s="41" t="s">
        <v>114</v>
      </c>
      <c r="BA32" s="40">
        <v>1</v>
      </c>
      <c r="BB32" s="41" t="s">
        <v>147</v>
      </c>
      <c r="BC32" s="42" t="s">
        <v>91</v>
      </c>
      <c r="BD32" s="823"/>
      <c r="BE32" s="1170"/>
      <c r="BF32" s="1170"/>
      <c r="BG32" s="1170"/>
      <c r="BH32" s="914"/>
      <c r="BI32" s="1171"/>
      <c r="BJ32" s="873"/>
    </row>
    <row r="33" spans="2:62" ht="159" customHeight="1" thickBot="1" x14ac:dyDescent="0.35">
      <c r="B33" s="787"/>
      <c r="C33" s="1156"/>
      <c r="D33" s="1121"/>
      <c r="E33" s="796"/>
      <c r="F33" s="1075"/>
      <c r="G33" s="862"/>
      <c r="H33" s="1157"/>
      <c r="I33" s="825"/>
      <c r="J33" s="850"/>
      <c r="K33" s="850"/>
      <c r="L33" s="850"/>
      <c r="M33" s="825"/>
      <c r="N33" s="828"/>
      <c r="O33" s="831"/>
      <c r="P33" s="825"/>
      <c r="Q33" s="825"/>
      <c r="R33" s="825"/>
      <c r="S33" s="825"/>
      <c r="T33" s="825"/>
      <c r="U33" s="825"/>
      <c r="V33" s="825"/>
      <c r="W33" s="825"/>
      <c r="X33" s="825"/>
      <c r="Y33" s="825"/>
      <c r="Z33" s="825"/>
      <c r="AA33" s="825"/>
      <c r="AB33" s="825"/>
      <c r="AC33" s="825"/>
      <c r="AD33" s="825"/>
      <c r="AE33" s="825"/>
      <c r="AF33" s="825"/>
      <c r="AG33" s="825"/>
      <c r="AH33" s="825"/>
      <c r="AI33" s="1072"/>
      <c r="AJ33" s="837"/>
      <c r="AK33" s="839"/>
      <c r="AL33" s="946"/>
      <c r="AM33" s="130" t="s">
        <v>340</v>
      </c>
      <c r="AN33" s="390" t="s">
        <v>855</v>
      </c>
      <c r="AO33" s="360" t="s">
        <v>857</v>
      </c>
      <c r="AP33" s="38" t="s">
        <v>97</v>
      </c>
      <c r="AQ33" s="90" t="s">
        <v>55</v>
      </c>
      <c r="AR33" s="203">
        <v>0.1</v>
      </c>
      <c r="AS33" s="90" t="s">
        <v>56</v>
      </c>
      <c r="AT33" s="37">
        <v>0.15</v>
      </c>
      <c r="AU33" s="40">
        <v>0.25</v>
      </c>
      <c r="AV33" s="90" t="s">
        <v>57</v>
      </c>
      <c r="AW33" s="90" t="s">
        <v>58</v>
      </c>
      <c r="AX33" s="90" t="s">
        <v>59</v>
      </c>
      <c r="AY33" s="40">
        <v>0.49</v>
      </c>
      <c r="AZ33" s="41" t="s">
        <v>114</v>
      </c>
      <c r="BA33" s="40">
        <v>0.75</v>
      </c>
      <c r="BB33" s="41" t="s">
        <v>122</v>
      </c>
      <c r="BC33" s="42" t="s">
        <v>121</v>
      </c>
      <c r="BD33" s="823"/>
      <c r="BE33" s="1170"/>
      <c r="BF33" s="1170"/>
      <c r="BG33" s="1170"/>
      <c r="BH33" s="914"/>
      <c r="BI33" s="1171"/>
      <c r="BJ33" s="873"/>
    </row>
    <row r="34" spans="2:62" ht="57.75" customHeight="1" thickBot="1" x14ac:dyDescent="0.35">
      <c r="B34" s="787"/>
      <c r="C34" s="1156"/>
      <c r="D34" s="1121"/>
      <c r="E34" s="796"/>
      <c r="F34" s="1075"/>
      <c r="G34" s="862"/>
      <c r="H34" s="1157"/>
      <c r="I34" s="825"/>
      <c r="J34" s="850"/>
      <c r="K34" s="850"/>
      <c r="L34" s="850"/>
      <c r="M34" s="825"/>
      <c r="N34" s="828"/>
      <c r="O34" s="831"/>
      <c r="P34" s="825"/>
      <c r="Q34" s="825"/>
      <c r="R34" s="825"/>
      <c r="S34" s="825"/>
      <c r="T34" s="825"/>
      <c r="U34" s="825"/>
      <c r="V34" s="825"/>
      <c r="W34" s="825"/>
      <c r="X34" s="825"/>
      <c r="Y34" s="825"/>
      <c r="Z34" s="825"/>
      <c r="AA34" s="825"/>
      <c r="AB34" s="825"/>
      <c r="AC34" s="825"/>
      <c r="AD34" s="825"/>
      <c r="AE34" s="825"/>
      <c r="AF34" s="825"/>
      <c r="AG34" s="825"/>
      <c r="AH34" s="825"/>
      <c r="AI34" s="1072"/>
      <c r="AJ34" s="837"/>
      <c r="AK34" s="839"/>
      <c r="AL34" s="946"/>
      <c r="AM34" s="130" t="s">
        <v>341</v>
      </c>
      <c r="AN34" s="390" t="s">
        <v>856</v>
      </c>
      <c r="AO34" s="360" t="s">
        <v>857</v>
      </c>
      <c r="AP34" s="38" t="s">
        <v>97</v>
      </c>
      <c r="AQ34" s="90" t="s">
        <v>55</v>
      </c>
      <c r="AR34" s="203">
        <v>0.1</v>
      </c>
      <c r="AS34" s="90" t="s">
        <v>56</v>
      </c>
      <c r="AT34" s="37">
        <v>0.15</v>
      </c>
      <c r="AU34" s="40">
        <v>0.25</v>
      </c>
      <c r="AV34" s="90" t="s">
        <v>57</v>
      </c>
      <c r="AW34" s="90" t="s">
        <v>58</v>
      </c>
      <c r="AX34" s="90" t="s">
        <v>59</v>
      </c>
      <c r="AY34" s="40">
        <v>0.49</v>
      </c>
      <c r="AZ34" s="41" t="s">
        <v>114</v>
      </c>
      <c r="BA34" s="40">
        <v>0.5625</v>
      </c>
      <c r="BB34" s="41" t="s">
        <v>115</v>
      </c>
      <c r="BC34" s="42" t="s">
        <v>118</v>
      </c>
      <c r="BD34" s="823"/>
      <c r="BE34" s="1170"/>
      <c r="BF34" s="1170"/>
      <c r="BG34" s="1170"/>
      <c r="BH34" s="914"/>
      <c r="BI34" s="1171"/>
      <c r="BJ34" s="873"/>
    </row>
    <row r="35" spans="2:62" ht="127.5" customHeight="1" thickBot="1" x14ac:dyDescent="0.35">
      <c r="B35" s="788"/>
      <c r="C35" s="1134"/>
      <c r="D35" s="1088"/>
      <c r="E35" s="797"/>
      <c r="F35" s="1076"/>
      <c r="G35" s="819"/>
      <c r="H35" s="1139"/>
      <c r="I35" s="821"/>
      <c r="J35" s="834"/>
      <c r="K35" s="834"/>
      <c r="L35" s="834"/>
      <c r="M35" s="821"/>
      <c r="N35" s="829"/>
      <c r="O35" s="832"/>
      <c r="P35" s="821"/>
      <c r="Q35" s="821"/>
      <c r="R35" s="821"/>
      <c r="S35" s="821"/>
      <c r="T35" s="821"/>
      <c r="U35" s="821"/>
      <c r="V35" s="821"/>
      <c r="W35" s="821"/>
      <c r="X35" s="821"/>
      <c r="Y35" s="821"/>
      <c r="Z35" s="821"/>
      <c r="AA35" s="821"/>
      <c r="AB35" s="821"/>
      <c r="AC35" s="821"/>
      <c r="AD35" s="821"/>
      <c r="AE35" s="821"/>
      <c r="AF35" s="821"/>
      <c r="AG35" s="821"/>
      <c r="AH35" s="821"/>
      <c r="AI35" s="1073"/>
      <c r="AJ35" s="836"/>
      <c r="AK35" s="840"/>
      <c r="AL35" s="947"/>
      <c r="AM35" s="130" t="s">
        <v>342</v>
      </c>
      <c r="AN35" s="189" t="s">
        <v>1091</v>
      </c>
      <c r="AO35" s="361" t="s">
        <v>1092</v>
      </c>
      <c r="AP35" s="84" t="s">
        <v>95</v>
      </c>
      <c r="AQ35" s="91" t="s">
        <v>62</v>
      </c>
      <c r="AR35" s="204">
        <v>0.15</v>
      </c>
      <c r="AS35" s="91" t="s">
        <v>56</v>
      </c>
      <c r="AT35" s="85">
        <v>0.15</v>
      </c>
      <c r="AU35" s="86">
        <v>0.3</v>
      </c>
      <c r="AV35" s="91" t="s">
        <v>57</v>
      </c>
      <c r="AW35" s="91" t="s">
        <v>58</v>
      </c>
      <c r="AX35" s="91" t="s">
        <v>59</v>
      </c>
      <c r="AY35" s="86">
        <v>0.34299999999999997</v>
      </c>
      <c r="AZ35" s="87" t="s">
        <v>90</v>
      </c>
      <c r="BA35" s="86">
        <v>0.5625</v>
      </c>
      <c r="BB35" s="87" t="s">
        <v>115</v>
      </c>
      <c r="BC35" s="88" t="s">
        <v>118</v>
      </c>
      <c r="BD35" s="824"/>
      <c r="BE35" s="906"/>
      <c r="BF35" s="906"/>
      <c r="BG35" s="906"/>
      <c r="BH35" s="870"/>
      <c r="BI35" s="910"/>
      <c r="BJ35" s="872"/>
    </row>
    <row r="36" spans="2:62" ht="108" customHeight="1" thickBot="1" x14ac:dyDescent="0.35">
      <c r="B36" s="786" t="s">
        <v>194</v>
      </c>
      <c r="C36" s="1133" t="s">
        <v>201</v>
      </c>
      <c r="D36" s="1087" t="s">
        <v>217</v>
      </c>
      <c r="E36" s="795" t="s">
        <v>50</v>
      </c>
      <c r="F36" s="1074" t="s">
        <v>298</v>
      </c>
      <c r="G36" s="899" t="s">
        <v>489</v>
      </c>
      <c r="H36" s="1154" t="s">
        <v>359</v>
      </c>
      <c r="I36" s="820" t="s">
        <v>51</v>
      </c>
      <c r="J36" s="833" t="s">
        <v>490</v>
      </c>
      <c r="K36" s="833" t="s">
        <v>491</v>
      </c>
      <c r="L36" s="833" t="s">
        <v>347</v>
      </c>
      <c r="M36" s="820" t="s">
        <v>365</v>
      </c>
      <c r="N36" s="827" t="s">
        <v>104</v>
      </c>
      <c r="O36" s="830">
        <v>0.2</v>
      </c>
      <c r="P36" s="820" t="s">
        <v>53</v>
      </c>
      <c r="Q36" s="820" t="s">
        <v>53</v>
      </c>
      <c r="R36" s="820" t="s">
        <v>54</v>
      </c>
      <c r="S36" s="820" t="s">
        <v>54</v>
      </c>
      <c r="T36" s="820" t="s">
        <v>53</v>
      </c>
      <c r="U36" s="820" t="s">
        <v>53</v>
      </c>
      <c r="V36" s="820" t="s">
        <v>53</v>
      </c>
      <c r="W36" s="820" t="s">
        <v>54</v>
      </c>
      <c r="X36" s="820" t="s">
        <v>54</v>
      </c>
      <c r="Y36" s="820" t="s">
        <v>53</v>
      </c>
      <c r="Z36" s="820" t="s">
        <v>53</v>
      </c>
      <c r="AA36" s="820" t="s">
        <v>53</v>
      </c>
      <c r="AB36" s="820" t="s">
        <v>53</v>
      </c>
      <c r="AC36" s="820" t="s">
        <v>53</v>
      </c>
      <c r="AD36" s="820" t="s">
        <v>53</v>
      </c>
      <c r="AE36" s="820" t="s">
        <v>54</v>
      </c>
      <c r="AF36" s="820" t="s">
        <v>54</v>
      </c>
      <c r="AG36" s="820" t="s">
        <v>54</v>
      </c>
      <c r="AH36" s="820" t="s">
        <v>54</v>
      </c>
      <c r="AI36" s="1071">
        <v>11</v>
      </c>
      <c r="AJ36" s="835" t="s">
        <v>122</v>
      </c>
      <c r="AK36" s="838">
        <v>0.8</v>
      </c>
      <c r="AL36" s="945" t="s">
        <v>121</v>
      </c>
      <c r="AM36" s="173" t="s">
        <v>84</v>
      </c>
      <c r="AN36" s="363" t="s">
        <v>492</v>
      </c>
      <c r="AO36" s="362" t="s">
        <v>493</v>
      </c>
      <c r="AP36" s="323" t="s">
        <v>95</v>
      </c>
      <c r="AQ36" s="249" t="s">
        <v>61</v>
      </c>
      <c r="AR36" s="196">
        <v>0.25</v>
      </c>
      <c r="AS36" s="249" t="s">
        <v>56</v>
      </c>
      <c r="AT36" s="67">
        <v>0.15</v>
      </c>
      <c r="AU36" s="70">
        <v>0.4</v>
      </c>
      <c r="AV36" s="249" t="s">
        <v>57</v>
      </c>
      <c r="AW36" s="249" t="s">
        <v>58</v>
      </c>
      <c r="AX36" s="249" t="s">
        <v>59</v>
      </c>
      <c r="AY36" s="70">
        <v>0.12</v>
      </c>
      <c r="AZ36" s="71" t="s">
        <v>104</v>
      </c>
      <c r="BA36" s="70">
        <v>0.8</v>
      </c>
      <c r="BB36" s="71" t="s">
        <v>122</v>
      </c>
      <c r="BC36" s="55" t="s">
        <v>121</v>
      </c>
      <c r="BD36" s="822" t="s">
        <v>60</v>
      </c>
      <c r="BE36" s="395" t="s">
        <v>494</v>
      </c>
      <c r="BF36" s="395" t="s">
        <v>1209</v>
      </c>
      <c r="BG36" s="395" t="s">
        <v>422</v>
      </c>
      <c r="BH36" s="396">
        <v>44566</v>
      </c>
      <c r="BI36" s="396">
        <v>44925</v>
      </c>
      <c r="BJ36" s="1172" t="s">
        <v>1210</v>
      </c>
    </row>
    <row r="37" spans="2:62" ht="108" customHeight="1" thickBot="1" x14ac:dyDescent="0.35">
      <c r="B37" s="787"/>
      <c r="C37" s="1156"/>
      <c r="D37" s="1121"/>
      <c r="E37" s="797"/>
      <c r="F37" s="1076"/>
      <c r="G37" s="900"/>
      <c r="H37" s="1155"/>
      <c r="I37" s="821"/>
      <c r="J37" s="834"/>
      <c r="K37" s="834"/>
      <c r="L37" s="834"/>
      <c r="M37" s="821"/>
      <c r="N37" s="829"/>
      <c r="O37" s="832"/>
      <c r="P37" s="821"/>
      <c r="Q37" s="821"/>
      <c r="R37" s="821"/>
      <c r="S37" s="821"/>
      <c r="T37" s="821"/>
      <c r="U37" s="821"/>
      <c r="V37" s="821"/>
      <c r="W37" s="821"/>
      <c r="X37" s="821"/>
      <c r="Y37" s="821"/>
      <c r="Z37" s="821"/>
      <c r="AA37" s="821"/>
      <c r="AB37" s="821"/>
      <c r="AC37" s="821"/>
      <c r="AD37" s="821"/>
      <c r="AE37" s="821"/>
      <c r="AF37" s="821"/>
      <c r="AG37" s="821"/>
      <c r="AH37" s="821"/>
      <c r="AI37" s="1073"/>
      <c r="AJ37" s="836"/>
      <c r="AK37" s="840"/>
      <c r="AL37" s="947"/>
      <c r="AM37" s="107" t="s">
        <v>339</v>
      </c>
      <c r="AN37" s="189" t="s">
        <v>496</v>
      </c>
      <c r="AO37" s="342" t="s">
        <v>493</v>
      </c>
      <c r="AP37" s="332" t="s">
        <v>95</v>
      </c>
      <c r="AQ37" s="306" t="s">
        <v>61</v>
      </c>
      <c r="AR37" s="333">
        <v>0.25</v>
      </c>
      <c r="AS37" s="306" t="s">
        <v>56</v>
      </c>
      <c r="AT37" s="56">
        <v>0.15</v>
      </c>
      <c r="AU37" s="317">
        <v>0.4</v>
      </c>
      <c r="AV37" s="306" t="s">
        <v>57</v>
      </c>
      <c r="AW37" s="306" t="s">
        <v>58</v>
      </c>
      <c r="AX37" s="306" t="s">
        <v>59</v>
      </c>
      <c r="AY37" s="97">
        <v>7.1999999999999995E-2</v>
      </c>
      <c r="AZ37" s="316" t="s">
        <v>104</v>
      </c>
      <c r="BA37" s="97">
        <v>0.8</v>
      </c>
      <c r="BB37" s="316" t="s">
        <v>122</v>
      </c>
      <c r="BC37" s="307" t="s">
        <v>121</v>
      </c>
      <c r="BD37" s="824"/>
      <c r="BE37" s="341" t="s">
        <v>495</v>
      </c>
      <c r="BF37" s="325" t="s">
        <v>1209</v>
      </c>
      <c r="BG37" s="325" t="s">
        <v>422</v>
      </c>
      <c r="BH37" s="326">
        <v>44566</v>
      </c>
      <c r="BI37" s="326">
        <v>44925</v>
      </c>
      <c r="BJ37" s="1173"/>
    </row>
    <row r="38" spans="2:62" ht="123" customHeight="1" thickBot="1" x14ac:dyDescent="0.35">
      <c r="B38" s="787"/>
      <c r="C38" s="1156"/>
      <c r="D38" s="1121"/>
      <c r="E38" s="795" t="s">
        <v>50</v>
      </c>
      <c r="F38" s="1074" t="s">
        <v>304</v>
      </c>
      <c r="G38" s="844" t="s">
        <v>886</v>
      </c>
      <c r="H38" s="1154" t="s">
        <v>359</v>
      </c>
      <c r="I38" s="820" t="s">
        <v>63</v>
      </c>
      <c r="J38" s="820" t="s">
        <v>887</v>
      </c>
      <c r="K38" s="1068" t="s">
        <v>888</v>
      </c>
      <c r="L38" s="833" t="s">
        <v>347</v>
      </c>
      <c r="M38" s="820" t="s">
        <v>364</v>
      </c>
      <c r="N38" s="827" t="s">
        <v>127</v>
      </c>
      <c r="O38" s="830">
        <v>1</v>
      </c>
      <c r="P38" s="820" t="s">
        <v>53</v>
      </c>
      <c r="Q38" s="820" t="s">
        <v>53</v>
      </c>
      <c r="R38" s="820" t="s">
        <v>53</v>
      </c>
      <c r="S38" s="820" t="s">
        <v>54</v>
      </c>
      <c r="T38" s="820" t="s">
        <v>53</v>
      </c>
      <c r="U38" s="820" t="s">
        <v>53</v>
      </c>
      <c r="V38" s="820" t="s">
        <v>53</v>
      </c>
      <c r="W38" s="820" t="s">
        <v>54</v>
      </c>
      <c r="X38" s="820" t="s">
        <v>54</v>
      </c>
      <c r="Y38" s="820" t="s">
        <v>53</v>
      </c>
      <c r="Z38" s="820" t="s">
        <v>53</v>
      </c>
      <c r="AA38" s="820" t="s">
        <v>53</v>
      </c>
      <c r="AB38" s="820" t="s">
        <v>53</v>
      </c>
      <c r="AC38" s="820" t="s">
        <v>53</v>
      </c>
      <c r="AD38" s="820" t="s">
        <v>53</v>
      </c>
      <c r="AE38" s="820" t="s">
        <v>54</v>
      </c>
      <c r="AF38" s="820" t="s">
        <v>54</v>
      </c>
      <c r="AG38" s="820" t="s">
        <v>54</v>
      </c>
      <c r="AH38" s="820" t="s">
        <v>54</v>
      </c>
      <c r="AI38" s="1071">
        <v>12</v>
      </c>
      <c r="AJ38" s="835" t="s">
        <v>147</v>
      </c>
      <c r="AK38" s="838">
        <v>1</v>
      </c>
      <c r="AL38" s="945" t="s">
        <v>91</v>
      </c>
      <c r="AM38" s="331" t="s">
        <v>84</v>
      </c>
      <c r="AN38" s="189" t="s">
        <v>1211</v>
      </c>
      <c r="AO38" s="188" t="s">
        <v>1212</v>
      </c>
      <c r="AP38" s="233" t="s">
        <v>95</v>
      </c>
      <c r="AQ38" s="164" t="s">
        <v>61</v>
      </c>
      <c r="AR38" s="187">
        <v>0.25</v>
      </c>
      <c r="AS38" s="164" t="s">
        <v>56</v>
      </c>
      <c r="AT38" s="162">
        <v>0.15</v>
      </c>
      <c r="AU38" s="165">
        <v>0.4</v>
      </c>
      <c r="AV38" s="164" t="s">
        <v>73</v>
      </c>
      <c r="AW38" s="164" t="s">
        <v>58</v>
      </c>
      <c r="AX38" s="164" t="s">
        <v>59</v>
      </c>
      <c r="AY38" s="165">
        <v>4.3199999999999995E-2</v>
      </c>
      <c r="AZ38" s="166" t="s">
        <v>104</v>
      </c>
      <c r="BA38" s="165">
        <v>0.8</v>
      </c>
      <c r="BB38" s="166" t="s">
        <v>122</v>
      </c>
      <c r="BC38" s="167" t="s">
        <v>121</v>
      </c>
      <c r="BD38" s="822" t="s">
        <v>60</v>
      </c>
      <c r="BE38" s="905" t="s">
        <v>1213</v>
      </c>
      <c r="BF38" s="905" t="s">
        <v>1214</v>
      </c>
      <c r="BG38" s="905" t="s">
        <v>422</v>
      </c>
      <c r="BH38" s="869">
        <v>44563</v>
      </c>
      <c r="BI38" s="869">
        <v>44925</v>
      </c>
      <c r="BJ38" s="911" t="s">
        <v>1215</v>
      </c>
    </row>
    <row r="39" spans="2:62" ht="203.25" customHeight="1" thickBot="1" x14ac:dyDescent="0.35">
      <c r="B39" s="787"/>
      <c r="C39" s="1156"/>
      <c r="D39" s="1121"/>
      <c r="E39" s="796"/>
      <c r="F39" s="1075"/>
      <c r="G39" s="845"/>
      <c r="H39" s="1174"/>
      <c r="I39" s="825"/>
      <c r="J39" s="825"/>
      <c r="K39" s="1069"/>
      <c r="L39" s="850"/>
      <c r="M39" s="825"/>
      <c r="N39" s="828"/>
      <c r="O39" s="831"/>
      <c r="P39" s="825"/>
      <c r="Q39" s="825"/>
      <c r="R39" s="825"/>
      <c r="S39" s="825"/>
      <c r="T39" s="825"/>
      <c r="U39" s="825"/>
      <c r="V39" s="825"/>
      <c r="W39" s="825"/>
      <c r="X39" s="825"/>
      <c r="Y39" s="825"/>
      <c r="Z39" s="825"/>
      <c r="AA39" s="825"/>
      <c r="AB39" s="825"/>
      <c r="AC39" s="825"/>
      <c r="AD39" s="825"/>
      <c r="AE39" s="825"/>
      <c r="AF39" s="825"/>
      <c r="AG39" s="825"/>
      <c r="AH39" s="825"/>
      <c r="AI39" s="1072"/>
      <c r="AJ39" s="837"/>
      <c r="AK39" s="839"/>
      <c r="AL39" s="946"/>
      <c r="AM39" s="331" t="s">
        <v>339</v>
      </c>
      <c r="AN39" s="189" t="s">
        <v>1216</v>
      </c>
      <c r="AO39" s="188" t="s">
        <v>1217</v>
      </c>
      <c r="AP39" s="137" t="s">
        <v>95</v>
      </c>
      <c r="AQ39" s="102" t="s">
        <v>61</v>
      </c>
      <c r="AR39" s="155">
        <v>0.25</v>
      </c>
      <c r="AS39" s="102" t="s">
        <v>56</v>
      </c>
      <c r="AT39" s="83">
        <v>0.15</v>
      </c>
      <c r="AU39" s="118">
        <v>0.4</v>
      </c>
      <c r="AV39" s="102" t="s">
        <v>73</v>
      </c>
      <c r="AW39" s="102" t="s">
        <v>58</v>
      </c>
      <c r="AX39" s="102" t="s">
        <v>59</v>
      </c>
      <c r="AY39" s="86">
        <v>2.5919999999999995E-2</v>
      </c>
      <c r="AZ39" s="119" t="s">
        <v>104</v>
      </c>
      <c r="BA39" s="86">
        <v>0.8</v>
      </c>
      <c r="BB39" s="119" t="s">
        <v>122</v>
      </c>
      <c r="BC39" s="112" t="s">
        <v>121</v>
      </c>
      <c r="BD39" s="823"/>
      <c r="BE39" s="1170"/>
      <c r="BF39" s="1170"/>
      <c r="BG39" s="1170"/>
      <c r="BH39" s="914"/>
      <c r="BI39" s="914"/>
      <c r="BJ39" s="1175"/>
    </row>
    <row r="40" spans="2:62" ht="108" customHeight="1" thickBot="1" x14ac:dyDescent="0.35">
      <c r="B40" s="788"/>
      <c r="C40" s="1134"/>
      <c r="D40" s="1088"/>
      <c r="E40" s="797"/>
      <c r="F40" s="1076"/>
      <c r="G40" s="846"/>
      <c r="H40" s="1155"/>
      <c r="I40" s="821"/>
      <c r="J40" s="821"/>
      <c r="K40" s="1070"/>
      <c r="L40" s="834"/>
      <c r="M40" s="821"/>
      <c r="N40" s="829"/>
      <c r="O40" s="832"/>
      <c r="P40" s="821"/>
      <c r="Q40" s="821"/>
      <c r="R40" s="821"/>
      <c r="S40" s="821"/>
      <c r="T40" s="821"/>
      <c r="U40" s="821"/>
      <c r="V40" s="821"/>
      <c r="W40" s="821"/>
      <c r="X40" s="821"/>
      <c r="Y40" s="821"/>
      <c r="Z40" s="821"/>
      <c r="AA40" s="821"/>
      <c r="AB40" s="821"/>
      <c r="AC40" s="821"/>
      <c r="AD40" s="821"/>
      <c r="AE40" s="821"/>
      <c r="AF40" s="821"/>
      <c r="AG40" s="821"/>
      <c r="AH40" s="821"/>
      <c r="AI40" s="1073"/>
      <c r="AJ40" s="836"/>
      <c r="AK40" s="840"/>
      <c r="AL40" s="947"/>
      <c r="AM40" s="343" t="s">
        <v>340</v>
      </c>
      <c r="AN40" s="189" t="s">
        <v>1218</v>
      </c>
      <c r="AO40" s="188" t="s">
        <v>1219</v>
      </c>
      <c r="AP40" s="137" t="s">
        <v>95</v>
      </c>
      <c r="AQ40" s="102" t="s">
        <v>62</v>
      </c>
      <c r="AR40" s="155">
        <v>0.15</v>
      </c>
      <c r="AS40" s="102" t="s">
        <v>56</v>
      </c>
      <c r="AT40" s="83">
        <v>0.15</v>
      </c>
      <c r="AU40" s="118">
        <v>0.3</v>
      </c>
      <c r="AV40" s="102" t="s">
        <v>57</v>
      </c>
      <c r="AW40" s="102" t="s">
        <v>65</v>
      </c>
      <c r="AX40" s="102" t="s">
        <v>59</v>
      </c>
      <c r="AY40" s="86">
        <v>1.8143999999999997E-2</v>
      </c>
      <c r="AZ40" s="119" t="s">
        <v>104</v>
      </c>
      <c r="BA40" s="86">
        <v>0.8</v>
      </c>
      <c r="BB40" s="119" t="s">
        <v>122</v>
      </c>
      <c r="BC40" s="112" t="s">
        <v>121</v>
      </c>
      <c r="BD40" s="824"/>
      <c r="BE40" s="906"/>
      <c r="BF40" s="906"/>
      <c r="BG40" s="906"/>
      <c r="BH40" s="870"/>
      <c r="BI40" s="870"/>
      <c r="BJ40" s="912"/>
    </row>
    <row r="41" spans="2:62" ht="261.75" customHeight="1" thickBot="1" x14ac:dyDescent="0.35">
      <c r="B41" s="786" t="s">
        <v>154</v>
      </c>
      <c r="C41" s="1133" t="s">
        <v>211</v>
      </c>
      <c r="D41" s="1087" t="s">
        <v>217</v>
      </c>
      <c r="E41" s="795" t="s">
        <v>338</v>
      </c>
      <c r="F41" s="1074" t="s">
        <v>310</v>
      </c>
      <c r="G41" s="844" t="s">
        <v>518</v>
      </c>
      <c r="H41" s="1138" t="s">
        <v>359</v>
      </c>
      <c r="I41" s="820" t="s">
        <v>63</v>
      </c>
      <c r="J41" s="833" t="s">
        <v>519</v>
      </c>
      <c r="K41" s="833" t="s">
        <v>520</v>
      </c>
      <c r="L41" s="833" t="s">
        <v>347</v>
      </c>
      <c r="M41" s="820" t="s">
        <v>365</v>
      </c>
      <c r="N41" s="827" t="s">
        <v>104</v>
      </c>
      <c r="O41" s="830">
        <v>0.2</v>
      </c>
      <c r="P41" s="820" t="s">
        <v>54</v>
      </c>
      <c r="Q41" s="820" t="s">
        <v>54</v>
      </c>
      <c r="R41" s="820" t="s">
        <v>54</v>
      </c>
      <c r="S41" s="820" t="s">
        <v>54</v>
      </c>
      <c r="T41" s="820" t="s">
        <v>53</v>
      </c>
      <c r="U41" s="820" t="s">
        <v>53</v>
      </c>
      <c r="V41" s="820" t="s">
        <v>53</v>
      </c>
      <c r="W41" s="820" t="s">
        <v>54</v>
      </c>
      <c r="X41" s="820" t="s">
        <v>53</v>
      </c>
      <c r="Y41" s="820" t="s">
        <v>53</v>
      </c>
      <c r="Z41" s="820" t="s">
        <v>53</v>
      </c>
      <c r="AA41" s="820" t="s">
        <v>53</v>
      </c>
      <c r="AB41" s="820" t="s">
        <v>53</v>
      </c>
      <c r="AC41" s="820" t="s">
        <v>53</v>
      </c>
      <c r="AD41" s="820" t="s">
        <v>53</v>
      </c>
      <c r="AE41" s="820" t="s">
        <v>54</v>
      </c>
      <c r="AF41" s="820" t="s">
        <v>54</v>
      </c>
      <c r="AG41" s="820" t="s">
        <v>54</v>
      </c>
      <c r="AH41" s="820" t="s">
        <v>54</v>
      </c>
      <c r="AI41" s="1071">
        <v>10</v>
      </c>
      <c r="AJ41" s="835" t="s">
        <v>122</v>
      </c>
      <c r="AK41" s="838">
        <v>0.8</v>
      </c>
      <c r="AL41" s="841" t="s">
        <v>121</v>
      </c>
      <c r="AM41" s="145" t="s">
        <v>84</v>
      </c>
      <c r="AN41" s="199" t="s">
        <v>524</v>
      </c>
      <c r="AO41" s="200" t="s">
        <v>521</v>
      </c>
      <c r="AP41" s="75" t="s">
        <v>95</v>
      </c>
      <c r="AQ41" s="89" t="s">
        <v>61</v>
      </c>
      <c r="AR41" s="156">
        <v>0.25</v>
      </c>
      <c r="AS41" s="89" t="s">
        <v>56</v>
      </c>
      <c r="AT41" s="76">
        <v>0.15</v>
      </c>
      <c r="AU41" s="77">
        <v>0.4</v>
      </c>
      <c r="AV41" s="89" t="s">
        <v>57</v>
      </c>
      <c r="AW41" s="89" t="s">
        <v>65</v>
      </c>
      <c r="AX41" s="89" t="s">
        <v>59</v>
      </c>
      <c r="AY41" s="77">
        <v>0.12</v>
      </c>
      <c r="AZ41" s="78" t="s">
        <v>104</v>
      </c>
      <c r="BA41" s="77">
        <v>0.8</v>
      </c>
      <c r="BB41" s="78" t="s">
        <v>122</v>
      </c>
      <c r="BC41" s="79" t="s">
        <v>121</v>
      </c>
      <c r="BD41" s="822" t="s">
        <v>60</v>
      </c>
      <c r="BE41" s="1158" t="s">
        <v>525</v>
      </c>
      <c r="BF41" s="905" t="s">
        <v>526</v>
      </c>
      <c r="BG41" s="905" t="s">
        <v>422</v>
      </c>
      <c r="BH41" s="869">
        <v>44576</v>
      </c>
      <c r="BI41" s="869">
        <v>44925</v>
      </c>
      <c r="BJ41" s="871" t="s">
        <v>1220</v>
      </c>
    </row>
    <row r="42" spans="2:62" ht="114.75" customHeight="1" thickBot="1" x14ac:dyDescent="0.35">
      <c r="B42" s="787"/>
      <c r="C42" s="1156"/>
      <c r="D42" s="1121"/>
      <c r="E42" s="796"/>
      <c r="F42" s="1075"/>
      <c r="G42" s="845"/>
      <c r="H42" s="1157"/>
      <c r="I42" s="825"/>
      <c r="J42" s="850"/>
      <c r="K42" s="850"/>
      <c r="L42" s="850"/>
      <c r="M42" s="825"/>
      <c r="N42" s="828"/>
      <c r="O42" s="831"/>
      <c r="P42" s="825"/>
      <c r="Q42" s="825"/>
      <c r="R42" s="825"/>
      <c r="S42" s="825"/>
      <c r="T42" s="825"/>
      <c r="U42" s="825"/>
      <c r="V42" s="825"/>
      <c r="W42" s="825"/>
      <c r="X42" s="825"/>
      <c r="Y42" s="825"/>
      <c r="Z42" s="825"/>
      <c r="AA42" s="825"/>
      <c r="AB42" s="825"/>
      <c r="AC42" s="825"/>
      <c r="AD42" s="825"/>
      <c r="AE42" s="825"/>
      <c r="AF42" s="825"/>
      <c r="AG42" s="825"/>
      <c r="AH42" s="825"/>
      <c r="AI42" s="1072"/>
      <c r="AJ42" s="837"/>
      <c r="AK42" s="839"/>
      <c r="AL42" s="842"/>
      <c r="AM42" s="145" t="s">
        <v>339</v>
      </c>
      <c r="AN42" s="189" t="s">
        <v>1221</v>
      </c>
      <c r="AO42" s="200" t="s">
        <v>522</v>
      </c>
      <c r="AP42" s="202" t="s">
        <v>95</v>
      </c>
      <c r="AQ42" s="90" t="s">
        <v>61</v>
      </c>
      <c r="AR42" s="203">
        <v>0.25</v>
      </c>
      <c r="AS42" s="90" t="s">
        <v>56</v>
      </c>
      <c r="AT42" s="37">
        <v>0.15</v>
      </c>
      <c r="AU42" s="40">
        <v>0.4</v>
      </c>
      <c r="AV42" s="90" t="s">
        <v>57</v>
      </c>
      <c r="AW42" s="90" t="s">
        <v>65</v>
      </c>
      <c r="AX42" s="90" t="s">
        <v>59</v>
      </c>
      <c r="AY42" s="40">
        <v>7.1999999999999995E-2</v>
      </c>
      <c r="AZ42" s="41" t="s">
        <v>104</v>
      </c>
      <c r="BA42" s="40">
        <v>0.8</v>
      </c>
      <c r="BB42" s="41" t="s">
        <v>122</v>
      </c>
      <c r="BC42" s="42" t="s">
        <v>121</v>
      </c>
      <c r="BD42" s="823"/>
      <c r="BE42" s="1176"/>
      <c r="BF42" s="1170"/>
      <c r="BG42" s="1170"/>
      <c r="BH42" s="914"/>
      <c r="BI42" s="914"/>
      <c r="BJ42" s="873"/>
    </row>
    <row r="43" spans="2:62" ht="125.25" customHeight="1" thickBot="1" x14ac:dyDescent="0.35">
      <c r="B43" s="788"/>
      <c r="C43" s="1134"/>
      <c r="D43" s="1088"/>
      <c r="E43" s="797"/>
      <c r="F43" s="1076"/>
      <c r="G43" s="846"/>
      <c r="H43" s="1139"/>
      <c r="I43" s="821"/>
      <c r="J43" s="834"/>
      <c r="K43" s="834"/>
      <c r="L43" s="834"/>
      <c r="M43" s="821"/>
      <c r="N43" s="829"/>
      <c r="O43" s="832"/>
      <c r="P43" s="821"/>
      <c r="Q43" s="821"/>
      <c r="R43" s="821"/>
      <c r="S43" s="821"/>
      <c r="T43" s="821"/>
      <c r="U43" s="821"/>
      <c r="V43" s="821"/>
      <c r="W43" s="821"/>
      <c r="X43" s="821"/>
      <c r="Y43" s="821"/>
      <c r="Z43" s="821"/>
      <c r="AA43" s="821"/>
      <c r="AB43" s="821"/>
      <c r="AC43" s="821"/>
      <c r="AD43" s="821"/>
      <c r="AE43" s="821"/>
      <c r="AF43" s="821"/>
      <c r="AG43" s="821"/>
      <c r="AH43" s="821"/>
      <c r="AI43" s="1073"/>
      <c r="AJ43" s="836"/>
      <c r="AK43" s="840"/>
      <c r="AL43" s="843"/>
      <c r="AM43" s="147" t="s">
        <v>340</v>
      </c>
      <c r="AN43" s="201" t="s">
        <v>1222</v>
      </c>
      <c r="AO43" s="200" t="s">
        <v>523</v>
      </c>
      <c r="AP43" s="134" t="s">
        <v>95</v>
      </c>
      <c r="AQ43" s="91" t="s">
        <v>61</v>
      </c>
      <c r="AR43" s="204">
        <v>0.25</v>
      </c>
      <c r="AS43" s="91" t="s">
        <v>56</v>
      </c>
      <c r="AT43" s="85">
        <v>0.15</v>
      </c>
      <c r="AU43" s="86">
        <v>0.4</v>
      </c>
      <c r="AV43" s="91" t="s">
        <v>57</v>
      </c>
      <c r="AW43" s="91" t="s">
        <v>65</v>
      </c>
      <c r="AX43" s="91" t="s">
        <v>59</v>
      </c>
      <c r="AY43" s="86">
        <v>4.3199999999999995E-2</v>
      </c>
      <c r="AZ43" s="87" t="s">
        <v>104</v>
      </c>
      <c r="BA43" s="86">
        <v>0.8</v>
      </c>
      <c r="BB43" s="87" t="s">
        <v>122</v>
      </c>
      <c r="BC43" s="88" t="s">
        <v>121</v>
      </c>
      <c r="BD43" s="824"/>
      <c r="BE43" s="392" t="s">
        <v>527</v>
      </c>
      <c r="BF43" s="906"/>
      <c r="BG43" s="906"/>
      <c r="BH43" s="870"/>
      <c r="BI43" s="870"/>
      <c r="BJ43" s="872"/>
    </row>
    <row r="44" spans="2:62" ht="152.25" customHeight="1" thickBot="1" x14ac:dyDescent="0.35">
      <c r="B44" s="786" t="s">
        <v>71</v>
      </c>
      <c r="C44" s="1133" t="s">
        <v>212</v>
      </c>
      <c r="D44" s="1087" t="s">
        <v>213</v>
      </c>
      <c r="E44" s="795" t="s">
        <v>50</v>
      </c>
      <c r="F44" s="1074" t="s">
        <v>315</v>
      </c>
      <c r="G44" s="844" t="s">
        <v>584</v>
      </c>
      <c r="H44" s="1154" t="s">
        <v>359</v>
      </c>
      <c r="I44" s="820" t="s">
        <v>63</v>
      </c>
      <c r="J44" s="820" t="s">
        <v>585</v>
      </c>
      <c r="K44" s="215" t="s">
        <v>586</v>
      </c>
      <c r="L44" s="833" t="s">
        <v>347</v>
      </c>
      <c r="M44" s="820" t="s">
        <v>363</v>
      </c>
      <c r="N44" s="827" t="s">
        <v>114</v>
      </c>
      <c r="O44" s="830">
        <v>0.6</v>
      </c>
      <c r="P44" s="820" t="s">
        <v>53</v>
      </c>
      <c r="Q44" s="820" t="s">
        <v>53</v>
      </c>
      <c r="R44" s="820" t="s">
        <v>53</v>
      </c>
      <c r="S44" s="820" t="s">
        <v>53</v>
      </c>
      <c r="T44" s="820" t="s">
        <v>53</v>
      </c>
      <c r="U44" s="820" t="s">
        <v>53</v>
      </c>
      <c r="V44" s="820" t="s">
        <v>53</v>
      </c>
      <c r="W44" s="820" t="s">
        <v>53</v>
      </c>
      <c r="X44" s="820" t="s">
        <v>53</v>
      </c>
      <c r="Y44" s="820" t="s">
        <v>53</v>
      </c>
      <c r="Z44" s="820" t="s">
        <v>53</v>
      </c>
      <c r="AA44" s="820" t="s">
        <v>53</v>
      </c>
      <c r="AB44" s="820" t="s">
        <v>53</v>
      </c>
      <c r="AC44" s="820" t="s">
        <v>53</v>
      </c>
      <c r="AD44" s="820" t="s">
        <v>54</v>
      </c>
      <c r="AE44" s="820" t="s">
        <v>54</v>
      </c>
      <c r="AF44" s="820" t="s">
        <v>54</v>
      </c>
      <c r="AG44" s="820" t="s">
        <v>53</v>
      </c>
      <c r="AH44" s="820" t="s">
        <v>54</v>
      </c>
      <c r="AI44" s="1071">
        <v>15</v>
      </c>
      <c r="AJ44" s="835" t="s">
        <v>147</v>
      </c>
      <c r="AK44" s="838">
        <v>1</v>
      </c>
      <c r="AL44" s="945" t="s">
        <v>91</v>
      </c>
      <c r="AM44" s="216" t="s">
        <v>84</v>
      </c>
      <c r="AN44" s="189" t="s">
        <v>588</v>
      </c>
      <c r="AO44" s="200" t="s">
        <v>562</v>
      </c>
      <c r="AP44" s="75" t="s">
        <v>95</v>
      </c>
      <c r="AQ44" s="89" t="s">
        <v>61</v>
      </c>
      <c r="AR44" s="156">
        <v>0.25</v>
      </c>
      <c r="AS44" s="89" t="s">
        <v>56</v>
      </c>
      <c r="AT44" s="76">
        <v>0.15</v>
      </c>
      <c r="AU44" s="77">
        <v>0.4</v>
      </c>
      <c r="AV44" s="89" t="s">
        <v>57</v>
      </c>
      <c r="AW44" s="89" t="s">
        <v>65</v>
      </c>
      <c r="AX44" s="89" t="s">
        <v>59</v>
      </c>
      <c r="AY44" s="77">
        <v>0.36</v>
      </c>
      <c r="AZ44" s="78" t="s">
        <v>90</v>
      </c>
      <c r="BA44" s="77">
        <v>1</v>
      </c>
      <c r="BB44" s="78" t="s">
        <v>147</v>
      </c>
      <c r="BC44" s="79" t="s">
        <v>91</v>
      </c>
      <c r="BD44" s="822" t="s">
        <v>60</v>
      </c>
      <c r="BE44" s="219" t="s">
        <v>590</v>
      </c>
      <c r="BF44" s="72" t="s">
        <v>591</v>
      </c>
      <c r="BG44" s="72" t="s">
        <v>373</v>
      </c>
      <c r="BH44" s="126">
        <v>44564</v>
      </c>
      <c r="BI44" s="126">
        <v>44925</v>
      </c>
      <c r="BJ44" s="871" t="s">
        <v>594</v>
      </c>
    </row>
    <row r="45" spans="2:62" ht="83.25" thickBot="1" x14ac:dyDescent="0.35">
      <c r="B45" s="788"/>
      <c r="C45" s="1134"/>
      <c r="D45" s="1088"/>
      <c r="E45" s="797"/>
      <c r="F45" s="1076"/>
      <c r="G45" s="846"/>
      <c r="H45" s="1155"/>
      <c r="I45" s="821"/>
      <c r="J45" s="821"/>
      <c r="K45" s="217" t="s">
        <v>587</v>
      </c>
      <c r="L45" s="834"/>
      <c r="M45" s="821"/>
      <c r="N45" s="829"/>
      <c r="O45" s="832"/>
      <c r="P45" s="821"/>
      <c r="Q45" s="821"/>
      <c r="R45" s="821"/>
      <c r="S45" s="821"/>
      <c r="T45" s="821"/>
      <c r="U45" s="821"/>
      <c r="V45" s="821"/>
      <c r="W45" s="821"/>
      <c r="X45" s="821"/>
      <c r="Y45" s="821"/>
      <c r="Z45" s="821"/>
      <c r="AA45" s="821"/>
      <c r="AB45" s="821"/>
      <c r="AC45" s="821"/>
      <c r="AD45" s="821"/>
      <c r="AE45" s="821"/>
      <c r="AF45" s="821"/>
      <c r="AG45" s="821"/>
      <c r="AH45" s="821"/>
      <c r="AI45" s="1073"/>
      <c r="AJ45" s="836"/>
      <c r="AK45" s="840"/>
      <c r="AL45" s="947"/>
      <c r="AM45" s="218" t="s">
        <v>339</v>
      </c>
      <c r="AN45" s="214" t="s">
        <v>589</v>
      </c>
      <c r="AO45" s="200" t="s">
        <v>562</v>
      </c>
      <c r="AP45" s="117" t="s">
        <v>95</v>
      </c>
      <c r="AQ45" s="102" t="s">
        <v>61</v>
      </c>
      <c r="AR45" s="155">
        <v>0.25</v>
      </c>
      <c r="AS45" s="102" t="s">
        <v>56</v>
      </c>
      <c r="AT45" s="83">
        <v>0.15</v>
      </c>
      <c r="AU45" s="118">
        <v>0.4</v>
      </c>
      <c r="AV45" s="102" t="s">
        <v>57</v>
      </c>
      <c r="AW45" s="102" t="s">
        <v>65</v>
      </c>
      <c r="AX45" s="102" t="s">
        <v>59</v>
      </c>
      <c r="AY45" s="86">
        <v>0.216</v>
      </c>
      <c r="AZ45" s="119" t="s">
        <v>90</v>
      </c>
      <c r="BA45" s="86">
        <v>1</v>
      </c>
      <c r="BB45" s="119" t="s">
        <v>147</v>
      </c>
      <c r="BC45" s="112" t="s">
        <v>91</v>
      </c>
      <c r="BD45" s="824"/>
      <c r="BE45" s="127" t="s">
        <v>592</v>
      </c>
      <c r="BF45" s="127" t="s">
        <v>593</v>
      </c>
      <c r="BG45" s="127" t="s">
        <v>387</v>
      </c>
      <c r="BH45" s="128">
        <v>44564</v>
      </c>
      <c r="BI45" s="128">
        <v>44925</v>
      </c>
      <c r="BJ45" s="872"/>
    </row>
    <row r="46" spans="2:62" ht="357" thickBot="1" x14ac:dyDescent="0.35">
      <c r="B46" s="288" t="s">
        <v>192</v>
      </c>
      <c r="C46" s="431" t="s">
        <v>202</v>
      </c>
      <c r="D46" s="174" t="s">
        <v>213</v>
      </c>
      <c r="E46" s="171" t="s">
        <v>74</v>
      </c>
      <c r="F46" s="230" t="s">
        <v>319</v>
      </c>
      <c r="G46" s="169" t="s">
        <v>600</v>
      </c>
      <c r="H46" s="231" t="s">
        <v>359</v>
      </c>
      <c r="I46" s="157" t="s">
        <v>63</v>
      </c>
      <c r="J46" s="408" t="s">
        <v>601</v>
      </c>
      <c r="K46" s="408" t="s">
        <v>602</v>
      </c>
      <c r="L46" s="408" t="s">
        <v>347</v>
      </c>
      <c r="M46" s="232" t="s">
        <v>365</v>
      </c>
      <c r="N46" s="158" t="s">
        <v>104</v>
      </c>
      <c r="O46" s="159">
        <v>0.2</v>
      </c>
      <c r="P46" s="157" t="s">
        <v>53</v>
      </c>
      <c r="Q46" s="157" t="s">
        <v>53</v>
      </c>
      <c r="R46" s="157" t="s">
        <v>53</v>
      </c>
      <c r="S46" s="157" t="s">
        <v>54</v>
      </c>
      <c r="T46" s="157" t="s">
        <v>53</v>
      </c>
      <c r="U46" s="157" t="s">
        <v>54</v>
      </c>
      <c r="V46" s="157" t="s">
        <v>53</v>
      </c>
      <c r="W46" s="157" t="s">
        <v>54</v>
      </c>
      <c r="X46" s="157" t="s">
        <v>53</v>
      </c>
      <c r="Y46" s="157" t="s">
        <v>53</v>
      </c>
      <c r="Z46" s="157" t="s">
        <v>53</v>
      </c>
      <c r="AA46" s="157" t="s">
        <v>53</v>
      </c>
      <c r="AB46" s="157" t="s">
        <v>54</v>
      </c>
      <c r="AC46" s="157" t="s">
        <v>53</v>
      </c>
      <c r="AD46" s="157" t="s">
        <v>54</v>
      </c>
      <c r="AE46" s="157" t="s">
        <v>54</v>
      </c>
      <c r="AF46" s="157" t="s">
        <v>53</v>
      </c>
      <c r="AG46" s="157" t="s">
        <v>53</v>
      </c>
      <c r="AH46" s="157" t="s">
        <v>54</v>
      </c>
      <c r="AI46" s="176">
        <v>12</v>
      </c>
      <c r="AJ46" s="161" t="s">
        <v>147</v>
      </c>
      <c r="AK46" s="162">
        <v>1</v>
      </c>
      <c r="AL46" s="184" t="s">
        <v>91</v>
      </c>
      <c r="AM46" s="147" t="s">
        <v>84</v>
      </c>
      <c r="AN46" s="185" t="s">
        <v>604</v>
      </c>
      <c r="AO46" s="200" t="s">
        <v>603</v>
      </c>
      <c r="AP46" s="163" t="s">
        <v>95</v>
      </c>
      <c r="AQ46" s="164" t="s">
        <v>61</v>
      </c>
      <c r="AR46" s="187">
        <v>0.25</v>
      </c>
      <c r="AS46" s="164" t="s">
        <v>56</v>
      </c>
      <c r="AT46" s="162">
        <v>0.15</v>
      </c>
      <c r="AU46" s="165">
        <v>0.4</v>
      </c>
      <c r="AV46" s="164" t="s">
        <v>73</v>
      </c>
      <c r="AW46" s="164" t="s">
        <v>65</v>
      </c>
      <c r="AX46" s="164" t="s">
        <v>59</v>
      </c>
      <c r="AY46" s="165">
        <v>0.12</v>
      </c>
      <c r="AZ46" s="166" t="s">
        <v>104</v>
      </c>
      <c r="BA46" s="165">
        <v>1</v>
      </c>
      <c r="BB46" s="166" t="s">
        <v>147</v>
      </c>
      <c r="BC46" s="167" t="s">
        <v>91</v>
      </c>
      <c r="BD46" s="164" t="s">
        <v>60</v>
      </c>
      <c r="BE46" s="319" t="s">
        <v>1223</v>
      </c>
      <c r="BF46" s="319" t="s">
        <v>1085</v>
      </c>
      <c r="BG46" s="320" t="s">
        <v>1086</v>
      </c>
      <c r="BH46" s="322">
        <v>44805</v>
      </c>
      <c r="BI46" s="322">
        <v>44926</v>
      </c>
      <c r="BJ46" s="357" t="s">
        <v>1087</v>
      </c>
    </row>
  </sheetData>
  <protectedRanges>
    <protectedRange algorithmName="SHA-512" hashValue="G9bsd8ul70ySco/fjwoWEDABnXqVPz4YLkYmFCYj+rKlKkH9jH+EOHsXMfELT3EUbmL/wOE+3Kxk47F1wcNXBA==" saltValue="Bv4mwMmuON34DS/avFYXpQ==" spinCount="100000" sqref="A1:XFD11 A12:I13 L12:O13 AI12:BI13 AI15:BF15 A16:F19 H16:I19 L18:AN19 A36:I37 L16:AM17 BJ16:XFD19 AP16:BD19 AI43:AX43 AZ43 AI41:BD42 BB43:BD43 BJ41:XFD43 AP46:BI46 A47:XFD1048576 AI44:BD45 A44:I46 B20:I20 L20:O20 AI20:AM20 B21:AM21 AP20:AU21 AY20:BD21 A20:A22 BK44:XFD46 H22:I22 AI22:BD22 AI31:AX34 AZ31:BD31 AY31:AY32 AZ32:AZ35 BB32:BD35 B35 B22:E22 H38:I43 A38:F43 L22:O22 AP36:BD40 AI27:BD30 AI35:AM40 AP35:AX35 AI46:AM46 A23:O23 A14:O15 BK12:XFD15 AI14:BD14 A26:A35 H27:I35 B26:B33 C27:E35 AO23:BD23 L24:O25 AP24:BD25 A24:I25 BK20:XFD40 AI23:AM25 C26:D26 L27:O46" name="Rango1"/>
    <protectedRange algorithmName="SHA-512" hashValue="G9bsd8ul70ySco/fjwoWEDABnXqVPz4YLkYmFCYj+rKlKkH9jH+EOHsXMfELT3EUbmL/wOE+3Kxk47F1wcNXBA==" saltValue="Bv4mwMmuON34DS/avFYXpQ==" spinCount="100000" sqref="P12:AH13" name="Rango1_2"/>
    <protectedRange algorithmName="SHA-512" hashValue="G9bsd8ul70ySco/fjwoWEDABnXqVPz4YLkYmFCYj+rKlKkH9jH+EOHsXMfELT3EUbmL/wOE+3Kxk47F1wcNXBA==" saltValue="Bv4mwMmuON34DS/avFYXpQ==" spinCount="100000" sqref="P15:AH15" name="Rango1_6"/>
    <protectedRange algorithmName="SHA-512" hashValue="G9bsd8ul70ySco/fjwoWEDABnXqVPz4YLkYmFCYj+rKlKkH9jH+EOHsXMfELT3EUbmL/wOE+3Kxk47F1wcNXBA==" saltValue="Bv4mwMmuON34DS/avFYXpQ==" spinCount="100000" sqref="BG15:BI15" name="Rango1_10"/>
    <protectedRange algorithmName="SHA-512" hashValue="G9bsd8ul70ySco/fjwoWEDABnXqVPz4YLkYmFCYj+rKlKkH9jH+EOHsXMfELT3EUbmL/wOE+3Kxk47F1wcNXBA==" saltValue="Bv4mwMmuON34DS/avFYXpQ==" spinCount="100000" sqref="BJ15" name="Rango1_11"/>
    <protectedRange algorithmName="SHA-512" hashValue="G9bsd8ul70ySco/fjwoWEDABnXqVPz4YLkYmFCYj+rKlKkH9jH+EOHsXMfELT3EUbmL/wOE+3Kxk47F1wcNXBA==" saltValue="Bv4mwMmuON34DS/avFYXpQ==" spinCount="100000" sqref="G16:G17" name="Rango1_12"/>
    <protectedRange algorithmName="SHA-512" hashValue="G9bsd8ul70ySco/fjwoWEDABnXqVPz4YLkYmFCYj+rKlKkH9jH+EOHsXMfELT3EUbmL/wOE+3Kxk47F1wcNXBA==" saltValue="Bv4mwMmuON34DS/avFYXpQ==" spinCount="100000" sqref="J16:K17" name="Rango1_13"/>
    <protectedRange algorithmName="SHA-512" hashValue="G9bsd8ul70ySco/fjwoWEDABnXqVPz4YLkYmFCYj+rKlKkH9jH+EOHsXMfELT3EUbmL/wOE+3Kxk47F1wcNXBA==" saltValue="Bv4mwMmuON34DS/avFYXpQ==" spinCount="100000" sqref="G18:G19" name="Rango1_16"/>
    <protectedRange algorithmName="SHA-512" hashValue="G9bsd8ul70ySco/fjwoWEDABnXqVPz4YLkYmFCYj+rKlKkH9jH+EOHsXMfELT3EUbmL/wOE+3Kxk47F1wcNXBA==" saltValue="Bv4mwMmuON34DS/avFYXpQ==" spinCount="100000" sqref="J18:K19" name="Rango1_17"/>
    <protectedRange algorithmName="SHA-512" hashValue="G9bsd8ul70ySco/fjwoWEDABnXqVPz4YLkYmFCYj+rKlKkH9jH+EOHsXMfELT3EUbmL/wOE+3Kxk47F1wcNXBA==" saltValue="Bv4mwMmuON34DS/avFYXpQ==" spinCount="100000" sqref="J36:K37" name="Rango1_3"/>
    <protectedRange algorithmName="SHA-512" hashValue="G9bsd8ul70ySco/fjwoWEDABnXqVPz4YLkYmFCYj+rKlKkH9jH+EOHsXMfELT3EUbmL/wOE+3Kxk47F1wcNXBA==" saltValue="Bv4mwMmuON34DS/avFYXpQ==" spinCount="100000" sqref="P36:AH37" name="Rango1_5"/>
    <protectedRange algorithmName="SHA-512" hashValue="G9bsd8ul70ySco/fjwoWEDABnXqVPz4YLkYmFCYj+rKlKkH9jH+EOHsXMfELT3EUbmL/wOE+3Kxk47F1wcNXBA==" saltValue="Bv4mwMmuON34DS/avFYXpQ==" spinCount="100000" sqref="AN37:AO37" name="Rango1_7"/>
    <protectedRange algorithmName="SHA-512" hashValue="G9bsd8ul70ySco/fjwoWEDABnXqVPz4YLkYmFCYj+rKlKkH9jH+EOHsXMfELT3EUbmL/wOE+3Kxk47F1wcNXBA==" saltValue="Bv4mwMmuON34DS/avFYXpQ==" spinCount="100000" sqref="BE36:BI37 BE40:BI40" name="Rango1_8"/>
    <protectedRange algorithmName="SHA-512" hashValue="G9bsd8ul70ySco/fjwoWEDABnXqVPz4YLkYmFCYj+rKlKkH9jH+EOHsXMfELT3EUbmL/wOE+3Kxk47F1wcNXBA==" saltValue="Bv4mwMmuON34DS/avFYXpQ==" spinCount="100000" sqref="BJ36:BJ37 BJ40" name="Rango1_9"/>
    <protectedRange algorithmName="SHA-512" hashValue="G9bsd8ul70ySco/fjwoWEDABnXqVPz4YLkYmFCYj+rKlKkH9jH+EOHsXMfELT3EUbmL/wOE+3Kxk47F1wcNXBA==" saltValue="Bv4mwMmuON34DS/avFYXpQ==" spinCount="100000" sqref="AN16:AN17" name="Rango1_1_1"/>
    <protectedRange algorithmName="SHA-512" hashValue="G9bsd8ul70ySco/fjwoWEDABnXqVPz4YLkYmFCYj+rKlKkH9jH+EOHsXMfELT3EUbmL/wOE+3Kxk47F1wcNXBA==" saltValue="Bv4mwMmuON34DS/avFYXpQ==" spinCount="100000" sqref="AO16:AO17" name="Rango1_2_1"/>
    <protectedRange algorithmName="SHA-512" hashValue="G9bsd8ul70ySco/fjwoWEDABnXqVPz4YLkYmFCYj+rKlKkH9jH+EOHsXMfELT3EUbmL/wOE+3Kxk47F1wcNXBA==" saltValue="Bv4mwMmuON34DS/avFYXpQ==" spinCount="100000" sqref="BE16:BI17" name="Rango1_14"/>
    <protectedRange algorithmName="SHA-512" hashValue="G9bsd8ul70ySco/fjwoWEDABnXqVPz4YLkYmFCYj+rKlKkH9jH+EOHsXMfELT3EUbmL/wOE+3Kxk47F1wcNXBA==" saltValue="Bv4mwMmuON34DS/avFYXpQ==" spinCount="100000" sqref="BE18:BI19" name="Rango1_15"/>
    <protectedRange algorithmName="SHA-512" hashValue="G9bsd8ul70ySco/fjwoWEDABnXqVPz4YLkYmFCYj+rKlKkH9jH+EOHsXMfELT3EUbmL/wOE+3Kxk47F1wcNXBA==" saltValue="Bv4mwMmuON34DS/avFYXpQ==" spinCount="100000" sqref="AO18:AO19" name="Rango1_2_2"/>
    <protectedRange algorithmName="SHA-512" hashValue="G9bsd8ul70ySco/fjwoWEDABnXqVPz4YLkYmFCYj+rKlKkH9jH+EOHsXMfELT3EUbmL/wOE+3Kxk47F1wcNXBA==" saltValue="Bv4mwMmuON34DS/avFYXpQ==" spinCount="100000" sqref="G41:G43" name="Rango1_18"/>
    <protectedRange algorithmName="SHA-512" hashValue="G9bsd8ul70ySco/fjwoWEDABnXqVPz4YLkYmFCYj+rKlKkH9jH+EOHsXMfELT3EUbmL/wOE+3Kxk47F1wcNXBA==" saltValue="Bv4mwMmuON34DS/avFYXpQ==" spinCount="100000" sqref="J41:K43" name="Rango1_19"/>
    <protectedRange algorithmName="SHA-512" hashValue="G9bsd8ul70ySco/fjwoWEDABnXqVPz4YLkYmFCYj+rKlKkH9jH+EOHsXMfELT3EUbmL/wOE+3Kxk47F1wcNXBA==" saltValue="Bv4mwMmuON34DS/avFYXpQ==" spinCount="100000" sqref="P41:AH43" name="Rango1_20"/>
    <protectedRange algorithmName="SHA-512" hashValue="G9bsd8ul70ySco/fjwoWEDABnXqVPz4YLkYmFCYj+rKlKkH9jH+EOHsXMfELT3EUbmL/wOE+3Kxk47F1wcNXBA==" saltValue="Bv4mwMmuON34DS/avFYXpQ==" spinCount="100000" sqref="BE41:BI43" name="Rango1_22"/>
    <protectedRange algorithmName="SHA-512" hashValue="G9bsd8ul70ySco/fjwoWEDABnXqVPz4YLkYmFCYj+rKlKkH9jH+EOHsXMfELT3EUbmL/wOE+3Kxk47F1wcNXBA==" saltValue="Bv4mwMmuON34DS/avFYXpQ==" spinCount="100000" sqref="J44:K45" name="Rango1_23"/>
    <protectedRange algorithmName="SHA-512" hashValue="G9bsd8ul70ySco/fjwoWEDABnXqVPz4YLkYmFCYj+rKlKkH9jH+EOHsXMfELT3EUbmL/wOE+3Kxk47F1wcNXBA==" saltValue="Bv4mwMmuON34DS/avFYXpQ==" spinCount="100000" sqref="P44:AH45" name="Rango1_24"/>
    <protectedRange algorithmName="SHA-512" hashValue="G9bsd8ul70ySco/fjwoWEDABnXqVPz4YLkYmFCYj+rKlKkH9jH+EOHsXMfELT3EUbmL/wOE+3Kxk47F1wcNXBA==" saltValue="Bv4mwMmuON34DS/avFYXpQ==" spinCount="100000" sqref="BE44:BI45" name="Rango1_26"/>
    <protectedRange algorithmName="SHA-512" hashValue="G9bsd8ul70ySco/fjwoWEDABnXqVPz4YLkYmFCYj+rKlKkH9jH+EOHsXMfELT3EUbmL/wOE+3Kxk47F1wcNXBA==" saltValue="Bv4mwMmuON34DS/avFYXpQ==" spinCount="100000" sqref="BJ44 BJ46" name="Rango1_27"/>
    <protectedRange algorithmName="SHA-512" hashValue="G9bsd8ul70ySco/fjwoWEDABnXqVPz4YLkYmFCYj+rKlKkH9jH+EOHsXMfELT3EUbmL/wOE+3Kxk47F1wcNXBA==" saltValue="Bv4mwMmuON34DS/avFYXpQ==" spinCount="100000" sqref="J46:K46" name="Rango1_25"/>
    <protectedRange algorithmName="SHA-512" hashValue="G9bsd8ul70ySco/fjwoWEDABnXqVPz4YLkYmFCYj+rKlKkH9jH+EOHsXMfELT3EUbmL/wOE+3Kxk47F1wcNXBA==" saltValue="Bv4mwMmuON34DS/avFYXpQ==" spinCount="100000" sqref="P46:AH46" name="Rango1_28"/>
    <protectedRange algorithmName="SHA-512" hashValue="G9bsd8ul70ySco/fjwoWEDABnXqVPz4YLkYmFCYj+rKlKkH9jH+EOHsXMfELT3EUbmL/wOE+3Kxk47F1wcNXBA==" saltValue="Bv4mwMmuON34DS/avFYXpQ==" spinCount="100000" sqref="AN46:AO46" name="Rango1_29"/>
    <protectedRange algorithmName="SHA-512" hashValue="G9bsd8ul70ySco/fjwoWEDABnXqVPz4YLkYmFCYj+rKlKkH9jH+EOHsXMfELT3EUbmL/wOE+3Kxk47F1wcNXBA==" saltValue="Bv4mwMmuON34DS/avFYXpQ==" spinCount="100000" sqref="J24:K25" name="Rango1_30"/>
    <protectedRange algorithmName="SHA-512" hashValue="G9bsd8ul70ySco/fjwoWEDABnXqVPz4YLkYmFCYj+rKlKkH9jH+EOHsXMfELT3EUbmL/wOE+3Kxk47F1wcNXBA==" saltValue="Bv4mwMmuON34DS/avFYXpQ==" spinCount="100000" sqref="P24:AH25" name="Rango1_31"/>
    <protectedRange algorithmName="SHA-512" hashValue="G9bsd8ul70ySco/fjwoWEDABnXqVPz4YLkYmFCYj+rKlKkH9jH+EOHsXMfELT3EUbmL/wOE+3Kxk47F1wcNXBA==" saltValue="Bv4mwMmuON34DS/avFYXpQ==" spinCount="100000" sqref="AN24:AO25" name="Rango1_32"/>
    <protectedRange algorithmName="SHA-512" hashValue="G9bsd8ul70ySco/fjwoWEDABnXqVPz4YLkYmFCYj+rKlKkH9jH+EOHsXMfELT3EUbmL/wOE+3Kxk47F1wcNXBA==" saltValue="Bv4mwMmuON34DS/avFYXpQ==" spinCount="100000" sqref="BE24:BI25" name="Rango1_33"/>
    <protectedRange algorithmName="SHA-512" hashValue="G9bsd8ul70ySco/fjwoWEDABnXqVPz4YLkYmFCYj+rKlKkH9jH+EOHsXMfELT3EUbmL/wOE+3Kxk47F1wcNXBA==" saltValue="Bv4mwMmuON34DS/avFYXpQ==" spinCount="100000" sqref="BJ24:BJ25" name="Rango1_34"/>
    <protectedRange algorithmName="SHA-512" hashValue="G9bsd8ul70ySco/fjwoWEDABnXqVPz4YLkYmFCYj+rKlKkH9jH+EOHsXMfELT3EUbmL/wOE+3Kxk47F1wcNXBA==" saltValue="Bv4mwMmuON34DS/avFYXpQ==" spinCount="100000" sqref="J20:K20" name="Rango1_2_1_1"/>
    <protectedRange algorithmName="SHA-512" hashValue="G9bsd8ul70ySco/fjwoWEDABnXqVPz4YLkYmFCYj+rKlKkH9jH+EOHsXMfELT3EUbmL/wOE+3Kxk47F1wcNXBA==" saltValue="Bv4mwMmuON34DS/avFYXpQ==" spinCount="100000" sqref="P20:AH20" name="Rango1_2_1_2"/>
    <protectedRange algorithmName="SHA-512" hashValue="G9bsd8ul70ySco/fjwoWEDABnXqVPz4YLkYmFCYj+rKlKkH9jH+EOHsXMfELT3EUbmL/wOE+3Kxk47F1wcNXBA==" saltValue="Bv4mwMmuON34DS/avFYXpQ==" spinCount="100000" sqref="AN20:AO20" name="Rango1_2_1_3"/>
    <protectedRange algorithmName="SHA-512" hashValue="G9bsd8ul70ySco/fjwoWEDABnXqVPz4YLkYmFCYj+rKlKkH9jH+EOHsXMfELT3EUbmL/wOE+3Kxk47F1wcNXBA==" saltValue="Bv4mwMmuON34DS/avFYXpQ==" spinCount="100000" sqref="BE20:BJ20" name="Rango1_2_1_4"/>
    <protectedRange algorithmName="SHA-512" hashValue="G9bsd8ul70ySco/fjwoWEDABnXqVPz4YLkYmFCYj+rKlKkH9jH+EOHsXMfELT3EUbmL/wOE+3Kxk47F1wcNXBA==" saltValue="Bv4mwMmuON34DS/avFYXpQ==" spinCount="100000" sqref="AV20:AX21" name="Rango1_2_1_5"/>
    <protectedRange algorithmName="SHA-512" hashValue="G9bsd8ul70ySco/fjwoWEDABnXqVPz4YLkYmFCYj+rKlKkH9jH+EOHsXMfELT3EUbmL/wOE+3Kxk47F1wcNXBA==" saltValue="Bv4mwMmuON34DS/avFYXpQ==" spinCount="100000" sqref="J22:K22" name="Rango1_3_1"/>
    <protectedRange algorithmName="SHA-512" hashValue="G9bsd8ul70ySco/fjwoWEDABnXqVPz4YLkYmFCYj+rKlKkH9jH+EOHsXMfELT3EUbmL/wOE+3Kxk47F1wcNXBA==" saltValue="Bv4mwMmuON34DS/avFYXpQ==" spinCount="100000" sqref="P22:AH22" name="Rango1_3_2"/>
    <protectedRange algorithmName="SHA-512" hashValue="G9bsd8ul70ySco/fjwoWEDABnXqVPz4YLkYmFCYj+rKlKkH9jH+EOHsXMfELT3EUbmL/wOE+3Kxk47F1wcNXBA==" saltValue="Bv4mwMmuON34DS/avFYXpQ==" spinCount="100000" sqref="BE22:BI22 BE32:BI35 BE30" name="Rango1_3_4"/>
    <protectedRange algorithmName="SHA-512" hashValue="G9bsd8ul70ySco/fjwoWEDABnXqVPz4YLkYmFCYj+rKlKkH9jH+EOHsXMfELT3EUbmL/wOE+3Kxk47F1wcNXBA==" saltValue="Bv4mwMmuON34DS/avFYXpQ==" spinCount="100000" sqref="BJ22 BJ27:BJ35" name="Rango1_3_5"/>
    <protectedRange algorithmName="SHA-512" hashValue="G9bsd8ul70ySco/fjwoWEDABnXqVPz4YLkYmFCYj+rKlKkH9jH+EOHsXMfELT3EUbmL/wOE+3Kxk47F1wcNXBA==" saltValue="Bv4mwMmuON34DS/avFYXpQ==" spinCount="100000" sqref="J27:K30" name="Rango1_2_3"/>
    <protectedRange algorithmName="SHA-512" hashValue="G9bsd8ul70ySco/fjwoWEDABnXqVPz4YLkYmFCYj+rKlKkH9jH+EOHsXMfELT3EUbmL/wOE+3Kxk47F1wcNXBA==" saltValue="Bv4mwMmuON34DS/avFYXpQ==" spinCount="100000" sqref="P27:AH30" name="Rango1_2_4"/>
    <protectedRange algorithmName="SHA-512" hashValue="G9bsd8ul70ySco/fjwoWEDABnXqVPz4YLkYmFCYj+rKlKkH9jH+EOHsXMfELT3EUbmL/wOE+3Kxk47F1wcNXBA==" saltValue="Bv4mwMmuON34DS/avFYXpQ==" spinCount="100000" sqref="BE27:BI27 BE28:BE29 BF28:BI30" name="Rango1_2_5"/>
    <protectedRange algorithmName="SHA-512" hashValue="G9bsd8ul70ySco/fjwoWEDABnXqVPz4YLkYmFCYj+rKlKkH9jH+EOHsXMfELT3EUbmL/wOE+3Kxk47F1wcNXBA==" saltValue="Bv4mwMmuON34DS/avFYXpQ==" spinCount="100000" sqref="J31:K35" name="Rango1_1_2"/>
    <protectedRange algorithmName="SHA-512" hashValue="G9bsd8ul70ySco/fjwoWEDABnXqVPz4YLkYmFCYj+rKlKkH9jH+EOHsXMfELT3EUbmL/wOE+3Kxk47F1wcNXBA==" saltValue="Bv4mwMmuON34DS/avFYXpQ==" spinCount="100000" sqref="P31:AH35" name="Rango1_1_3"/>
    <protectedRange algorithmName="SHA-512" hashValue="G9bsd8ul70ySco/fjwoWEDABnXqVPz4YLkYmFCYj+rKlKkH9jH+EOHsXMfELT3EUbmL/wOE+3Kxk47F1wcNXBA==" saltValue="Bv4mwMmuON34DS/avFYXpQ==" spinCount="100000" sqref="BE31:BI31" name="Rango1_1_4"/>
    <protectedRange algorithmName="SHA-512" hashValue="G9bsd8ul70ySco/fjwoWEDABnXqVPz4YLkYmFCYj+rKlKkH9jH+EOHsXMfELT3EUbmL/wOE+3Kxk47F1wcNXBA==" saltValue="Bv4mwMmuON34DS/avFYXpQ==" spinCount="100000" sqref="G38:G39" name="Rango1_4"/>
    <protectedRange algorithmName="SHA-512" hashValue="G9bsd8ul70ySco/fjwoWEDABnXqVPz4YLkYmFCYj+rKlKkH9jH+EOHsXMfELT3EUbmL/wOE+3Kxk47F1wcNXBA==" saltValue="Bv4mwMmuON34DS/avFYXpQ==" spinCount="100000" sqref="J38:K40" name="Rango1_21"/>
    <protectedRange algorithmName="SHA-512" hashValue="G9bsd8ul70ySco/fjwoWEDABnXqVPz4YLkYmFCYj+rKlKkH9jH+EOHsXMfELT3EUbmL/wOE+3Kxk47F1wcNXBA==" saltValue="Bv4mwMmuON34DS/avFYXpQ==" spinCount="100000" sqref="P38:AH40" name="Rango1_35"/>
    <protectedRange algorithmName="SHA-512" hashValue="G9bsd8ul70ySco/fjwoWEDABnXqVPz4YLkYmFCYj+rKlKkH9jH+EOHsXMfELT3EUbmL/wOE+3Kxk47F1wcNXBA==" saltValue="Bv4mwMmuON34DS/avFYXpQ==" spinCount="100000" sqref="AN38:AO40" name="Rango1_36"/>
    <protectedRange algorithmName="SHA-512" hashValue="G9bsd8ul70ySco/fjwoWEDABnXqVPz4YLkYmFCYj+rKlKkH9jH+EOHsXMfELT3EUbmL/wOE+3Kxk47F1wcNXBA==" saltValue="Bv4mwMmuON34DS/avFYXpQ==" spinCount="100000" sqref="BE38:BI39" name="Rango1_37"/>
    <protectedRange algorithmName="SHA-512" hashValue="G9bsd8ul70ySco/fjwoWEDABnXqVPz4YLkYmFCYj+rKlKkH9jH+EOHsXMfELT3EUbmL/wOE+3Kxk47F1wcNXBA==" saltValue="Bv4mwMmuON34DS/avFYXpQ==" spinCount="100000" sqref="BJ38:BJ39" name="Rango1_38"/>
    <protectedRange algorithmName="SHA-512" hashValue="G9bsd8ul70ySco/fjwoWEDABnXqVPz4YLkYmFCYj+rKlKkH9jH+EOHsXMfELT3EUbmL/wOE+3Kxk47F1wcNXBA==" saltValue="Bv4mwMmuON34DS/avFYXpQ==" spinCount="100000" sqref="AN35:AO35" name="Rango1_1"/>
    <protectedRange algorithmName="SHA-512" hashValue="G9bsd8ul70ySco/fjwoWEDABnXqVPz4YLkYmFCYj+rKlKkH9jH+EOHsXMfELT3EUbmL/wOE+3Kxk47F1wcNXBA==" saltValue="Bv4mwMmuON34DS/avFYXpQ==" spinCount="100000" sqref="P14:AH14" name="Rango1_39"/>
    <protectedRange algorithmName="SHA-512" hashValue="G9bsd8ul70ySco/fjwoWEDABnXqVPz4YLkYmFCYj+rKlKkH9jH+EOHsXMfELT3EUbmL/wOE+3Kxk47F1wcNXBA==" saltValue="Bv4mwMmuON34DS/avFYXpQ==" spinCount="100000" sqref="BE14:BI14" name="Rango1_41"/>
    <protectedRange algorithmName="SHA-512" hashValue="G9bsd8ul70ySco/fjwoWEDABnXqVPz4YLkYmFCYj+rKlKkH9jH+EOHsXMfELT3EUbmL/wOE+3Kxk47F1wcNXBA==" saltValue="Bv4mwMmuON34DS/avFYXpQ==" spinCount="100000" sqref="P23:AH23" name="Rango1_44"/>
    <protectedRange algorithmName="SHA-512" hashValue="G9bsd8ul70ySco/fjwoWEDABnXqVPz4YLkYmFCYj+rKlKkH9jH+EOHsXMfELT3EUbmL/wOE+3Kxk47F1wcNXBA==" saltValue="Bv4mwMmuON34DS/avFYXpQ==" spinCount="100000" sqref="AN23" name="Rango1_45"/>
    <protectedRange algorithmName="SHA-512" hashValue="G9bsd8ul70ySco/fjwoWEDABnXqVPz4YLkYmFCYj+rKlKkH9jH+EOHsXMfELT3EUbmL/wOE+3Kxk47F1wcNXBA==" saltValue="Bv4mwMmuON34DS/avFYXpQ==" spinCount="100000" sqref="BE23:BI23" name="Rango1_46"/>
    <protectedRange algorithmName="SHA-512" hashValue="G9bsd8ul70ySco/fjwoWEDABnXqVPz4YLkYmFCYj+rKlKkH9jH+EOHsXMfELT3EUbmL/wOE+3Kxk47F1wcNXBA==" saltValue="Bv4mwMmuON34DS/avFYXpQ==" spinCount="100000" sqref="H26:I26 E26 L26:O26 AP26:BD26 AI26:AM26" name="Rango1_42"/>
    <protectedRange algorithmName="SHA-512" hashValue="G9bsd8ul70ySco/fjwoWEDABnXqVPz4YLkYmFCYj+rKlKkH9jH+EOHsXMfELT3EUbmL/wOE+3Kxk47F1wcNXBA==" saltValue="Bv4mwMmuON34DS/avFYXpQ==" spinCount="100000" sqref="P26:AH26" name="Rango1_3_2_1_1"/>
    <protectedRange algorithmName="SHA-512" hashValue="G9bsd8ul70ySco/fjwoWEDABnXqVPz4YLkYmFCYj+rKlKkH9jH+EOHsXMfELT3EUbmL/wOE+3Kxk47F1wcNXBA==" saltValue="Bv4mwMmuON34DS/avFYXpQ==" spinCount="100000" sqref="AO26" name="Rango1_40_1"/>
    <protectedRange algorithmName="SHA-512" hashValue="G9bsd8ul70ySco/fjwoWEDABnXqVPz4YLkYmFCYj+rKlKkH9jH+EOHsXMfELT3EUbmL/wOE+3Kxk47F1wcNXBA==" saltValue="Bv4mwMmuON34DS/avFYXpQ==" spinCount="100000" sqref="BE26:BI26" name="Rango1_3_4_1_1"/>
    <protectedRange algorithmName="SHA-512" hashValue="G9bsd8ul70ySco/fjwoWEDABnXqVPz4YLkYmFCYj+rKlKkH9jH+EOHsXMfELT3EUbmL/wOE+3Kxk47F1wcNXBA==" saltValue="Bv4mwMmuON34DS/avFYXpQ==" spinCount="100000" sqref="BJ26" name="Rango1_3_5_1_1"/>
    <protectedRange algorithmName="SHA-512" hashValue="G9bsd8ul70ySco/fjwoWEDABnXqVPz4YLkYmFCYj+rKlKkH9jH+EOHsXMfELT3EUbmL/wOE+3Kxk47F1wcNXBA==" saltValue="Bv4mwMmuON34DS/avFYXpQ==" spinCount="100000" sqref="J26:K26" name="Rango1_3_1_1"/>
    <protectedRange algorithmName="SHA-512" hashValue="G9bsd8ul70ySco/fjwoWEDABnXqVPz4YLkYmFCYj+rKlKkH9jH+EOHsXMfELT3EUbmL/wOE+3Kxk47F1wcNXBA==" saltValue="Bv4mwMmuON34DS/avFYXpQ==" spinCount="100000" sqref="AN26" name="Rango1_40_1_1"/>
  </protectedRanges>
  <mergeCells count="576">
    <mergeCell ref="AI44:AI45"/>
    <mergeCell ref="AJ44:AJ45"/>
    <mergeCell ref="AK44:AK45"/>
    <mergeCell ref="AL44:AL45"/>
    <mergeCell ref="BD44:BD45"/>
    <mergeCell ref="BJ44:BJ45"/>
    <mergeCell ref="AC44:AC45"/>
    <mergeCell ref="AD44:AD45"/>
    <mergeCell ref="AE44:AE45"/>
    <mergeCell ref="AF44:AF45"/>
    <mergeCell ref="AG44:AG45"/>
    <mergeCell ref="AH44:AH45"/>
    <mergeCell ref="W44:W45"/>
    <mergeCell ref="X44:X45"/>
    <mergeCell ref="Y44:Y45"/>
    <mergeCell ref="Z44:Z45"/>
    <mergeCell ref="AA44:AA45"/>
    <mergeCell ref="AB44:AB45"/>
    <mergeCell ref="Q44:Q45"/>
    <mergeCell ref="R44:R45"/>
    <mergeCell ref="S44:S45"/>
    <mergeCell ref="T44:T45"/>
    <mergeCell ref="U44:U45"/>
    <mergeCell ref="V44:V45"/>
    <mergeCell ref="J44:J45"/>
    <mergeCell ref="L44:L45"/>
    <mergeCell ref="M44:M45"/>
    <mergeCell ref="N44:N45"/>
    <mergeCell ref="O44:O45"/>
    <mergeCell ref="P44:P45"/>
    <mergeCell ref="BI41:BI43"/>
    <mergeCell ref="BJ41:BJ43"/>
    <mergeCell ref="B44:B45"/>
    <mergeCell ref="C44:C45"/>
    <mergeCell ref="D44:D45"/>
    <mergeCell ref="E44:E45"/>
    <mergeCell ref="F44:F45"/>
    <mergeCell ref="G44:G45"/>
    <mergeCell ref="H44:H45"/>
    <mergeCell ref="I44:I45"/>
    <mergeCell ref="AL41:AL43"/>
    <mergeCell ref="BD41:BD43"/>
    <mergeCell ref="BE41:BE42"/>
    <mergeCell ref="BF41:BF43"/>
    <mergeCell ref="BG41:BG43"/>
    <mergeCell ref="BH41:BH43"/>
    <mergeCell ref="AF41:AF43"/>
    <mergeCell ref="AG41:AG43"/>
    <mergeCell ref="AH41:AH43"/>
    <mergeCell ref="AI41:AI43"/>
    <mergeCell ref="AJ41:AJ43"/>
    <mergeCell ref="AK41:AK43"/>
    <mergeCell ref="Z41:Z43"/>
    <mergeCell ref="AA41:AA43"/>
    <mergeCell ref="AB41:AB43"/>
    <mergeCell ref="AC41:AC43"/>
    <mergeCell ref="AD41:AD43"/>
    <mergeCell ref="AE41:AE43"/>
    <mergeCell ref="V41:V43"/>
    <mergeCell ref="W41:W43"/>
    <mergeCell ref="X41:X43"/>
    <mergeCell ref="Y41:Y43"/>
    <mergeCell ref="N41:N43"/>
    <mergeCell ref="O41:O43"/>
    <mergeCell ref="P41:P43"/>
    <mergeCell ref="Q41:Q43"/>
    <mergeCell ref="R41:R43"/>
    <mergeCell ref="S41:S43"/>
    <mergeCell ref="H41:H43"/>
    <mergeCell ref="I41:I43"/>
    <mergeCell ref="J41:J43"/>
    <mergeCell ref="K41:K43"/>
    <mergeCell ref="L41:L43"/>
    <mergeCell ref="M41:M43"/>
    <mergeCell ref="BG38:BG40"/>
    <mergeCell ref="BH38:BH40"/>
    <mergeCell ref="BI38:BI40"/>
    <mergeCell ref="AC38:AC40"/>
    <mergeCell ref="R38:R40"/>
    <mergeCell ref="S38:S40"/>
    <mergeCell ref="T38:T40"/>
    <mergeCell ref="U38:U40"/>
    <mergeCell ref="V38:V40"/>
    <mergeCell ref="W38:W40"/>
    <mergeCell ref="L38:L40"/>
    <mergeCell ref="M38:M40"/>
    <mergeCell ref="N38:N40"/>
    <mergeCell ref="O38:O40"/>
    <mergeCell ref="P38:P40"/>
    <mergeCell ref="Q38:Q40"/>
    <mergeCell ref="T41:T43"/>
    <mergeCell ref="U41:U43"/>
    <mergeCell ref="BJ38:BJ40"/>
    <mergeCell ref="B41:B43"/>
    <mergeCell ref="C41:C43"/>
    <mergeCell ref="D41:D43"/>
    <mergeCell ref="E41:E43"/>
    <mergeCell ref="F41:F43"/>
    <mergeCell ref="G41:G43"/>
    <mergeCell ref="AJ38:AJ40"/>
    <mergeCell ref="AK38:AK40"/>
    <mergeCell ref="AL38:AL40"/>
    <mergeCell ref="BD38:BD40"/>
    <mergeCell ref="BE38:BE40"/>
    <mergeCell ref="BF38:BF40"/>
    <mergeCell ref="AD38:AD40"/>
    <mergeCell ref="AE38:AE40"/>
    <mergeCell ref="AF38:AF40"/>
    <mergeCell ref="AG38:AG40"/>
    <mergeCell ref="AH38:AH40"/>
    <mergeCell ref="AI38:AI40"/>
    <mergeCell ref="X38:X40"/>
    <mergeCell ref="Y38:Y40"/>
    <mergeCell ref="Z38:Z40"/>
    <mergeCell ref="AA38:AA40"/>
    <mergeCell ref="AB38:AB40"/>
    <mergeCell ref="AL36:AL37"/>
    <mergeCell ref="BD36:BD37"/>
    <mergeCell ref="BJ36:BJ37"/>
    <mergeCell ref="E38:E40"/>
    <mergeCell ref="F38:F40"/>
    <mergeCell ref="G38:G40"/>
    <mergeCell ref="H38:H40"/>
    <mergeCell ref="I38:I40"/>
    <mergeCell ref="J38:J40"/>
    <mergeCell ref="K38:K40"/>
    <mergeCell ref="AF36:AF37"/>
    <mergeCell ref="AG36:AG37"/>
    <mergeCell ref="AH36:AH37"/>
    <mergeCell ref="AI36:AI37"/>
    <mergeCell ref="AJ36:AJ37"/>
    <mergeCell ref="AK36:AK37"/>
    <mergeCell ref="Z36:Z37"/>
    <mergeCell ref="AA36:AA37"/>
    <mergeCell ref="AB36:AB37"/>
    <mergeCell ref="AC36:AC37"/>
    <mergeCell ref="AD36:AD37"/>
    <mergeCell ref="AE36:AE37"/>
    <mergeCell ref="T36:T37"/>
    <mergeCell ref="U36:U37"/>
    <mergeCell ref="V36:V37"/>
    <mergeCell ref="W36:W37"/>
    <mergeCell ref="X36:X37"/>
    <mergeCell ref="Y36:Y37"/>
    <mergeCell ref="N36:N37"/>
    <mergeCell ref="O36:O37"/>
    <mergeCell ref="P36:P37"/>
    <mergeCell ref="Q36:Q37"/>
    <mergeCell ref="R36:R37"/>
    <mergeCell ref="S36:S37"/>
    <mergeCell ref="H36:H37"/>
    <mergeCell ref="I36:I37"/>
    <mergeCell ref="J36:J37"/>
    <mergeCell ref="K36:K37"/>
    <mergeCell ref="L36:L37"/>
    <mergeCell ref="M36:M37"/>
    <mergeCell ref="B36:B40"/>
    <mergeCell ref="C36:C40"/>
    <mergeCell ref="D36:D40"/>
    <mergeCell ref="E36:E37"/>
    <mergeCell ref="F36:F37"/>
    <mergeCell ref="G36:G37"/>
    <mergeCell ref="BE31:BE35"/>
    <mergeCell ref="BF31:BF35"/>
    <mergeCell ref="BG31:BG35"/>
    <mergeCell ref="BH31:BH35"/>
    <mergeCell ref="BI31:BI35"/>
    <mergeCell ref="BJ31:BJ35"/>
    <mergeCell ref="AH31:AH35"/>
    <mergeCell ref="AI31:AI35"/>
    <mergeCell ref="AJ31:AJ35"/>
    <mergeCell ref="AK31:AK35"/>
    <mergeCell ref="AL31:AL35"/>
    <mergeCell ref="BD31:BD35"/>
    <mergeCell ref="AB31:AB35"/>
    <mergeCell ref="AC31:AC35"/>
    <mergeCell ref="AD31:AD35"/>
    <mergeCell ref="AE31:AE35"/>
    <mergeCell ref="AF31:AF35"/>
    <mergeCell ref="AG31:AG35"/>
    <mergeCell ref="V31:V35"/>
    <mergeCell ref="W31:W35"/>
    <mergeCell ref="X31:X35"/>
    <mergeCell ref="Y31:Y35"/>
    <mergeCell ref="Z31:Z35"/>
    <mergeCell ref="AA31:AA35"/>
    <mergeCell ref="P31:P35"/>
    <mergeCell ref="Q31:Q35"/>
    <mergeCell ref="R31:R35"/>
    <mergeCell ref="S31:S35"/>
    <mergeCell ref="T31:T35"/>
    <mergeCell ref="U31:U35"/>
    <mergeCell ref="J31:J35"/>
    <mergeCell ref="K31:K35"/>
    <mergeCell ref="L31:L35"/>
    <mergeCell ref="M31:M35"/>
    <mergeCell ref="N31:N35"/>
    <mergeCell ref="O31:O35"/>
    <mergeCell ref="BA27:BA30"/>
    <mergeCell ref="BB27:BB30"/>
    <mergeCell ref="BC27:BC30"/>
    <mergeCell ref="BD27:BD30"/>
    <mergeCell ref="BJ27:BJ30"/>
    <mergeCell ref="E31:E35"/>
    <mergeCell ref="F31:F35"/>
    <mergeCell ref="G31:G35"/>
    <mergeCell ref="H31:H35"/>
    <mergeCell ref="I31:I35"/>
    <mergeCell ref="AU27:AU30"/>
    <mergeCell ref="AV27:AV30"/>
    <mergeCell ref="AW27:AW30"/>
    <mergeCell ref="AX27:AX30"/>
    <mergeCell ref="AY27:AY30"/>
    <mergeCell ref="AZ27:AZ30"/>
    <mergeCell ref="AN27:AN30"/>
    <mergeCell ref="AO27:AO30"/>
    <mergeCell ref="AP27:AP30"/>
    <mergeCell ref="AQ27:AQ30"/>
    <mergeCell ref="AS27:AS30"/>
    <mergeCell ref="AT27:AT30"/>
    <mergeCell ref="AH27:AH30"/>
    <mergeCell ref="AI27:AI30"/>
    <mergeCell ref="AJ27:AJ30"/>
    <mergeCell ref="AK27:AK30"/>
    <mergeCell ref="AL27:AL30"/>
    <mergeCell ref="AM27:AM30"/>
    <mergeCell ref="AB27:AB30"/>
    <mergeCell ref="AC27:AC30"/>
    <mergeCell ref="AD27:AD30"/>
    <mergeCell ref="AE27:AE30"/>
    <mergeCell ref="AF27:AF30"/>
    <mergeCell ref="AG27:AG30"/>
    <mergeCell ref="V27:V30"/>
    <mergeCell ref="W27:W30"/>
    <mergeCell ref="X27:X30"/>
    <mergeCell ref="Y27:Y30"/>
    <mergeCell ref="Z27:Z30"/>
    <mergeCell ref="AA27:AA30"/>
    <mergeCell ref="P27:P30"/>
    <mergeCell ref="Q27:Q30"/>
    <mergeCell ref="R27:R30"/>
    <mergeCell ref="S27:S30"/>
    <mergeCell ref="T27:T30"/>
    <mergeCell ref="U27:U30"/>
    <mergeCell ref="J27:J30"/>
    <mergeCell ref="K27:K30"/>
    <mergeCell ref="L27:L30"/>
    <mergeCell ref="M27:M30"/>
    <mergeCell ref="N27:N30"/>
    <mergeCell ref="O27:O30"/>
    <mergeCell ref="BI24:BI25"/>
    <mergeCell ref="BJ24:BJ25"/>
    <mergeCell ref="B26:B35"/>
    <mergeCell ref="C26:C35"/>
    <mergeCell ref="D26:D35"/>
    <mergeCell ref="E27:E30"/>
    <mergeCell ref="F27:F30"/>
    <mergeCell ref="G27:G30"/>
    <mergeCell ref="H27:H30"/>
    <mergeCell ref="I27:I30"/>
    <mergeCell ref="AL24:AL25"/>
    <mergeCell ref="BD24:BD25"/>
    <mergeCell ref="BE24:BE25"/>
    <mergeCell ref="BF24:BF25"/>
    <mergeCell ref="BG24:BG25"/>
    <mergeCell ref="BH24:BH25"/>
    <mergeCell ref="AF24:AF25"/>
    <mergeCell ref="AG24:AG25"/>
    <mergeCell ref="AH24:AH25"/>
    <mergeCell ref="AI24:AI25"/>
    <mergeCell ref="AJ24:AJ25"/>
    <mergeCell ref="AK24:AK25"/>
    <mergeCell ref="Z24:Z25"/>
    <mergeCell ref="AA24:AA25"/>
    <mergeCell ref="AB24:AB25"/>
    <mergeCell ref="AC24:AC25"/>
    <mergeCell ref="AD24:AD25"/>
    <mergeCell ref="AE24:AE25"/>
    <mergeCell ref="T24:T25"/>
    <mergeCell ref="U24:U25"/>
    <mergeCell ref="V24:V25"/>
    <mergeCell ref="W24:W25"/>
    <mergeCell ref="X24:X25"/>
    <mergeCell ref="Y24:Y25"/>
    <mergeCell ref="N24:N25"/>
    <mergeCell ref="O24:O25"/>
    <mergeCell ref="P24:P25"/>
    <mergeCell ref="Q24:Q25"/>
    <mergeCell ref="R24:R25"/>
    <mergeCell ref="S24:S25"/>
    <mergeCell ref="H24:H25"/>
    <mergeCell ref="I24:I25"/>
    <mergeCell ref="J24:J25"/>
    <mergeCell ref="K24:K25"/>
    <mergeCell ref="L24:L25"/>
    <mergeCell ref="M24:M25"/>
    <mergeCell ref="B24:B25"/>
    <mergeCell ref="C24:C25"/>
    <mergeCell ref="D24:D25"/>
    <mergeCell ref="E24:E25"/>
    <mergeCell ref="F24:F25"/>
    <mergeCell ref="G24:G25"/>
    <mergeCell ref="AH20:AH21"/>
    <mergeCell ref="AI20:AI21"/>
    <mergeCell ref="AJ20:AJ21"/>
    <mergeCell ref="AK20:AK21"/>
    <mergeCell ref="AL20:AL21"/>
    <mergeCell ref="BD20:BD21"/>
    <mergeCell ref="AB20:AB21"/>
    <mergeCell ref="AC20:AC21"/>
    <mergeCell ref="AD20:AD21"/>
    <mergeCell ref="AE20:AE21"/>
    <mergeCell ref="AF20:AF21"/>
    <mergeCell ref="AG20:AG21"/>
    <mergeCell ref="V20:V21"/>
    <mergeCell ref="W20:W21"/>
    <mergeCell ref="X20:X21"/>
    <mergeCell ref="Y20:Y21"/>
    <mergeCell ref="Z20:Z21"/>
    <mergeCell ref="AA20:AA21"/>
    <mergeCell ref="P20:P21"/>
    <mergeCell ref="Q20:Q21"/>
    <mergeCell ref="R20:R21"/>
    <mergeCell ref="S20:S21"/>
    <mergeCell ref="T20:T21"/>
    <mergeCell ref="U20:U21"/>
    <mergeCell ref="J20:J21"/>
    <mergeCell ref="K20:K21"/>
    <mergeCell ref="L20:L21"/>
    <mergeCell ref="M20:M21"/>
    <mergeCell ref="N20:N21"/>
    <mergeCell ref="O20:O21"/>
    <mergeCell ref="BI18:BI19"/>
    <mergeCell ref="BJ18:BJ19"/>
    <mergeCell ref="B20:B22"/>
    <mergeCell ref="C20:C22"/>
    <mergeCell ref="D20:D22"/>
    <mergeCell ref="E20:E21"/>
    <mergeCell ref="F20:F21"/>
    <mergeCell ref="G20:G21"/>
    <mergeCell ref="H20:H21"/>
    <mergeCell ref="I20:I21"/>
    <mergeCell ref="AL18:AL19"/>
    <mergeCell ref="BD18:BD19"/>
    <mergeCell ref="BE18:BE19"/>
    <mergeCell ref="BF18:BF19"/>
    <mergeCell ref="BG18:BG19"/>
    <mergeCell ref="BH18:BH19"/>
    <mergeCell ref="AF18:AF19"/>
    <mergeCell ref="AG18:AG19"/>
    <mergeCell ref="AH18:AH19"/>
    <mergeCell ref="AI18:AI19"/>
    <mergeCell ref="AJ18:AJ19"/>
    <mergeCell ref="AK18:AK19"/>
    <mergeCell ref="Z18:Z19"/>
    <mergeCell ref="AA18:AA19"/>
    <mergeCell ref="AB18:AB19"/>
    <mergeCell ref="AC18:AC19"/>
    <mergeCell ref="AD18:AD19"/>
    <mergeCell ref="AE18:AE19"/>
    <mergeCell ref="T18:T19"/>
    <mergeCell ref="U18:U19"/>
    <mergeCell ref="V18:V19"/>
    <mergeCell ref="W18:W19"/>
    <mergeCell ref="X18:X19"/>
    <mergeCell ref="Y18:Y19"/>
    <mergeCell ref="N18:N19"/>
    <mergeCell ref="O18:O19"/>
    <mergeCell ref="P18:P19"/>
    <mergeCell ref="Q18:Q19"/>
    <mergeCell ref="R18:R19"/>
    <mergeCell ref="S18:S19"/>
    <mergeCell ref="BJ16:BJ17"/>
    <mergeCell ref="E18:E19"/>
    <mergeCell ref="F18:F19"/>
    <mergeCell ref="G18:G19"/>
    <mergeCell ref="H18:H19"/>
    <mergeCell ref="I18:I19"/>
    <mergeCell ref="J18:J19"/>
    <mergeCell ref="K18:K19"/>
    <mergeCell ref="L18:L19"/>
    <mergeCell ref="M18:M19"/>
    <mergeCell ref="BD16:BD17"/>
    <mergeCell ref="BE16:BE17"/>
    <mergeCell ref="BF16:BF17"/>
    <mergeCell ref="BG16:BG17"/>
    <mergeCell ref="BH16:BH17"/>
    <mergeCell ref="BI16:BI17"/>
    <mergeCell ref="AG16:AG17"/>
    <mergeCell ref="AH16:AH17"/>
    <mergeCell ref="AI16:AI17"/>
    <mergeCell ref="AJ16:AJ17"/>
    <mergeCell ref="AK16:AK17"/>
    <mergeCell ref="AL16:AL17"/>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T16:T17"/>
    <mergeCell ref="I16:I17"/>
    <mergeCell ref="J16:J17"/>
    <mergeCell ref="K16:K17"/>
    <mergeCell ref="L16:L17"/>
    <mergeCell ref="M16:M17"/>
    <mergeCell ref="N16:N17"/>
    <mergeCell ref="BH12:BH13"/>
    <mergeCell ref="BI12:BI13"/>
    <mergeCell ref="BJ12:BJ13"/>
    <mergeCell ref="B16:B19"/>
    <mergeCell ref="C16:C19"/>
    <mergeCell ref="D16:D19"/>
    <mergeCell ref="E16:E17"/>
    <mergeCell ref="F16:F17"/>
    <mergeCell ref="G16:G17"/>
    <mergeCell ref="H16:H17"/>
    <mergeCell ref="AK12:AK13"/>
    <mergeCell ref="AL12:AL13"/>
    <mergeCell ref="BD12:BD13"/>
    <mergeCell ref="BE12:BE13"/>
    <mergeCell ref="BF12:BF13"/>
    <mergeCell ref="BG12:BG13"/>
    <mergeCell ref="AE12:AE13"/>
    <mergeCell ref="AF12:AF13"/>
    <mergeCell ref="AG12:AG13"/>
    <mergeCell ref="AH12:AH13"/>
    <mergeCell ref="AI12:AI13"/>
    <mergeCell ref="AJ12:AJ13"/>
    <mergeCell ref="Y12:Y13"/>
    <mergeCell ref="Z12:Z13"/>
    <mergeCell ref="AA12:AA13"/>
    <mergeCell ref="AB12:AB13"/>
    <mergeCell ref="AC12:AC13"/>
    <mergeCell ref="AD12:AD13"/>
    <mergeCell ref="S12:S13"/>
    <mergeCell ref="T12:T13"/>
    <mergeCell ref="U12:U13"/>
    <mergeCell ref="V12:V13"/>
    <mergeCell ref="W12:W13"/>
    <mergeCell ref="X12:X13"/>
    <mergeCell ref="M12:M13"/>
    <mergeCell ref="N12:N13"/>
    <mergeCell ref="O12:O13"/>
    <mergeCell ref="P12:P13"/>
    <mergeCell ref="Q12:Q13"/>
    <mergeCell ref="R12:R13"/>
    <mergeCell ref="BD10:BD11"/>
    <mergeCell ref="BJ10:BJ11"/>
    <mergeCell ref="B12:B13"/>
    <mergeCell ref="C12:C13"/>
    <mergeCell ref="D12:D13"/>
    <mergeCell ref="E12:E13"/>
    <mergeCell ref="F12:F13"/>
    <mergeCell ref="G12:G13"/>
    <mergeCell ref="H12:H13"/>
    <mergeCell ref="I12:I13"/>
    <mergeCell ref="AH10:AH11"/>
    <mergeCell ref="AI10:AI11"/>
    <mergeCell ref="AJ10:AJ11"/>
    <mergeCell ref="AK10:AK11"/>
    <mergeCell ref="AL10:AL11"/>
    <mergeCell ref="BC10:BC11"/>
    <mergeCell ref="AB10:AB11"/>
    <mergeCell ref="AC10:AC11"/>
    <mergeCell ref="AD10:AD11"/>
    <mergeCell ref="AE10:AE11"/>
    <mergeCell ref="AF10:AF11"/>
    <mergeCell ref="AG10:AG11"/>
    <mergeCell ref="V10:V11"/>
    <mergeCell ref="W10:W11"/>
    <mergeCell ref="X10:X11"/>
    <mergeCell ref="Y10:Y11"/>
    <mergeCell ref="Z10:Z11"/>
    <mergeCell ref="AA10:AA11"/>
    <mergeCell ref="P10:P11"/>
    <mergeCell ref="Q10:Q11"/>
    <mergeCell ref="R10:R11"/>
    <mergeCell ref="S10:S11"/>
    <mergeCell ref="T10:T11"/>
    <mergeCell ref="U10:U11"/>
    <mergeCell ref="I10:I11"/>
    <mergeCell ref="K10:K11"/>
    <mergeCell ref="L10:L11"/>
    <mergeCell ref="M10:M11"/>
    <mergeCell ref="N10:N11"/>
    <mergeCell ref="O10:O11"/>
    <mergeCell ref="BH8:BH9"/>
    <mergeCell ref="BI8:BI9"/>
    <mergeCell ref="BJ8:BJ9"/>
    <mergeCell ref="B10:B11"/>
    <mergeCell ref="C10:C11"/>
    <mergeCell ref="D10:D11"/>
    <mergeCell ref="E10:E11"/>
    <mergeCell ref="F10:F11"/>
    <mergeCell ref="G10:G11"/>
    <mergeCell ref="H10:H11"/>
    <mergeCell ref="AL8:AL9"/>
    <mergeCell ref="BC8:BC9"/>
    <mergeCell ref="BD8:BD9"/>
    <mergeCell ref="BE8:BE9"/>
    <mergeCell ref="BF8:BF9"/>
    <mergeCell ref="BG8:BG9"/>
    <mergeCell ref="AF8:AF9"/>
    <mergeCell ref="AG8:AG9"/>
    <mergeCell ref="AH8:AH9"/>
    <mergeCell ref="AI8:AI9"/>
    <mergeCell ref="AJ8:AJ9"/>
    <mergeCell ref="AK8:AK9"/>
    <mergeCell ref="Z8:Z9"/>
    <mergeCell ref="AA8:AA9"/>
    <mergeCell ref="K8:K9"/>
    <mergeCell ref="L8:L9"/>
    <mergeCell ref="M8:M9"/>
    <mergeCell ref="AB8:AB9"/>
    <mergeCell ref="AC8:AC9"/>
    <mergeCell ref="AD8:AD9"/>
    <mergeCell ref="AE8:AE9"/>
    <mergeCell ref="T8:T9"/>
    <mergeCell ref="U8:U9"/>
    <mergeCell ref="V8:V9"/>
    <mergeCell ref="W8:W9"/>
    <mergeCell ref="X8:X9"/>
    <mergeCell ref="Y8:Y9"/>
    <mergeCell ref="B8:B9"/>
    <mergeCell ref="C8:C9"/>
    <mergeCell ref="D8:D9"/>
    <mergeCell ref="E8:E9"/>
    <mergeCell ref="F8:F9"/>
    <mergeCell ref="G8:G9"/>
    <mergeCell ref="BA6:BA7"/>
    <mergeCell ref="BB6:BB7"/>
    <mergeCell ref="BC6:BC7"/>
    <mergeCell ref="AN6:AN7"/>
    <mergeCell ref="AO6:AO7"/>
    <mergeCell ref="AP6:AP7"/>
    <mergeCell ref="AQ6:AX6"/>
    <mergeCell ref="AY6:AY7"/>
    <mergeCell ref="AZ6:AZ7"/>
    <mergeCell ref="N8:N9"/>
    <mergeCell ref="O8:O9"/>
    <mergeCell ref="P8:P9"/>
    <mergeCell ref="Q8:Q9"/>
    <mergeCell ref="R8:R9"/>
    <mergeCell ref="S8:S9"/>
    <mergeCell ref="H8:H9"/>
    <mergeCell ref="I8:I9"/>
    <mergeCell ref="J8:J9"/>
    <mergeCell ref="B1:BJ1"/>
    <mergeCell ref="B2:BJ2"/>
    <mergeCell ref="B3:BJ3"/>
    <mergeCell ref="B4:BJ4"/>
    <mergeCell ref="B5:M6"/>
    <mergeCell ref="N5:AL6"/>
    <mergeCell ref="AM5:AX5"/>
    <mergeCell ref="AY5:BD5"/>
    <mergeCell ref="BE5:BI5"/>
    <mergeCell ref="AM6:AM7"/>
    <mergeCell ref="BG6:BG7"/>
    <mergeCell ref="BH6:BH7"/>
    <mergeCell ref="BI6:BI7"/>
    <mergeCell ref="BJ6:BJ7"/>
    <mergeCell ref="BD6:BD7"/>
    <mergeCell ref="BE6:BE7"/>
    <mergeCell ref="BF6:BF7"/>
  </mergeCells>
  <conditionalFormatting sqref="N8:N10 N12 N18 N36 N38:N39 N41 N44 N46">
    <cfRule type="cellIs" dxfId="94" priority="108" operator="equal">
      <formula>"Muy Alta"</formula>
    </cfRule>
    <cfRule type="cellIs" dxfId="93" priority="109" operator="equal">
      <formula>"Alta"</formula>
    </cfRule>
    <cfRule type="cellIs" dxfId="92" priority="110" operator="equal">
      <formula>"Media"</formula>
    </cfRule>
    <cfRule type="cellIs" dxfId="91" priority="111" operator="equal">
      <formula>"Baja"</formula>
    </cfRule>
    <cfRule type="cellIs" dxfId="90" priority="112" operator="equal">
      <formula>"Muy baja"</formula>
    </cfRule>
  </conditionalFormatting>
  <conditionalFormatting sqref="N14:N16">
    <cfRule type="cellIs" dxfId="89" priority="49" operator="equal">
      <formula>"Muy Alta"</formula>
    </cfRule>
    <cfRule type="cellIs" dxfId="88" priority="50" operator="equal">
      <formula>"Alta"</formula>
    </cfRule>
    <cfRule type="cellIs" dxfId="87" priority="51" operator="equal">
      <formula>"Media"</formula>
    </cfRule>
    <cfRule type="cellIs" dxfId="86" priority="52" operator="equal">
      <formula>"Baja"</formula>
    </cfRule>
    <cfRule type="cellIs" dxfId="85" priority="53" operator="equal">
      <formula>"Muy baja"</formula>
    </cfRule>
  </conditionalFormatting>
  <conditionalFormatting sqref="N20 N31">
    <cfRule type="cellIs" dxfId="84" priority="69" operator="equal">
      <formula>"Muy Alta"</formula>
    </cfRule>
    <cfRule type="cellIs" dxfId="83" priority="70" operator="equal">
      <formula>"Alta"</formula>
    </cfRule>
    <cfRule type="cellIs" dxfId="82" priority="71" operator="equal">
      <formula>"Media"</formula>
    </cfRule>
    <cfRule type="cellIs" dxfId="81" priority="72" operator="equal">
      <formula>"Baja"</formula>
    </cfRule>
    <cfRule type="cellIs" dxfId="80" priority="73" operator="equal">
      <formula>"Muy baja"</formula>
    </cfRule>
  </conditionalFormatting>
  <conditionalFormatting sqref="N22:N24">
    <cfRule type="cellIs" dxfId="79" priority="25" operator="equal">
      <formula>"Muy Alta"</formula>
    </cfRule>
    <cfRule type="cellIs" dxfId="78" priority="26" operator="equal">
      <formula>"Alta"</formula>
    </cfRule>
    <cfRule type="cellIs" dxfId="77" priority="27" operator="equal">
      <formula>"Media"</formula>
    </cfRule>
    <cfRule type="cellIs" dxfId="76" priority="28" operator="equal">
      <formula>"Baja"</formula>
    </cfRule>
    <cfRule type="cellIs" dxfId="75" priority="29" operator="equal">
      <formula>"Muy baja"</formula>
    </cfRule>
  </conditionalFormatting>
  <conditionalFormatting sqref="N26:N27">
    <cfRule type="cellIs" dxfId="74" priority="13" operator="equal">
      <formula>"Muy Alta"</formula>
    </cfRule>
    <cfRule type="cellIs" dxfId="73" priority="14" operator="equal">
      <formula>"Alta"</formula>
    </cfRule>
    <cfRule type="cellIs" dxfId="72" priority="15" operator="equal">
      <formula>"Media"</formula>
    </cfRule>
    <cfRule type="cellIs" dxfId="71" priority="16" operator="equal">
      <formula>"Baja"</formula>
    </cfRule>
    <cfRule type="cellIs" dxfId="70" priority="17" operator="equal">
      <formula>"Muy baja"</formula>
    </cfRule>
  </conditionalFormatting>
  <conditionalFormatting sqref="AJ8:AJ12">
    <cfRule type="cellIs" dxfId="69" priority="93" operator="equal">
      <formula>"Moderado"</formula>
    </cfRule>
    <cfRule type="cellIs" dxfId="68" priority="94" operator="equal">
      <formula>"Catastrófico"</formula>
    </cfRule>
    <cfRule type="cellIs" dxfId="67" priority="95" operator="equal">
      <formula>"Mayor"</formula>
    </cfRule>
  </conditionalFormatting>
  <conditionalFormatting sqref="AJ14:AJ16">
    <cfRule type="cellIs" dxfId="66" priority="54" operator="equal">
      <formula>"Moderado"</formula>
    </cfRule>
    <cfRule type="cellIs" dxfId="65" priority="55" operator="equal">
      <formula>"Catastrófico"</formula>
    </cfRule>
    <cfRule type="cellIs" dxfId="64" priority="56" operator="equal">
      <formula>"Mayor"</formula>
    </cfRule>
  </conditionalFormatting>
  <conditionalFormatting sqref="AJ18 AJ36 AJ38:AJ39 AJ41 AJ44 AJ46">
    <cfRule type="cellIs" dxfId="63" priority="113" operator="equal">
      <formula>"Moderado"</formula>
    </cfRule>
    <cfRule type="cellIs" dxfId="62" priority="114" operator="equal">
      <formula>"Catastrófico"</formula>
    </cfRule>
    <cfRule type="cellIs" dxfId="61" priority="115" operator="equal">
      <formula>"Mayor"</formula>
    </cfRule>
  </conditionalFormatting>
  <conditionalFormatting sqref="AJ20 AJ31">
    <cfRule type="cellIs" dxfId="60" priority="74" operator="equal">
      <formula>"Moderado"</formula>
    </cfRule>
    <cfRule type="cellIs" dxfId="59" priority="75" operator="equal">
      <formula>"Catastrófico"</formula>
    </cfRule>
    <cfRule type="cellIs" dxfId="58" priority="76" operator="equal">
      <formula>"Mayor"</formula>
    </cfRule>
  </conditionalFormatting>
  <conditionalFormatting sqref="AJ22:AJ24">
    <cfRule type="cellIs" dxfId="57" priority="30" operator="equal">
      <formula>"Moderado"</formula>
    </cfRule>
    <cfRule type="cellIs" dxfId="56" priority="31" operator="equal">
      <formula>"Catastrófico"</formula>
    </cfRule>
    <cfRule type="cellIs" dxfId="55" priority="32" operator="equal">
      <formula>"Mayor"</formula>
    </cfRule>
  </conditionalFormatting>
  <conditionalFormatting sqref="AJ26:AJ27">
    <cfRule type="cellIs" dxfId="54" priority="18" operator="equal">
      <formula>"Moderado"</formula>
    </cfRule>
    <cfRule type="cellIs" dxfId="53" priority="19" operator="equal">
      <formula>"Catastrófico"</formula>
    </cfRule>
    <cfRule type="cellIs" dxfId="52" priority="20" operator="equal">
      <formula>"Mayor"</formula>
    </cfRule>
  </conditionalFormatting>
  <conditionalFormatting sqref="AL8 AL10 AL12 AL15:AL16 AL18 AL36 AL38:AL39 AL41 AL44 AL46">
    <cfRule type="cellIs" dxfId="51" priority="104" operator="equal">
      <formula>"Extrema"</formula>
    </cfRule>
    <cfRule type="cellIs" dxfId="50" priority="105" operator="equal">
      <formula>"Alta"</formula>
    </cfRule>
    <cfRule type="cellIs" dxfId="49" priority="106" operator="equal">
      <formula>"Moderada"</formula>
    </cfRule>
    <cfRule type="cellIs" dxfId="48" priority="107" operator="equal">
      <formula>"Baja"</formula>
    </cfRule>
  </conditionalFormatting>
  <conditionalFormatting sqref="AL20 AL22 AL31">
    <cfRule type="cellIs" dxfId="47" priority="65" operator="equal">
      <formula>"Extrema"</formula>
    </cfRule>
    <cfRule type="cellIs" dxfId="46" priority="66" operator="equal">
      <formula>"Alta"</formula>
    </cfRule>
    <cfRule type="cellIs" dxfId="45" priority="67" operator="equal">
      <formula>"Moderada"</formula>
    </cfRule>
    <cfRule type="cellIs" dxfId="44" priority="68" operator="equal">
      <formula>"Baja"</formula>
    </cfRule>
  </conditionalFormatting>
  <conditionalFormatting sqref="AL24">
    <cfRule type="cellIs" dxfId="43" priority="21" operator="equal">
      <formula>"Extrema"</formula>
    </cfRule>
    <cfRule type="cellIs" dxfId="42" priority="22" operator="equal">
      <formula>"Alta"</formula>
    </cfRule>
    <cfRule type="cellIs" dxfId="41" priority="23" operator="equal">
      <formula>"Moderada"</formula>
    </cfRule>
    <cfRule type="cellIs" dxfId="40" priority="24" operator="equal">
      <formula>"Baja"</formula>
    </cfRule>
  </conditionalFormatting>
  <conditionalFormatting sqref="AL26">
    <cfRule type="cellIs" dxfId="39" priority="10" operator="equal">
      <formula>"Alta"</formula>
    </cfRule>
  </conditionalFormatting>
  <conditionalFormatting sqref="AL26:AL27">
    <cfRule type="cellIs" dxfId="38" priority="9" operator="equal">
      <formula>"Extrema"</formula>
    </cfRule>
    <cfRule type="cellIs" dxfId="37" priority="11" operator="equal">
      <formula>"Moderada"</formula>
    </cfRule>
    <cfRule type="cellIs" dxfId="36" priority="12" operator="equal">
      <formula>"Baja"</formula>
    </cfRule>
  </conditionalFormatting>
  <conditionalFormatting sqref="AL14:AM14">
    <cfRule type="cellIs" dxfId="35" priority="45" operator="equal">
      <formula>"Extrema"</formula>
    </cfRule>
    <cfRule type="cellIs" dxfId="34" priority="46" operator="equal">
      <formula>"Alta"</formula>
    </cfRule>
    <cfRule type="cellIs" dxfId="33" priority="47" operator="equal">
      <formula>"Moderada"</formula>
    </cfRule>
    <cfRule type="cellIs" dxfId="32" priority="48" operator="equal">
      <formula>"Baja"</formula>
    </cfRule>
  </conditionalFormatting>
  <conditionalFormatting sqref="AL23:AM23">
    <cfRule type="cellIs" dxfId="31" priority="33" operator="equal">
      <formula>"Extrema"</formula>
    </cfRule>
    <cfRule type="cellIs" dxfId="30" priority="34" operator="equal">
      <formula>"Alta"</formula>
    </cfRule>
    <cfRule type="cellIs" dxfId="29" priority="35" operator="equal">
      <formula>"Moderada"</formula>
    </cfRule>
    <cfRule type="cellIs" dxfId="28" priority="36" operator="equal">
      <formula>"Baja"</formula>
    </cfRule>
  </conditionalFormatting>
  <conditionalFormatting sqref="AM8:AM13">
    <cfRule type="cellIs" dxfId="27" priority="81" operator="equal">
      <formula>"Extrema"</formula>
    </cfRule>
    <cfRule type="cellIs" dxfId="26" priority="82" operator="equal">
      <formula>"Alta"</formula>
    </cfRule>
    <cfRule type="cellIs" dxfId="25" priority="83" operator="equal">
      <formula>"Moderada"</formula>
    </cfRule>
    <cfRule type="cellIs" dxfId="24" priority="84" operator="equal">
      <formula>"Baja"</formula>
    </cfRule>
  </conditionalFormatting>
  <conditionalFormatting sqref="AM15:AM22 AL27:AM27 AM31:AM46">
    <cfRule type="cellIs" dxfId="23" priority="58" operator="equal">
      <formula>"Alta"</formula>
    </cfRule>
  </conditionalFormatting>
  <conditionalFormatting sqref="AM15:AM22 AM31:AM46">
    <cfRule type="cellIs" dxfId="22" priority="57" operator="equal">
      <formula>"Extrema"</formula>
    </cfRule>
    <cfRule type="cellIs" dxfId="21" priority="59" operator="equal">
      <formula>"Moderada"</formula>
    </cfRule>
    <cfRule type="cellIs" dxfId="20" priority="60" operator="equal">
      <formula>"Baja"</formula>
    </cfRule>
  </conditionalFormatting>
  <conditionalFormatting sqref="AM24:AM26">
    <cfRule type="cellIs" dxfId="19" priority="2" operator="equal">
      <formula>"Alta"</formula>
    </cfRule>
  </conditionalFormatting>
  <conditionalFormatting sqref="AM24:AM27">
    <cfRule type="cellIs" dxfId="18" priority="1" operator="equal">
      <formula>"Extrema"</formula>
    </cfRule>
    <cfRule type="cellIs" dxfId="17" priority="3" operator="equal">
      <formula>"Moderada"</formula>
    </cfRule>
    <cfRule type="cellIs" dxfId="16" priority="4" operator="equal">
      <formula>"Baja"</formula>
    </cfRule>
  </conditionalFormatting>
  <conditionalFormatting sqref="BC8">
    <cfRule type="cellIs" dxfId="15" priority="100" operator="equal">
      <formula>"Extrema"</formula>
    </cfRule>
    <cfRule type="cellIs" dxfId="14" priority="101" operator="equal">
      <formula>"Alta"</formula>
    </cfRule>
    <cfRule type="cellIs" dxfId="13" priority="102" operator="equal">
      <formula>"Moderada"</formula>
    </cfRule>
    <cfRule type="cellIs" dxfId="12" priority="103" operator="equal">
      <formula>"Baja"</formula>
    </cfRule>
  </conditionalFormatting>
  <conditionalFormatting sqref="BC10">
    <cfRule type="cellIs" dxfId="11" priority="89" operator="equal">
      <formula>"Extrema"</formula>
    </cfRule>
    <cfRule type="cellIs" dxfId="10" priority="90" operator="equal">
      <formula>"Alta"</formula>
    </cfRule>
    <cfRule type="cellIs" dxfId="9" priority="91" operator="equal">
      <formula>"Moderada"</formula>
    </cfRule>
    <cfRule type="cellIs" dxfId="8" priority="92" operator="equal">
      <formula>"Baja"</formula>
    </cfRule>
  </conditionalFormatting>
  <conditionalFormatting sqref="BC12:BC27">
    <cfRule type="cellIs" dxfId="7" priority="5" operator="equal">
      <formula>"Extrema"</formula>
    </cfRule>
    <cfRule type="cellIs" dxfId="6" priority="6" operator="equal">
      <formula>"Alta"</formula>
    </cfRule>
    <cfRule type="cellIs" dxfId="5" priority="7" operator="equal">
      <formula>"Moderada"</formula>
    </cfRule>
    <cfRule type="cellIs" dxfId="4" priority="8" operator="equal">
      <formula>"Baja"</formula>
    </cfRule>
  </conditionalFormatting>
  <conditionalFormatting sqref="BC31:BC46">
    <cfRule type="cellIs" dxfId="3" priority="61" operator="equal">
      <formula>"Extrema"</formula>
    </cfRule>
    <cfRule type="cellIs" dxfId="2" priority="62" operator="equal">
      <formula>"Alta"</formula>
    </cfRule>
    <cfRule type="cellIs" dxfId="1" priority="63" operator="equal">
      <formula>"Moderada"</formula>
    </cfRule>
    <cfRule type="cellIs" dxfId="0" priority="64" operator="equal">
      <formula>"Baja"</formula>
    </cfRule>
  </conditionalFormatting>
  <dataValidations count="5">
    <dataValidation allowBlank="1" showInputMessage="1" showErrorMessage="1" prompt="_x000a__x000a_" sqref="AK7" xr:uid="{60BDE589-F7FA-4AC3-AE33-207C62D9A1FF}"/>
    <dataValidation allowBlank="1" showInputMessage="1" showErrorMessage="1" prompt="Preventivo: Evitar un evento no deseado en el momento que se produce, es decir intenta evitar la ocurrencia_x000a_Detectivos: Identificar un evento o resultado no previsto después de que se haya producido, es decir corregir _x000a_Correctivo: Tiene costos implicitos " sqref="AQ7" xr:uid="{62CFDFEF-A330-4DCA-8A98-7C7BFEE6942D}"/>
    <dataValidation allowBlank="1" showInputMessage="1" showErrorMessage="1" prompt="Manual: Controles ejecutados por personas_x000a__x000a_Automático: Son ejecutados por un sistema" sqref="AS7" xr:uid="{35442543-53E4-4744-9A85-EAF212331638}"/>
    <dataValidation type="list" allowBlank="1" showInputMessage="1" showErrorMessage="1" sqref="P8 P10 Q8:AA10 AB8:AH11 P12 AF16:AH16 P15:P18 AF18:AH19 P46:AH46 P41:AH41 P44 Q44:AH45 AH26:AH27 Q16:AE19 AH20 P38:AH39 AH31 AH36 P14:AH14 Q12:AH13 Q15:AH15 P20:AG22 AH22 P24:S24 P23:AH23 T24:AH25 P26:AG36" xr:uid="{277659B6-E5B2-4251-9AC4-045700A9552F}">
      <formula1>"Si, No"</formula1>
    </dataValidation>
    <dataValidation allowBlank="1" showInputMessage="1" showErrorMessage="1" prompt="Responder afirmativamente de UNA a CINCO pregunta(s) genera un impacto MODERADO._x000a__x000a_Responder afirmativamente de SEIS a ONCE preguntas genera un impacto MAYOR._x000a__x000a_Responder afirmativamente de DOCE a DIECINUEVE preguntas genera un impacto CATASTRÓFICO." sqref="AI7:AJ7" xr:uid="{A1EB21DA-A573-4ABB-BBD1-0F1F3E7DCA81}"/>
  </dataValidations>
  <printOptions horizontalCentered="1"/>
  <pageMargins left="0.39370078740157483" right="0.39370078740157483" top="0.39370078740157483" bottom="0.39370078740157483" header="0.31496062992125984" footer="0.31496062992125984"/>
  <pageSetup paperSize="5" scale="25" pageOrder="overThenDown" orientation="landscape" r:id="rId1"/>
  <headerFooter>
    <oddFooter>&amp;CPág. &amp;P de &amp;N</oddFooter>
  </headerFooter>
  <drawing r:id="rId2"/>
  <legacyDrawing r:id="rId3"/>
  <extLst>
    <ext xmlns:x14="http://schemas.microsoft.com/office/spreadsheetml/2009/9/main" uri="{CCE6A557-97BC-4b89-ADB6-D9C93CAAB3DF}">
      <x14:dataValidations xmlns:xm="http://schemas.microsoft.com/office/excel/2006/main" count="14">
        <x14:dataValidation type="list" allowBlank="1" showInputMessage="1" showErrorMessage="1" xr:uid="{E6046D62-B25C-494F-A917-E30A294FCFCB}">
          <x14:formula1>
            <xm:f>'No Eliminar'!$L$3:$L$5</xm:f>
          </x14:formula1>
          <xm:sqref>AQ31:AQ46 AQ8:AQ25 AQ27</xm:sqref>
        </x14:dataValidation>
        <x14:dataValidation type="list" allowBlank="1" showInputMessage="1" showErrorMessage="1" xr:uid="{68F4B367-B93A-4B97-BEAD-1A641C741115}">
          <x14:formula1>
            <xm:f>'No Eliminar'!$M$3:$M$4</xm:f>
          </x14:formula1>
          <xm:sqref>AS31:AS46 AS8:AS25 AS27</xm:sqref>
        </x14:dataValidation>
        <x14:dataValidation type="list" allowBlank="1" showInputMessage="1" showErrorMessage="1" xr:uid="{5A54BB17-21B8-46FA-A315-34BC65779404}">
          <x14:formula1>
            <xm:f>'No Eliminar'!$L$8:$L$15</xm:f>
          </x14:formula1>
          <xm:sqref>AM31:AM46 AM8:AM25 AM27</xm:sqref>
        </x14:dataValidation>
        <x14:dataValidation type="list" allowBlank="1" showInputMessage="1" showErrorMessage="1" xr:uid="{1E345E11-727E-4FD1-970E-FD75931DE8AF}">
          <x14:formula1>
            <xm:f>'No Eliminar'!$D$22:$D$23</xm:f>
          </x14:formula1>
          <xm:sqref>AV8:AV19 AV22:AV25 AV27:AV46</xm:sqref>
        </x14:dataValidation>
        <x14:dataValidation type="list" allowBlank="1" showInputMessage="1" showErrorMessage="1" xr:uid="{0DDF3034-BEE5-4BF3-99E3-1E36FBCB91F8}">
          <x14:formula1>
            <xm:f>'No Eliminar'!$D$24:$D$25</xm:f>
          </x14:formula1>
          <xm:sqref>AW8:AW19 AW22:AW25 AW27:AW46</xm:sqref>
        </x14:dataValidation>
        <x14:dataValidation type="list" allowBlank="1" showInputMessage="1" showErrorMessage="1" xr:uid="{BC6328A3-35D9-4EC5-88C4-88EE171FB9B0}">
          <x14:formula1>
            <xm:f>'No Eliminar'!$D$26:$D$27</xm:f>
          </x14:formula1>
          <xm:sqref>AX8:AX19 AX31:AX46 AX22:AX25 AX27</xm:sqref>
        </x14:dataValidation>
        <x14:dataValidation type="list" allowBlank="1" showInputMessage="1" showErrorMessage="1" xr:uid="{DBD73B6F-F8B7-428D-81EC-AE5F462FE85C}">
          <x14:formula1>
            <xm:f>'No Eliminar'!$K$3:$K$6</xm:f>
          </x14:formula1>
          <xm:sqref>BD8 BD10 BD12 BD38 BD46 BD18 BD41 BD44 BD20 BD14:BD16 BD31 BD36 BD22:BD24 BD27</xm:sqref>
        </x14:dataValidation>
        <x14:dataValidation type="list" allowBlank="1" showInputMessage="1" showErrorMessage="1" xr:uid="{BFDCF77B-EAD0-404D-B659-1995F21AE689}">
          <x14:formula1>
            <xm:f>'No Eliminar'!$B$30:$B$34</xm:f>
          </x14:formula1>
          <xm:sqref>M8:M10 M12 M38:M39 M18 M46 M41 M44 M20 M14:M16 M31 M36 M22:M24 M27</xm:sqref>
        </x14:dataValidation>
        <x14:dataValidation type="list" allowBlank="1" showInputMessage="1" showErrorMessage="1" xr:uid="{56F53B26-27B5-4FBF-9277-88E3FC1584C7}">
          <x14:formula1>
            <xm:f>'No Eliminar'!$V$3:$V$7</xm:f>
          </x14:formula1>
          <xm:sqref>L8 L10 L41 L18 L44 L20 L46 L12:L16 L31 L36 L38:L39 L22:L24 L27</xm:sqref>
        </x14:dataValidation>
        <x14:dataValidation type="list" allowBlank="1" showInputMessage="1" showErrorMessage="1" xr:uid="{8708DA7C-8756-40F5-AD38-40A483CDC11C}">
          <x14:formula1>
            <xm:f>'No Eliminar'!$V$9:$V$15</xm:f>
          </x14:formula1>
          <xm:sqref>I8 I10 I12 I38:I39 I18 I46 I41 I44 I20 I14:I16 I31 I36 I22:I24 I27</xm:sqref>
        </x14:dataValidation>
        <x14:dataValidation type="list" allowBlank="1" showInputMessage="1" showErrorMessage="1" xr:uid="{13D692CE-9541-40ED-9DF9-D808D933C92F}">
          <x14:formula1>
            <xm:f>'No Eliminar'!$B$3:$B$18</xm:f>
          </x14:formula1>
          <xm:sqref>B8 B10 B12 B36 B41 B44 B46 B20 B14:B16 B23:B24 B26</xm:sqref>
        </x14:dataValidation>
        <x14:dataValidation type="list" allowBlank="1" showInputMessage="1" showErrorMessage="1" xr:uid="{564EC7BE-A4BC-41D6-B2A1-519BC92DB2DA}">
          <x14:formula1>
            <xm:f>'No Eliminar'!$G$14:$G$16</xm:f>
          </x14:formula1>
          <xm:sqref>E8 E10 E12 E38:E39 E18 E46 E41 E44 E20 E14:E16 E31 E36 E22:E24 E27</xm:sqref>
        </x14:dataValidation>
        <x14:dataValidation type="list" allowBlank="1" showInputMessage="1" showErrorMessage="1" xr:uid="{C55225C9-1C01-451D-8ED8-91A31452F3D3}">
          <x14:formula1>
            <xm:f>'No Eliminar'!$R$3:$R$117</xm:f>
          </x14:formula1>
          <xm:sqref>F8 F10 F12 F36 F18 F46 F41 F44 F20 F14:F16 F31 F22:F24 F27</xm:sqref>
        </x14:dataValidation>
        <x14:dataValidation type="list" allowBlank="1" showInputMessage="1" showErrorMessage="1" xr:uid="{095AEB61-E40E-474F-8D0E-DE3E8874B48D}">
          <x14:formula1>
            <xm:f>'E:\PLANEACIÓN 2022\RIESGOS 2022\[Oficial Mapa de Riesgos institucional 2022 versión 1(Recuperado automáticamente).xlsx]No Eliminar'!#REF!</xm:f>
          </x14:formula1>
          <xm:sqref>AQ26 AS26 AM26 AV26:AX26 BD26 L26:M26 I26 E26:F26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DC4BF-94F9-433C-BB0B-81F12B935151}">
  <sheetPr>
    <tabColor rgb="FF002060"/>
  </sheetPr>
  <dimension ref="A1:AV142"/>
  <sheetViews>
    <sheetView showGridLines="0" tabSelected="1" topLeftCell="A4" zoomScale="80" zoomScaleNormal="80" zoomScalePageLayoutView="70" workbookViewId="0">
      <pane xSplit="1" ySplit="4" topLeftCell="B8" activePane="bottomRight" state="frozen"/>
      <selection activeCell="A4" sqref="A4"/>
      <selection pane="topRight" activeCell="B4" sqref="B4"/>
      <selection pane="bottomLeft" activeCell="A9" sqref="A9"/>
      <selection pane="bottomRight" activeCell="F8" sqref="F8"/>
    </sheetView>
  </sheetViews>
  <sheetFormatPr baseColWidth="10" defaultColWidth="11.42578125" defaultRowHeight="16.5" x14ac:dyDescent="0.3"/>
  <cols>
    <col min="1" max="1" width="6.7109375" style="26" customWidth="1"/>
    <col min="2" max="2" width="16.28515625" style="26" customWidth="1"/>
    <col min="3" max="3" width="9" style="34" customWidth="1"/>
    <col min="4" max="4" width="26.28515625" style="502" customWidth="1"/>
    <col min="5" max="5" width="72.85546875" style="509" customWidth="1"/>
    <col min="6" max="10" width="18.42578125" style="509" customWidth="1"/>
    <col min="11" max="11" width="28.85546875" style="509" customWidth="1"/>
    <col min="12" max="16384" width="11.42578125" style="26"/>
  </cols>
  <sheetData>
    <row r="1" spans="1:48" ht="41.25" customHeight="1" thickTop="1" thickBot="1" x14ac:dyDescent="0.35">
      <c r="B1" s="762" t="s">
        <v>78</v>
      </c>
      <c r="C1" s="763"/>
      <c r="D1" s="763"/>
      <c r="E1" s="763"/>
      <c r="F1" s="763"/>
      <c r="G1" s="763"/>
      <c r="H1" s="763"/>
      <c r="I1" s="763"/>
      <c r="J1" s="763"/>
      <c r="K1" s="763"/>
    </row>
    <row r="2" spans="1:48" ht="41.25" customHeight="1" thickTop="1" thickBot="1" x14ac:dyDescent="0.35">
      <c r="B2" s="762" t="s">
        <v>79</v>
      </c>
      <c r="C2" s="763"/>
      <c r="D2" s="763"/>
      <c r="E2" s="763"/>
      <c r="F2" s="763"/>
      <c r="G2" s="763"/>
      <c r="H2" s="763"/>
      <c r="I2" s="763"/>
      <c r="J2" s="763"/>
      <c r="K2" s="763"/>
    </row>
    <row r="3" spans="1:48" ht="41.25" customHeight="1" thickTop="1" thickBot="1" x14ac:dyDescent="0.35">
      <c r="B3" s="762" t="s">
        <v>1617</v>
      </c>
      <c r="C3" s="763"/>
      <c r="D3" s="763"/>
      <c r="E3" s="763"/>
      <c r="F3" s="763"/>
      <c r="G3" s="763"/>
      <c r="H3" s="763"/>
      <c r="I3" s="763"/>
      <c r="J3" s="763"/>
      <c r="K3" s="763"/>
      <c r="L3" s="762"/>
      <c r="M3" s="763"/>
      <c r="N3" s="763"/>
      <c r="O3" s="763"/>
      <c r="P3" s="763"/>
      <c r="Q3" s="763"/>
      <c r="R3" s="763"/>
      <c r="S3" s="763"/>
      <c r="T3" s="763"/>
      <c r="U3" s="763"/>
      <c r="V3" s="763"/>
      <c r="W3" s="763"/>
      <c r="X3" s="763"/>
      <c r="Y3" s="763"/>
      <c r="Z3" s="763"/>
      <c r="AA3" s="763"/>
      <c r="AB3" s="763"/>
      <c r="AC3" s="763"/>
      <c r="AD3" s="763"/>
      <c r="AE3" s="763"/>
      <c r="AF3" s="763"/>
      <c r="AG3" s="763"/>
      <c r="AH3" s="763"/>
      <c r="AI3" s="763"/>
      <c r="AJ3" s="763"/>
      <c r="AK3" s="763"/>
      <c r="AL3" s="763"/>
      <c r="AM3" s="763"/>
      <c r="AN3" s="763"/>
      <c r="AO3" s="763"/>
      <c r="AP3" s="763"/>
      <c r="AQ3" s="763"/>
      <c r="AR3" s="763"/>
      <c r="AS3" s="763"/>
      <c r="AT3" s="763"/>
      <c r="AU3" s="763"/>
      <c r="AV3" s="763"/>
    </row>
    <row r="4" spans="1:48" ht="36.75" customHeight="1" thickTop="1" x14ac:dyDescent="0.3">
      <c r="B4" s="1178"/>
      <c r="C4" s="1178"/>
      <c r="D4" s="1178"/>
      <c r="E4" s="1178"/>
      <c r="F4" s="1178"/>
      <c r="G4" s="1178"/>
      <c r="H4" s="1178"/>
      <c r="I4" s="1178"/>
      <c r="J4" s="1178"/>
      <c r="K4" s="1178"/>
      <c r="L4" s="27"/>
      <c r="M4" s="27"/>
      <c r="N4" s="27"/>
    </row>
    <row r="5" spans="1:48" ht="55.5" customHeight="1" x14ac:dyDescent="0.3">
      <c r="B5" s="766" t="s">
        <v>1731</v>
      </c>
      <c r="C5" s="766"/>
      <c r="D5" s="766"/>
      <c r="E5" s="766"/>
      <c r="F5" s="766"/>
      <c r="G5" s="766"/>
      <c r="H5" s="766"/>
      <c r="I5" s="766"/>
      <c r="J5" s="766"/>
      <c r="K5" s="766"/>
      <c r="L5" s="27"/>
      <c r="M5" s="27"/>
      <c r="N5" s="27"/>
      <c r="O5" s="27"/>
      <c r="P5" s="27"/>
    </row>
    <row r="6" spans="1:48" ht="30.75" customHeight="1" x14ac:dyDescent="0.3">
      <c r="B6" s="1194" t="s">
        <v>17</v>
      </c>
      <c r="C6" s="1194" t="s">
        <v>77</v>
      </c>
      <c r="D6" s="1192" t="s">
        <v>80</v>
      </c>
      <c r="E6" s="1028" t="s">
        <v>86</v>
      </c>
      <c r="F6" s="503"/>
      <c r="G6" s="503"/>
      <c r="H6" s="503"/>
      <c r="I6" s="503"/>
      <c r="J6" s="503"/>
      <c r="K6" s="503"/>
      <c r="L6" s="27"/>
      <c r="M6" s="27"/>
      <c r="N6" s="27"/>
    </row>
    <row r="7" spans="1:48" s="27" customFormat="1" ht="144" customHeight="1" thickBot="1" x14ac:dyDescent="0.3">
      <c r="B7" s="1195"/>
      <c r="C7" s="1195"/>
      <c r="D7" s="1193"/>
      <c r="E7" s="1177"/>
      <c r="F7" s="732" t="s">
        <v>1631</v>
      </c>
      <c r="G7" s="732" t="s">
        <v>1632</v>
      </c>
      <c r="H7" s="732" t="s">
        <v>1673</v>
      </c>
      <c r="I7" s="732" t="s">
        <v>1674</v>
      </c>
      <c r="J7" s="732" t="s">
        <v>1633</v>
      </c>
      <c r="K7" s="732" t="s">
        <v>1709</v>
      </c>
    </row>
    <row r="8" spans="1:48" ht="134.25" customHeight="1" x14ac:dyDescent="0.3">
      <c r="A8" s="27"/>
      <c r="B8" s="786" t="s">
        <v>183</v>
      </c>
      <c r="C8" s="798" t="s">
        <v>223</v>
      </c>
      <c r="D8" s="1214" t="s">
        <v>1035</v>
      </c>
      <c r="E8" s="1237" t="s">
        <v>1237</v>
      </c>
      <c r="F8" s="746" t="s">
        <v>1634</v>
      </c>
      <c r="G8" s="746" t="s">
        <v>1636</v>
      </c>
      <c r="H8" s="746" t="s">
        <v>1637</v>
      </c>
      <c r="I8" s="746" t="s">
        <v>1634</v>
      </c>
      <c r="J8" s="746" t="s">
        <v>1634</v>
      </c>
      <c r="K8" s="746" t="s">
        <v>1708</v>
      </c>
    </row>
    <row r="9" spans="1:48" ht="156" customHeight="1" x14ac:dyDescent="0.3">
      <c r="A9" s="27"/>
      <c r="B9" s="787"/>
      <c r="C9" s="799"/>
      <c r="D9" s="1215"/>
      <c r="E9" s="1238" t="s">
        <v>1675</v>
      </c>
      <c r="F9" s="746" t="s">
        <v>1634</v>
      </c>
      <c r="G9" s="746" t="s">
        <v>1636</v>
      </c>
      <c r="H9" s="746" t="s">
        <v>1637</v>
      </c>
      <c r="I9" s="746" t="s">
        <v>1634</v>
      </c>
      <c r="J9" s="746" t="s">
        <v>1634</v>
      </c>
      <c r="K9" s="746" t="s">
        <v>1708</v>
      </c>
    </row>
    <row r="10" spans="1:48" ht="104.25" customHeight="1" thickBot="1" x14ac:dyDescent="0.35">
      <c r="B10" s="788"/>
      <c r="C10" s="800"/>
      <c r="D10" s="1216"/>
      <c r="E10" s="733" t="s">
        <v>1238</v>
      </c>
      <c r="F10" s="746" t="s">
        <v>1634</v>
      </c>
      <c r="G10" s="746" t="s">
        <v>1636</v>
      </c>
      <c r="H10" s="746" t="s">
        <v>1637</v>
      </c>
      <c r="I10" s="746" t="s">
        <v>1634</v>
      </c>
      <c r="J10" s="746" t="s">
        <v>1634</v>
      </c>
      <c r="K10" s="746" t="s">
        <v>1708</v>
      </c>
    </row>
    <row r="11" spans="1:48" ht="136.5" customHeight="1" x14ac:dyDescent="0.3">
      <c r="B11" s="786" t="s">
        <v>182</v>
      </c>
      <c r="C11" s="798" t="s">
        <v>224</v>
      </c>
      <c r="D11" s="1217" t="s">
        <v>375</v>
      </c>
      <c r="E11" s="1237" t="s">
        <v>1239</v>
      </c>
      <c r="F11" s="746" t="s">
        <v>1634</v>
      </c>
      <c r="G11" s="746" t="s">
        <v>1634</v>
      </c>
      <c r="H11" s="746" t="s">
        <v>1635</v>
      </c>
      <c r="I11" s="746" t="s">
        <v>1635</v>
      </c>
      <c r="J11" s="746" t="s">
        <v>1635</v>
      </c>
      <c r="K11" s="746" t="s">
        <v>1710</v>
      </c>
    </row>
    <row r="12" spans="1:48" ht="153" customHeight="1" thickBot="1" x14ac:dyDescent="0.35">
      <c r="B12" s="787"/>
      <c r="C12" s="800"/>
      <c r="D12" s="1219"/>
      <c r="E12" s="417" t="s">
        <v>1445</v>
      </c>
      <c r="F12" s="746" t="s">
        <v>1634</v>
      </c>
      <c r="G12" s="746" t="s">
        <v>1634</v>
      </c>
      <c r="H12" s="746" t="s">
        <v>1635</v>
      </c>
      <c r="I12" s="746" t="s">
        <v>1635</v>
      </c>
      <c r="J12" s="746" t="s">
        <v>1635</v>
      </c>
      <c r="K12" s="746" t="s">
        <v>1710</v>
      </c>
    </row>
    <row r="13" spans="1:48" ht="172.5" customHeight="1" x14ac:dyDescent="0.3">
      <c r="B13" s="787"/>
      <c r="C13" s="798" t="s">
        <v>226</v>
      </c>
      <c r="D13" s="1214" t="s">
        <v>383</v>
      </c>
      <c r="E13" s="1200" t="s">
        <v>1250</v>
      </c>
      <c r="F13" s="746" t="s">
        <v>1638</v>
      </c>
      <c r="G13" s="746" t="s">
        <v>1638</v>
      </c>
      <c r="H13" s="746" t="s">
        <v>1638</v>
      </c>
      <c r="I13" s="746" t="s">
        <v>1638</v>
      </c>
      <c r="J13" s="746" t="s">
        <v>1638</v>
      </c>
      <c r="K13" s="746" t="s">
        <v>1710</v>
      </c>
    </row>
    <row r="14" spans="1:48" ht="96.75" customHeight="1" thickBot="1" x14ac:dyDescent="0.35">
      <c r="B14" s="787"/>
      <c r="C14" s="800"/>
      <c r="D14" s="1216"/>
      <c r="E14" s="1236" t="s">
        <v>1249</v>
      </c>
      <c r="F14" s="746" t="s">
        <v>1638</v>
      </c>
      <c r="G14" s="746" t="s">
        <v>1638</v>
      </c>
      <c r="H14" s="746" t="s">
        <v>1638</v>
      </c>
      <c r="I14" s="746" t="s">
        <v>1638</v>
      </c>
      <c r="J14" s="746" t="s">
        <v>1638</v>
      </c>
      <c r="K14" s="746" t="s">
        <v>1710</v>
      </c>
    </row>
    <row r="15" spans="1:48" ht="168" customHeight="1" thickBot="1" x14ac:dyDescent="0.35">
      <c r="B15" s="788"/>
      <c r="C15" s="364" t="s">
        <v>227</v>
      </c>
      <c r="D15" s="537" t="s">
        <v>1248</v>
      </c>
      <c r="E15" s="735" t="s">
        <v>1251</v>
      </c>
      <c r="F15" s="746" t="s">
        <v>1638</v>
      </c>
      <c r="G15" s="746" t="s">
        <v>1638</v>
      </c>
      <c r="H15" s="746" t="s">
        <v>1638</v>
      </c>
      <c r="I15" s="746" t="s">
        <v>1638</v>
      </c>
      <c r="J15" s="746" t="s">
        <v>1638</v>
      </c>
      <c r="K15" s="746" t="s">
        <v>1710</v>
      </c>
    </row>
    <row r="16" spans="1:48" ht="135.75" customHeight="1" x14ac:dyDescent="0.3">
      <c r="B16" s="786" t="s">
        <v>195</v>
      </c>
      <c r="C16" s="798" t="s">
        <v>228</v>
      </c>
      <c r="D16" s="1234" t="s">
        <v>1592</v>
      </c>
      <c r="E16" s="1200" t="s">
        <v>1593</v>
      </c>
      <c r="F16" s="746" t="s">
        <v>1711</v>
      </c>
      <c r="G16" s="746" t="s">
        <v>1711</v>
      </c>
      <c r="H16" s="746" t="s">
        <v>1638</v>
      </c>
      <c r="I16" s="746" t="s">
        <v>1711</v>
      </c>
      <c r="J16" s="746" t="s">
        <v>1711</v>
      </c>
      <c r="K16" s="746" t="s">
        <v>1676</v>
      </c>
    </row>
    <row r="17" spans="2:11" ht="143.25" customHeight="1" thickBot="1" x14ac:dyDescent="0.35">
      <c r="B17" s="787"/>
      <c r="C17" s="800"/>
      <c r="D17" s="1235"/>
      <c r="E17" s="417" t="s">
        <v>1712</v>
      </c>
      <c r="F17" s="746" t="s">
        <v>1711</v>
      </c>
      <c r="G17" s="746" t="s">
        <v>1711</v>
      </c>
      <c r="H17" s="746" t="s">
        <v>1711</v>
      </c>
      <c r="I17" s="746" t="s">
        <v>1711</v>
      </c>
      <c r="J17" s="746" t="s">
        <v>1711</v>
      </c>
      <c r="K17" s="746" t="s">
        <v>1677</v>
      </c>
    </row>
    <row r="18" spans="2:11" ht="150.75" customHeight="1" thickBot="1" x14ac:dyDescent="0.35">
      <c r="B18" s="788"/>
      <c r="C18" s="370" t="s">
        <v>230</v>
      </c>
      <c r="D18" s="1233" t="s">
        <v>1597</v>
      </c>
      <c r="E18" s="416" t="s">
        <v>1599</v>
      </c>
      <c r="F18" s="746" t="s">
        <v>1711</v>
      </c>
      <c r="G18" s="746" t="s">
        <v>1711</v>
      </c>
      <c r="H18" s="746" t="s">
        <v>1711</v>
      </c>
      <c r="I18" s="746" t="s">
        <v>1711</v>
      </c>
      <c r="J18" s="746" t="s">
        <v>1711</v>
      </c>
      <c r="K18" s="746" t="s">
        <v>1677</v>
      </c>
    </row>
    <row r="19" spans="2:11" ht="89.25" customHeight="1" thickTop="1" x14ac:dyDescent="0.3">
      <c r="B19" s="786" t="s">
        <v>184</v>
      </c>
      <c r="C19" s="798" t="s">
        <v>231</v>
      </c>
      <c r="D19" s="1217" t="s">
        <v>415</v>
      </c>
      <c r="E19" s="1232" t="s">
        <v>1364</v>
      </c>
      <c r="F19" s="746" t="s">
        <v>1711</v>
      </c>
      <c r="G19" s="746" t="s">
        <v>1638</v>
      </c>
      <c r="H19" s="746" t="s">
        <v>1638</v>
      </c>
      <c r="I19" s="746" t="s">
        <v>1638</v>
      </c>
      <c r="J19" s="746" t="s">
        <v>1638</v>
      </c>
      <c r="K19" s="746" t="s">
        <v>1710</v>
      </c>
    </row>
    <row r="20" spans="2:11" ht="101.25" customHeight="1" x14ac:dyDescent="0.3">
      <c r="B20" s="787"/>
      <c r="C20" s="799"/>
      <c r="D20" s="1218"/>
      <c r="E20" s="1206" t="s">
        <v>1363</v>
      </c>
      <c r="F20" s="746" t="s">
        <v>1711</v>
      </c>
      <c r="G20" s="746" t="s">
        <v>1638</v>
      </c>
      <c r="H20" s="746" t="s">
        <v>1638</v>
      </c>
      <c r="I20" s="746" t="s">
        <v>1638</v>
      </c>
      <c r="J20" s="746" t="s">
        <v>1638</v>
      </c>
      <c r="K20" s="746" t="s">
        <v>1710</v>
      </c>
    </row>
    <row r="21" spans="2:11" ht="116.25" customHeight="1" thickBot="1" x14ac:dyDescent="0.35">
      <c r="B21" s="787"/>
      <c r="C21" s="800"/>
      <c r="D21" s="1219"/>
      <c r="E21" s="417" t="s">
        <v>1446</v>
      </c>
      <c r="F21" s="746" t="s">
        <v>1711</v>
      </c>
      <c r="G21" s="746" t="s">
        <v>1638</v>
      </c>
      <c r="H21" s="746" t="s">
        <v>1638</v>
      </c>
      <c r="I21" s="746" t="s">
        <v>1638</v>
      </c>
      <c r="J21" s="746" t="s">
        <v>1638</v>
      </c>
      <c r="K21" s="746" t="s">
        <v>1710</v>
      </c>
    </row>
    <row r="22" spans="2:11" ht="141" customHeight="1" x14ac:dyDescent="0.3">
      <c r="B22" s="787"/>
      <c r="C22" s="798" t="s">
        <v>232</v>
      </c>
      <c r="D22" s="1217" t="s">
        <v>417</v>
      </c>
      <c r="E22" s="1200" t="s">
        <v>1365</v>
      </c>
      <c r="F22" s="746" t="s">
        <v>1711</v>
      </c>
      <c r="G22" s="746" t="s">
        <v>1711</v>
      </c>
      <c r="H22" s="746" t="s">
        <v>1638</v>
      </c>
      <c r="I22" s="746" t="s">
        <v>1638</v>
      </c>
      <c r="J22" s="746" t="s">
        <v>1638</v>
      </c>
      <c r="K22" s="746" t="s">
        <v>1710</v>
      </c>
    </row>
    <row r="23" spans="2:11" ht="144.75" customHeight="1" thickBot="1" x14ac:dyDescent="0.35">
      <c r="B23" s="787"/>
      <c r="C23" s="800"/>
      <c r="D23" s="1219"/>
      <c r="E23" s="417" t="s">
        <v>1447</v>
      </c>
      <c r="F23" s="746" t="s">
        <v>1711</v>
      </c>
      <c r="G23" s="746" t="s">
        <v>1711</v>
      </c>
      <c r="H23" s="746" t="s">
        <v>1638</v>
      </c>
      <c r="I23" s="746" t="s">
        <v>1638</v>
      </c>
      <c r="J23" s="746" t="s">
        <v>1638</v>
      </c>
      <c r="K23" s="746" t="s">
        <v>1710</v>
      </c>
    </row>
    <row r="24" spans="2:11" ht="172.5" customHeight="1" x14ac:dyDescent="0.3">
      <c r="B24" s="787"/>
      <c r="C24" s="798" t="s">
        <v>234</v>
      </c>
      <c r="D24" s="1217" t="s">
        <v>1509</v>
      </c>
      <c r="E24" s="1200" t="s">
        <v>1511</v>
      </c>
      <c r="F24" s="746" t="s">
        <v>1711</v>
      </c>
      <c r="G24" s="746" t="s">
        <v>1711</v>
      </c>
      <c r="H24" s="746" t="s">
        <v>1638</v>
      </c>
      <c r="I24" s="746" t="s">
        <v>1638</v>
      </c>
      <c r="J24" s="746" t="s">
        <v>1638</v>
      </c>
      <c r="K24" s="746" t="s">
        <v>1710</v>
      </c>
    </row>
    <row r="25" spans="2:11" ht="209.25" customHeight="1" x14ac:dyDescent="0.3">
      <c r="B25" s="787"/>
      <c r="C25" s="799"/>
      <c r="D25" s="1218"/>
      <c r="E25" s="1206" t="s">
        <v>1513</v>
      </c>
      <c r="F25" s="746" t="s">
        <v>1711</v>
      </c>
      <c r="G25" s="746" t="s">
        <v>1711</v>
      </c>
      <c r="H25" s="746" t="s">
        <v>1638</v>
      </c>
      <c r="I25" s="746" t="s">
        <v>1638</v>
      </c>
      <c r="J25" s="746" t="s">
        <v>1638</v>
      </c>
      <c r="K25" s="746" t="s">
        <v>1710</v>
      </c>
    </row>
    <row r="26" spans="2:11" ht="238.5" customHeight="1" thickBot="1" x14ac:dyDescent="0.35">
      <c r="B26" s="787"/>
      <c r="C26" s="800"/>
      <c r="D26" s="1219"/>
      <c r="E26" s="417" t="s">
        <v>1514</v>
      </c>
      <c r="F26" s="746" t="s">
        <v>1711</v>
      </c>
      <c r="G26" s="746" t="s">
        <v>1711</v>
      </c>
      <c r="H26" s="746" t="s">
        <v>1711</v>
      </c>
      <c r="I26" s="746" t="s">
        <v>1711</v>
      </c>
      <c r="J26" s="746" t="s">
        <v>1711</v>
      </c>
      <c r="K26" s="746" t="s">
        <v>1639</v>
      </c>
    </row>
    <row r="27" spans="2:11" ht="154.5" customHeight="1" x14ac:dyDescent="0.3">
      <c r="B27" s="787"/>
      <c r="C27" s="798" t="s">
        <v>320</v>
      </c>
      <c r="D27" s="1217" t="s">
        <v>429</v>
      </c>
      <c r="E27" s="1200" t="s">
        <v>1515</v>
      </c>
      <c r="F27" s="746" t="s">
        <v>1711</v>
      </c>
      <c r="G27" s="746" t="s">
        <v>1711</v>
      </c>
      <c r="H27" s="746" t="s">
        <v>1711</v>
      </c>
      <c r="I27" s="746" t="s">
        <v>1638</v>
      </c>
      <c r="J27" s="746" t="s">
        <v>1638</v>
      </c>
      <c r="K27" s="746" t="s">
        <v>1710</v>
      </c>
    </row>
    <row r="28" spans="2:11" ht="283.5" customHeight="1" thickBot="1" x14ac:dyDescent="0.35">
      <c r="B28" s="788"/>
      <c r="C28" s="800"/>
      <c r="D28" s="1219"/>
      <c r="E28" s="734" t="s">
        <v>1516</v>
      </c>
      <c r="F28" s="746" t="s">
        <v>1711</v>
      </c>
      <c r="G28" s="746" t="s">
        <v>1711</v>
      </c>
      <c r="H28" s="746" t="s">
        <v>1711</v>
      </c>
      <c r="I28" s="746" t="s">
        <v>1638</v>
      </c>
      <c r="J28" s="746" t="s">
        <v>1638</v>
      </c>
      <c r="K28" s="746" t="s">
        <v>1710</v>
      </c>
    </row>
    <row r="29" spans="2:11" ht="193.5" customHeight="1" x14ac:dyDescent="0.3">
      <c r="B29" s="786" t="s">
        <v>193</v>
      </c>
      <c r="C29" s="798" t="s">
        <v>235</v>
      </c>
      <c r="D29" s="1217" t="s">
        <v>434</v>
      </c>
      <c r="E29" s="1200" t="s">
        <v>1244</v>
      </c>
      <c r="F29" s="746" t="s">
        <v>1711</v>
      </c>
      <c r="G29" s="746" t="s">
        <v>1711</v>
      </c>
      <c r="H29" s="746" t="s">
        <v>1711</v>
      </c>
      <c r="I29" s="746" t="s">
        <v>1638</v>
      </c>
      <c r="J29" s="746" t="s">
        <v>1638</v>
      </c>
      <c r="K29" s="746" t="s">
        <v>1713</v>
      </c>
    </row>
    <row r="30" spans="2:11" ht="141" customHeight="1" thickBot="1" x14ac:dyDescent="0.35">
      <c r="B30" s="787"/>
      <c r="C30" s="800"/>
      <c r="D30" s="1219"/>
      <c r="E30" s="735" t="s">
        <v>1440</v>
      </c>
      <c r="F30" s="746" t="s">
        <v>1711</v>
      </c>
      <c r="G30" s="746" t="s">
        <v>1638</v>
      </c>
      <c r="H30" s="746" t="s">
        <v>1638</v>
      </c>
      <c r="I30" s="746" t="s">
        <v>1711</v>
      </c>
      <c r="J30" s="746" t="s">
        <v>1711</v>
      </c>
      <c r="K30" s="746" t="s">
        <v>1678</v>
      </c>
    </row>
    <row r="31" spans="2:11" ht="225.75" customHeight="1" x14ac:dyDescent="0.3">
      <c r="B31" s="787"/>
      <c r="C31" s="798" t="s">
        <v>236</v>
      </c>
      <c r="D31" s="1217" t="s">
        <v>440</v>
      </c>
      <c r="E31" s="1200" t="s">
        <v>1439</v>
      </c>
      <c r="F31" s="746" t="s">
        <v>1711</v>
      </c>
      <c r="G31" s="746" t="s">
        <v>1711</v>
      </c>
      <c r="H31" s="746" t="s">
        <v>1711</v>
      </c>
      <c r="I31" s="746" t="s">
        <v>1711</v>
      </c>
      <c r="J31" s="746" t="s">
        <v>1711</v>
      </c>
      <c r="K31" s="746" t="s">
        <v>1639</v>
      </c>
    </row>
    <row r="32" spans="2:11" ht="254.25" customHeight="1" thickBot="1" x14ac:dyDescent="0.35">
      <c r="B32" s="787"/>
      <c r="C32" s="799"/>
      <c r="D32" s="1219"/>
      <c r="E32" s="735" t="s">
        <v>1438</v>
      </c>
      <c r="F32" s="746" t="s">
        <v>1711</v>
      </c>
      <c r="G32" s="746" t="s">
        <v>1711</v>
      </c>
      <c r="H32" s="746" t="s">
        <v>1711</v>
      </c>
      <c r="I32" s="746" t="s">
        <v>1711</v>
      </c>
      <c r="J32" s="746" t="s">
        <v>1638</v>
      </c>
      <c r="K32" s="746" t="s">
        <v>1640</v>
      </c>
    </row>
    <row r="33" spans="2:11" ht="195.75" customHeight="1" thickBot="1" x14ac:dyDescent="0.35">
      <c r="B33" s="786" t="s">
        <v>188</v>
      </c>
      <c r="C33" s="364" t="s">
        <v>238</v>
      </c>
      <c r="D33" s="537" t="s">
        <v>1520</v>
      </c>
      <c r="E33" s="728" t="s">
        <v>1521</v>
      </c>
      <c r="F33" s="746" t="s">
        <v>1638</v>
      </c>
      <c r="G33" s="746" t="s">
        <v>1638</v>
      </c>
      <c r="H33" s="746" t="s">
        <v>1638</v>
      </c>
      <c r="I33" s="746" t="s">
        <v>1638</v>
      </c>
      <c r="J33" s="746" t="s">
        <v>1638</v>
      </c>
      <c r="K33" s="747" t="s">
        <v>1679</v>
      </c>
    </row>
    <row r="34" spans="2:11" ht="163.5" customHeight="1" x14ac:dyDescent="0.3">
      <c r="B34" s="787"/>
      <c r="C34" s="798" t="s">
        <v>239</v>
      </c>
      <c r="D34" s="966" t="s">
        <v>1574</v>
      </c>
      <c r="E34" s="1230" t="s">
        <v>1576</v>
      </c>
      <c r="F34" s="746" t="s">
        <v>1638</v>
      </c>
      <c r="G34" s="746" t="s">
        <v>1638</v>
      </c>
      <c r="H34" s="746" t="s">
        <v>1638</v>
      </c>
      <c r="I34" s="746" t="s">
        <v>1638</v>
      </c>
      <c r="J34" s="746" t="s">
        <v>1638</v>
      </c>
      <c r="K34" s="748" t="s">
        <v>1680</v>
      </c>
    </row>
    <row r="35" spans="2:11" ht="204.75" customHeight="1" thickBot="1" x14ac:dyDescent="0.35">
      <c r="B35" s="787"/>
      <c r="C35" s="800"/>
      <c r="D35" s="967"/>
      <c r="E35" s="614" t="s">
        <v>1578</v>
      </c>
      <c r="F35" s="746" t="s">
        <v>1711</v>
      </c>
      <c r="G35" s="746" t="s">
        <v>1711</v>
      </c>
      <c r="H35" s="746" t="s">
        <v>1638</v>
      </c>
      <c r="I35" s="746" t="s">
        <v>1638</v>
      </c>
      <c r="J35" s="746" t="s">
        <v>1638</v>
      </c>
      <c r="K35" s="748" t="s">
        <v>1681</v>
      </c>
    </row>
    <row r="36" spans="2:11" ht="202.5" customHeight="1" thickBot="1" x14ac:dyDescent="0.35">
      <c r="B36" s="787"/>
      <c r="C36" s="364" t="s">
        <v>240</v>
      </c>
      <c r="D36" s="487" t="s">
        <v>1107</v>
      </c>
      <c r="E36" s="280" t="s">
        <v>1580</v>
      </c>
      <c r="F36" s="746" t="s">
        <v>1711</v>
      </c>
      <c r="G36" s="746" t="s">
        <v>1711</v>
      </c>
      <c r="H36" s="746" t="s">
        <v>1638</v>
      </c>
      <c r="I36" s="746" t="s">
        <v>1638</v>
      </c>
      <c r="J36" s="746" t="s">
        <v>1638</v>
      </c>
      <c r="K36" s="748" t="s">
        <v>1729</v>
      </c>
    </row>
    <row r="37" spans="2:11" ht="124.5" customHeight="1" x14ac:dyDescent="0.3">
      <c r="B37" s="787"/>
      <c r="C37" s="798" t="s">
        <v>241</v>
      </c>
      <c r="D37" s="966" t="s">
        <v>1523</v>
      </c>
      <c r="E37" s="759" t="s">
        <v>1526</v>
      </c>
      <c r="F37" s="746" t="s">
        <v>1711</v>
      </c>
      <c r="G37" s="746" t="s">
        <v>1711</v>
      </c>
      <c r="H37" s="746" t="s">
        <v>1638</v>
      </c>
      <c r="I37" s="746" t="s">
        <v>1638</v>
      </c>
      <c r="J37" s="746" t="s">
        <v>1638</v>
      </c>
      <c r="K37" s="748" t="s">
        <v>1682</v>
      </c>
    </row>
    <row r="38" spans="2:11" ht="133.5" customHeight="1" thickBot="1" x14ac:dyDescent="0.35">
      <c r="B38" s="787"/>
      <c r="C38" s="800"/>
      <c r="D38" s="967"/>
      <c r="E38" s="609" t="s">
        <v>1528</v>
      </c>
      <c r="F38" s="746" t="s">
        <v>1711</v>
      </c>
      <c r="G38" s="746" t="s">
        <v>1711</v>
      </c>
      <c r="H38" s="746" t="s">
        <v>1638</v>
      </c>
      <c r="I38" s="746" t="s">
        <v>1638</v>
      </c>
      <c r="J38" s="746" t="s">
        <v>1638</v>
      </c>
      <c r="K38" s="748" t="s">
        <v>1682</v>
      </c>
    </row>
    <row r="39" spans="2:11" ht="134.25" customHeight="1" x14ac:dyDescent="0.3">
      <c r="B39" s="787"/>
      <c r="C39" s="798" t="s">
        <v>242</v>
      </c>
      <c r="D39" s="966" t="s">
        <v>1121</v>
      </c>
      <c r="E39" s="759" t="s">
        <v>1472</v>
      </c>
      <c r="F39" s="746" t="s">
        <v>1711</v>
      </c>
      <c r="G39" s="746" t="s">
        <v>1711</v>
      </c>
      <c r="H39" s="746" t="s">
        <v>1638</v>
      </c>
      <c r="I39" s="746" t="s">
        <v>1638</v>
      </c>
      <c r="J39" s="746" t="s">
        <v>1638</v>
      </c>
      <c r="K39" s="748" t="s">
        <v>1682</v>
      </c>
    </row>
    <row r="40" spans="2:11" ht="131.25" thickBot="1" x14ac:dyDescent="0.35">
      <c r="B40" s="788"/>
      <c r="C40" s="800"/>
      <c r="D40" s="967"/>
      <c r="E40" s="609" t="s">
        <v>1473</v>
      </c>
      <c r="F40" s="746" t="s">
        <v>1711</v>
      </c>
      <c r="G40" s="746" t="s">
        <v>1711</v>
      </c>
      <c r="H40" s="746" t="s">
        <v>1638</v>
      </c>
      <c r="I40" s="746" t="s">
        <v>1638</v>
      </c>
      <c r="J40" s="746" t="s">
        <v>1638</v>
      </c>
      <c r="K40" s="748" t="s">
        <v>1714</v>
      </c>
    </row>
    <row r="41" spans="2:11" ht="242.25" customHeight="1" thickBot="1" x14ac:dyDescent="0.35">
      <c r="B41" s="288" t="s">
        <v>190</v>
      </c>
      <c r="C41" s="370" t="s">
        <v>243</v>
      </c>
      <c r="D41" s="487" t="s">
        <v>466</v>
      </c>
      <c r="E41" s="441" t="s">
        <v>1245</v>
      </c>
      <c r="F41" s="746" t="s">
        <v>1711</v>
      </c>
      <c r="G41" s="746" t="s">
        <v>1711</v>
      </c>
      <c r="H41" s="746" t="s">
        <v>1638</v>
      </c>
      <c r="I41" s="746" t="s">
        <v>1711</v>
      </c>
      <c r="J41" s="746" t="s">
        <v>1711</v>
      </c>
      <c r="K41" s="749" t="s">
        <v>1641</v>
      </c>
    </row>
    <row r="42" spans="2:11" ht="243" customHeight="1" x14ac:dyDescent="0.3">
      <c r="B42" s="786" t="s">
        <v>185</v>
      </c>
      <c r="C42" s="798" t="s">
        <v>247</v>
      </c>
      <c r="D42" s="974" t="s">
        <v>507</v>
      </c>
      <c r="E42" s="1198" t="s">
        <v>1246</v>
      </c>
      <c r="F42" s="746" t="s">
        <v>1638</v>
      </c>
      <c r="G42" s="746" t="s">
        <v>1638</v>
      </c>
      <c r="H42" s="746" t="s">
        <v>1638</v>
      </c>
      <c r="I42" s="746" t="s">
        <v>1638</v>
      </c>
      <c r="J42" s="746" t="s">
        <v>1638</v>
      </c>
      <c r="K42" s="749" t="s">
        <v>1683</v>
      </c>
    </row>
    <row r="43" spans="2:11" ht="269.25" customHeight="1" thickBot="1" x14ac:dyDescent="0.35">
      <c r="B43" s="787"/>
      <c r="C43" s="800"/>
      <c r="D43" s="975"/>
      <c r="E43" s="417" t="s">
        <v>1253</v>
      </c>
      <c r="F43" s="746" t="s">
        <v>1638</v>
      </c>
      <c r="G43" s="746" t="s">
        <v>1638</v>
      </c>
      <c r="H43" s="746" t="s">
        <v>1638</v>
      </c>
      <c r="I43" s="746" t="s">
        <v>1638</v>
      </c>
      <c r="J43" s="746" t="s">
        <v>1638</v>
      </c>
      <c r="K43" s="749" t="s">
        <v>1684</v>
      </c>
    </row>
    <row r="44" spans="2:11" ht="243.75" customHeight="1" x14ac:dyDescent="0.3">
      <c r="B44" s="787"/>
      <c r="C44" s="798" t="s">
        <v>248</v>
      </c>
      <c r="D44" s="974" t="s">
        <v>508</v>
      </c>
      <c r="E44" s="1198" t="s">
        <v>1254</v>
      </c>
      <c r="F44" s="746" t="s">
        <v>1638</v>
      </c>
      <c r="G44" s="746" t="s">
        <v>1638</v>
      </c>
      <c r="H44" s="746" t="s">
        <v>1638</v>
      </c>
      <c r="I44" s="746" t="s">
        <v>1638</v>
      </c>
      <c r="J44" s="746" t="s">
        <v>1638</v>
      </c>
      <c r="K44" s="749" t="s">
        <v>1715</v>
      </c>
    </row>
    <row r="45" spans="2:11" ht="201" customHeight="1" thickBot="1" x14ac:dyDescent="0.35">
      <c r="B45" s="788"/>
      <c r="C45" s="800"/>
      <c r="D45" s="975"/>
      <c r="E45" s="417" t="s">
        <v>1255</v>
      </c>
      <c r="F45" s="746" t="s">
        <v>1638</v>
      </c>
      <c r="G45" s="746" t="s">
        <v>1638</v>
      </c>
      <c r="H45" s="746" t="s">
        <v>1638</v>
      </c>
      <c r="I45" s="746" t="s">
        <v>1638</v>
      </c>
      <c r="J45" s="746" t="s">
        <v>1638</v>
      </c>
      <c r="K45" s="749" t="s">
        <v>1716</v>
      </c>
    </row>
    <row r="46" spans="2:11" ht="198.75" customHeight="1" thickBot="1" x14ac:dyDescent="0.35">
      <c r="B46" s="786" t="s">
        <v>186</v>
      </c>
      <c r="C46" s="364" t="s">
        <v>249</v>
      </c>
      <c r="D46" s="488" t="s">
        <v>1505</v>
      </c>
      <c r="E46" s="608" t="s">
        <v>1561</v>
      </c>
      <c r="F46" s="746" t="s">
        <v>1638</v>
      </c>
      <c r="G46" s="746" t="s">
        <v>1638</v>
      </c>
      <c r="H46" s="746" t="s">
        <v>1638</v>
      </c>
      <c r="I46" s="746" t="s">
        <v>1638</v>
      </c>
      <c r="J46" s="746" t="s">
        <v>1638</v>
      </c>
      <c r="K46" s="750" t="s">
        <v>1685</v>
      </c>
    </row>
    <row r="47" spans="2:11" ht="180.75" customHeight="1" thickBot="1" x14ac:dyDescent="0.35">
      <c r="B47" s="787"/>
      <c r="C47" s="364" t="s">
        <v>250</v>
      </c>
      <c r="D47" s="487" t="s">
        <v>1047</v>
      </c>
      <c r="E47" s="736" t="s">
        <v>1259</v>
      </c>
      <c r="F47" s="746" t="s">
        <v>1711</v>
      </c>
      <c r="G47" s="746" t="s">
        <v>1638</v>
      </c>
      <c r="H47" s="746" t="s">
        <v>1638</v>
      </c>
      <c r="I47" s="746" t="s">
        <v>1711</v>
      </c>
      <c r="J47" s="746" t="s">
        <v>1638</v>
      </c>
      <c r="K47" s="751" t="s">
        <v>1686</v>
      </c>
    </row>
    <row r="48" spans="2:11" ht="162" customHeight="1" thickBot="1" x14ac:dyDescent="0.35">
      <c r="B48" s="787"/>
      <c r="C48" s="364" t="s">
        <v>251</v>
      </c>
      <c r="D48" s="488" t="s">
        <v>1099</v>
      </c>
      <c r="E48" s="737" t="s">
        <v>1261</v>
      </c>
      <c r="F48" s="746" t="s">
        <v>1711</v>
      </c>
      <c r="G48" s="746" t="s">
        <v>1711</v>
      </c>
      <c r="H48" s="746" t="s">
        <v>1638</v>
      </c>
      <c r="I48" s="746" t="s">
        <v>1638</v>
      </c>
      <c r="J48" s="746" t="s">
        <v>1638</v>
      </c>
      <c r="K48" s="752" t="s">
        <v>1687</v>
      </c>
    </row>
    <row r="49" spans="2:11" ht="100.5" thickBot="1" x14ac:dyDescent="0.35">
      <c r="B49" s="787"/>
      <c r="C49" s="414" t="s">
        <v>252</v>
      </c>
      <c r="D49" s="487" t="s">
        <v>1054</v>
      </c>
      <c r="E49" s="348" t="s">
        <v>1262</v>
      </c>
      <c r="F49" s="746" t="s">
        <v>1638</v>
      </c>
      <c r="G49" s="746" t="s">
        <v>1638</v>
      </c>
      <c r="H49" s="746" t="s">
        <v>1638</v>
      </c>
      <c r="I49" s="746" t="s">
        <v>1638</v>
      </c>
      <c r="J49" s="746" t="s">
        <v>1638</v>
      </c>
      <c r="K49" s="753" t="s">
        <v>1642</v>
      </c>
    </row>
    <row r="50" spans="2:11" ht="187.5" customHeight="1" thickBot="1" x14ac:dyDescent="0.35">
      <c r="B50" s="787"/>
      <c r="C50" s="414" t="s">
        <v>253</v>
      </c>
      <c r="D50" s="487" t="s">
        <v>1059</v>
      </c>
      <c r="E50" s="1231" t="s">
        <v>1732</v>
      </c>
      <c r="F50" s="746" t="s">
        <v>1638</v>
      </c>
      <c r="G50" s="746" t="s">
        <v>1638</v>
      </c>
      <c r="H50" s="746" t="s">
        <v>1638</v>
      </c>
      <c r="I50" s="746" t="s">
        <v>1638</v>
      </c>
      <c r="J50" s="746" t="s">
        <v>1638</v>
      </c>
      <c r="K50" s="754" t="s">
        <v>1643</v>
      </c>
    </row>
    <row r="51" spans="2:11" ht="126.75" customHeight="1" thickBot="1" x14ac:dyDescent="0.35">
      <c r="B51" s="787"/>
      <c r="C51" s="365" t="s">
        <v>254</v>
      </c>
      <c r="D51" s="488" t="s">
        <v>1064</v>
      </c>
      <c r="E51" s="608" t="s">
        <v>1562</v>
      </c>
      <c r="F51" s="746" t="s">
        <v>1638</v>
      </c>
      <c r="G51" s="746" t="s">
        <v>1638</v>
      </c>
      <c r="H51" s="746" t="s">
        <v>1638</v>
      </c>
      <c r="I51" s="746" t="s">
        <v>1638</v>
      </c>
      <c r="J51" s="746" t="s">
        <v>1638</v>
      </c>
      <c r="K51" s="750" t="s">
        <v>1688</v>
      </c>
    </row>
    <row r="52" spans="2:11" ht="186.75" customHeight="1" x14ac:dyDescent="0.3">
      <c r="B52" s="787"/>
      <c r="C52" s="798" t="s">
        <v>255</v>
      </c>
      <c r="D52" s="966" t="s">
        <v>778</v>
      </c>
      <c r="E52" s="759" t="s">
        <v>1606</v>
      </c>
      <c r="F52" s="746" t="s">
        <v>1638</v>
      </c>
      <c r="G52" s="746" t="s">
        <v>1711</v>
      </c>
      <c r="H52" s="746" t="s">
        <v>1711</v>
      </c>
      <c r="I52" s="746" t="s">
        <v>1711</v>
      </c>
      <c r="J52" s="746" t="s">
        <v>1711</v>
      </c>
      <c r="K52" s="750" t="s">
        <v>1644</v>
      </c>
    </row>
    <row r="53" spans="2:11" ht="88.5" thickBot="1" x14ac:dyDescent="0.35">
      <c r="B53" s="787"/>
      <c r="C53" s="800"/>
      <c r="D53" s="967"/>
      <c r="E53" s="609" t="s">
        <v>1564</v>
      </c>
      <c r="F53" s="746" t="s">
        <v>1711</v>
      </c>
      <c r="G53" s="746" t="s">
        <v>1711</v>
      </c>
      <c r="H53" s="746" t="s">
        <v>1638</v>
      </c>
      <c r="I53" s="746" t="s">
        <v>1638</v>
      </c>
      <c r="J53" s="746" t="s">
        <v>1638</v>
      </c>
      <c r="K53" s="750" t="s">
        <v>1645</v>
      </c>
    </row>
    <row r="54" spans="2:11" ht="117" customHeight="1" thickBot="1" x14ac:dyDescent="0.35">
      <c r="B54" s="787"/>
      <c r="C54" s="370" t="s">
        <v>256</v>
      </c>
      <c r="D54" s="487" t="s">
        <v>1607</v>
      </c>
      <c r="E54" s="727" t="s">
        <v>1608</v>
      </c>
      <c r="F54" s="746" t="s">
        <v>1711</v>
      </c>
      <c r="G54" s="746" t="s">
        <v>1638</v>
      </c>
      <c r="H54" s="746" t="s">
        <v>1638</v>
      </c>
      <c r="I54" s="746" t="s">
        <v>1638</v>
      </c>
      <c r="J54" s="746" t="s">
        <v>1638</v>
      </c>
      <c r="K54" s="750" t="s">
        <v>1645</v>
      </c>
    </row>
    <row r="55" spans="2:11" ht="167.25" customHeight="1" thickBot="1" x14ac:dyDescent="0.35">
      <c r="B55" s="787"/>
      <c r="C55" s="414" t="s">
        <v>258</v>
      </c>
      <c r="D55" s="594" t="s">
        <v>1609</v>
      </c>
      <c r="E55" s="417" t="s">
        <v>1610</v>
      </c>
      <c r="F55" s="746" t="s">
        <v>1711</v>
      </c>
      <c r="G55" s="746" t="s">
        <v>1638</v>
      </c>
      <c r="H55" s="746" t="s">
        <v>1638</v>
      </c>
      <c r="I55" s="746" t="s">
        <v>1638</v>
      </c>
      <c r="J55" s="746" t="s">
        <v>1638</v>
      </c>
      <c r="K55" s="750" t="s">
        <v>1645</v>
      </c>
    </row>
    <row r="56" spans="2:11" ht="116.25" x14ac:dyDescent="0.3">
      <c r="B56" s="787"/>
      <c r="C56" s="798" t="s">
        <v>259</v>
      </c>
      <c r="D56" s="966" t="s">
        <v>1235</v>
      </c>
      <c r="E56" s="1202" t="s">
        <v>1273</v>
      </c>
      <c r="F56" s="746" t="s">
        <v>1711</v>
      </c>
      <c r="G56" s="746" t="s">
        <v>1711</v>
      </c>
      <c r="H56" s="746" t="s">
        <v>1711</v>
      </c>
      <c r="I56" s="746" t="s">
        <v>1638</v>
      </c>
      <c r="J56" s="746" t="s">
        <v>1638</v>
      </c>
      <c r="K56" s="755" t="s">
        <v>1689</v>
      </c>
    </row>
    <row r="57" spans="2:11" ht="128.25" customHeight="1" thickBot="1" x14ac:dyDescent="0.35">
      <c r="B57" s="788"/>
      <c r="C57" s="800"/>
      <c r="D57" s="967"/>
      <c r="E57" s="1201" t="s">
        <v>1275</v>
      </c>
      <c r="F57" s="746" t="s">
        <v>1638</v>
      </c>
      <c r="G57" s="746" t="s">
        <v>1638</v>
      </c>
      <c r="H57" s="746" t="s">
        <v>1638</v>
      </c>
      <c r="I57" s="746" t="s">
        <v>1638</v>
      </c>
      <c r="J57" s="746" t="s">
        <v>1638</v>
      </c>
      <c r="K57" s="755" t="s">
        <v>1646</v>
      </c>
    </row>
    <row r="58" spans="2:11" ht="166.5" customHeight="1" x14ac:dyDescent="0.3">
      <c r="B58" s="786" t="s">
        <v>191</v>
      </c>
      <c r="C58" s="798" t="s">
        <v>261</v>
      </c>
      <c r="D58" s="966" t="s">
        <v>1136</v>
      </c>
      <c r="E58" s="1203" t="s">
        <v>1474</v>
      </c>
      <c r="F58" s="746" t="s">
        <v>1711</v>
      </c>
      <c r="G58" s="746" t="s">
        <v>1638</v>
      </c>
      <c r="H58" s="746" t="s">
        <v>1638</v>
      </c>
      <c r="I58" s="746" t="s">
        <v>1638</v>
      </c>
      <c r="J58" s="746" t="s">
        <v>1638</v>
      </c>
      <c r="K58" s="748" t="s">
        <v>1717</v>
      </c>
    </row>
    <row r="59" spans="2:11" ht="146.25" thickBot="1" x14ac:dyDescent="0.35">
      <c r="B59" s="787"/>
      <c r="C59" s="800"/>
      <c r="D59" s="967"/>
      <c r="E59" s="740" t="s">
        <v>1475</v>
      </c>
      <c r="F59" s="746" t="s">
        <v>1638</v>
      </c>
      <c r="G59" s="746" t="s">
        <v>1638</v>
      </c>
      <c r="H59" s="746" t="s">
        <v>1638</v>
      </c>
      <c r="I59" s="746" t="s">
        <v>1638</v>
      </c>
      <c r="J59" s="746" t="s">
        <v>1638</v>
      </c>
      <c r="K59" s="748" t="s">
        <v>1690</v>
      </c>
    </row>
    <row r="60" spans="2:11" ht="116.25" x14ac:dyDescent="0.3">
      <c r="B60" s="787"/>
      <c r="C60" s="798" t="s">
        <v>262</v>
      </c>
      <c r="D60" s="966" t="s">
        <v>1144</v>
      </c>
      <c r="E60" s="1198" t="s">
        <v>1476</v>
      </c>
      <c r="F60" s="746" t="s">
        <v>1638</v>
      </c>
      <c r="G60" s="746" t="s">
        <v>1638</v>
      </c>
      <c r="H60" s="746" t="s">
        <v>1638</v>
      </c>
      <c r="I60" s="746" t="s">
        <v>1638</v>
      </c>
      <c r="J60" s="746" t="s">
        <v>1638</v>
      </c>
      <c r="K60" s="749" t="s">
        <v>1647</v>
      </c>
    </row>
    <row r="61" spans="2:11" ht="102.75" x14ac:dyDescent="0.3">
      <c r="B61" s="787"/>
      <c r="C61" s="799"/>
      <c r="D61" s="1011"/>
      <c r="E61" s="1199" t="s">
        <v>1477</v>
      </c>
      <c r="F61" s="746" t="s">
        <v>1638</v>
      </c>
      <c r="G61" s="746" t="s">
        <v>1638</v>
      </c>
      <c r="H61" s="746" t="s">
        <v>1638</v>
      </c>
      <c r="I61" s="746" t="s">
        <v>1638</v>
      </c>
      <c r="J61" s="746" t="s">
        <v>1638</v>
      </c>
      <c r="K61" s="748" t="s">
        <v>1648</v>
      </c>
    </row>
    <row r="62" spans="2:11" ht="118.9" customHeight="1" x14ac:dyDescent="0.3">
      <c r="B62" s="787"/>
      <c r="C62" s="799"/>
      <c r="D62" s="1011"/>
      <c r="E62" s="1204" t="s">
        <v>1478</v>
      </c>
      <c r="F62" s="746" t="s">
        <v>1638</v>
      </c>
      <c r="G62" s="746" t="s">
        <v>1638</v>
      </c>
      <c r="H62" s="746" t="s">
        <v>1638</v>
      </c>
      <c r="I62" s="746" t="s">
        <v>1638</v>
      </c>
      <c r="J62" s="746" t="s">
        <v>1638</v>
      </c>
      <c r="K62" s="749" t="s">
        <v>1691</v>
      </c>
    </row>
    <row r="63" spans="2:11" ht="116.25" x14ac:dyDescent="0.3">
      <c r="B63" s="787"/>
      <c r="C63" s="799"/>
      <c r="D63" s="1011"/>
      <c r="E63" s="1199" t="s">
        <v>1479</v>
      </c>
      <c r="F63" s="746" t="s">
        <v>1638</v>
      </c>
      <c r="G63" s="746" t="s">
        <v>1638</v>
      </c>
      <c r="H63" s="746" t="s">
        <v>1638</v>
      </c>
      <c r="I63" s="746" t="s">
        <v>1638</v>
      </c>
      <c r="J63" s="746" t="s">
        <v>1638</v>
      </c>
      <c r="K63" s="749" t="s">
        <v>1718</v>
      </c>
    </row>
    <row r="64" spans="2:11" ht="156.75" customHeight="1" thickBot="1" x14ac:dyDescent="0.35">
      <c r="B64" s="787"/>
      <c r="C64" s="800"/>
      <c r="D64" s="967"/>
      <c r="E64" s="417" t="s">
        <v>1480</v>
      </c>
      <c r="F64" s="746" t="s">
        <v>1711</v>
      </c>
      <c r="G64" s="746" t="s">
        <v>1711</v>
      </c>
      <c r="H64" s="746" t="s">
        <v>1638</v>
      </c>
      <c r="I64" s="746" t="s">
        <v>1711</v>
      </c>
      <c r="J64" s="746" t="s">
        <v>1638</v>
      </c>
      <c r="K64" s="749" t="s">
        <v>1649</v>
      </c>
    </row>
    <row r="65" spans="2:11" ht="175.5" customHeight="1" thickBot="1" x14ac:dyDescent="0.35">
      <c r="B65" s="787"/>
      <c r="C65" s="414" t="s">
        <v>264</v>
      </c>
      <c r="D65" s="487" t="s">
        <v>1155</v>
      </c>
      <c r="E65" s="613" t="s">
        <v>1551</v>
      </c>
      <c r="F65" s="746" t="s">
        <v>1638</v>
      </c>
      <c r="G65" s="746" t="s">
        <v>1638</v>
      </c>
      <c r="H65" s="746" t="s">
        <v>1711</v>
      </c>
      <c r="I65" s="746" t="s">
        <v>1711</v>
      </c>
      <c r="J65" s="746" t="s">
        <v>1638</v>
      </c>
      <c r="K65" s="748" t="s">
        <v>1692</v>
      </c>
    </row>
    <row r="66" spans="2:11" ht="152.25" customHeight="1" x14ac:dyDescent="0.3">
      <c r="B66" s="787"/>
      <c r="C66" s="798" t="s">
        <v>265</v>
      </c>
      <c r="D66" s="966" t="s">
        <v>1162</v>
      </c>
      <c r="E66" s="1203" t="s">
        <v>1554</v>
      </c>
      <c r="F66" s="746" t="s">
        <v>1711</v>
      </c>
      <c r="G66" s="746" t="s">
        <v>1711</v>
      </c>
      <c r="H66" s="746" t="s">
        <v>1711</v>
      </c>
      <c r="I66" s="746" t="s">
        <v>1711</v>
      </c>
      <c r="J66" s="746" t="s">
        <v>1711</v>
      </c>
      <c r="K66" s="748" t="s">
        <v>1693</v>
      </c>
    </row>
    <row r="67" spans="2:11" ht="156.75" customHeight="1" thickBot="1" x14ac:dyDescent="0.35">
      <c r="B67" s="788"/>
      <c r="C67" s="800"/>
      <c r="D67" s="967"/>
      <c r="E67" s="613" t="s">
        <v>1553</v>
      </c>
      <c r="F67" s="746" t="s">
        <v>1711</v>
      </c>
      <c r="G67" s="746" t="s">
        <v>1711</v>
      </c>
      <c r="H67" s="746" t="s">
        <v>1711</v>
      </c>
      <c r="I67" s="746" t="s">
        <v>1711</v>
      </c>
      <c r="J67" s="746" t="s">
        <v>1638</v>
      </c>
      <c r="K67" s="748" t="s">
        <v>1694</v>
      </c>
    </row>
    <row r="68" spans="2:11" ht="258" customHeight="1" thickBot="1" x14ac:dyDescent="0.35">
      <c r="B68" s="786" t="s">
        <v>189</v>
      </c>
      <c r="C68" s="414" t="s">
        <v>266</v>
      </c>
      <c r="D68" s="487" t="s">
        <v>915</v>
      </c>
      <c r="E68" s="441" t="s">
        <v>1279</v>
      </c>
      <c r="F68" s="746" t="s">
        <v>1711</v>
      </c>
      <c r="G68" s="746" t="s">
        <v>1711</v>
      </c>
      <c r="H68" s="746" t="s">
        <v>1711</v>
      </c>
      <c r="I68" s="746" t="s">
        <v>1711</v>
      </c>
      <c r="J68" s="746" t="s">
        <v>1711</v>
      </c>
      <c r="K68" s="749" t="s">
        <v>1639</v>
      </c>
    </row>
    <row r="69" spans="2:11" ht="198" customHeight="1" thickBot="1" x14ac:dyDescent="0.35">
      <c r="B69" s="787"/>
      <c r="C69" s="414" t="s">
        <v>267</v>
      </c>
      <c r="D69" s="487" t="s">
        <v>917</v>
      </c>
      <c r="E69" s="441" t="s">
        <v>1280</v>
      </c>
      <c r="F69" s="746" t="s">
        <v>1711</v>
      </c>
      <c r="G69" s="746" t="s">
        <v>1711</v>
      </c>
      <c r="H69" s="746" t="s">
        <v>1711</v>
      </c>
      <c r="I69" s="746" t="s">
        <v>1711</v>
      </c>
      <c r="J69" s="746" t="s">
        <v>1711</v>
      </c>
      <c r="K69" s="749" t="s">
        <v>1639</v>
      </c>
    </row>
    <row r="70" spans="2:11" ht="199.5" customHeight="1" thickBot="1" x14ac:dyDescent="0.35">
      <c r="B70" s="787"/>
      <c r="C70" s="414" t="s">
        <v>268</v>
      </c>
      <c r="D70" s="487" t="s">
        <v>918</v>
      </c>
      <c r="E70" s="441" t="s">
        <v>1281</v>
      </c>
      <c r="F70" s="746" t="s">
        <v>1711</v>
      </c>
      <c r="G70" s="746" t="s">
        <v>1711</v>
      </c>
      <c r="H70" s="746" t="s">
        <v>1711</v>
      </c>
      <c r="I70" s="746" t="s">
        <v>1711</v>
      </c>
      <c r="J70" s="746" t="s">
        <v>1711</v>
      </c>
      <c r="K70" s="749" t="s">
        <v>1639</v>
      </c>
    </row>
    <row r="71" spans="2:11" ht="133.5" customHeight="1" x14ac:dyDescent="0.3">
      <c r="B71" s="787"/>
      <c r="C71" s="798" t="s">
        <v>269</v>
      </c>
      <c r="D71" s="974" t="s">
        <v>921</v>
      </c>
      <c r="E71" s="1200" t="s">
        <v>1282</v>
      </c>
      <c r="F71" s="746" t="s">
        <v>1711</v>
      </c>
      <c r="G71" s="746" t="s">
        <v>1638</v>
      </c>
      <c r="H71" s="746" t="s">
        <v>1638</v>
      </c>
      <c r="I71" s="746" t="s">
        <v>1638</v>
      </c>
      <c r="J71" s="746" t="s">
        <v>1638</v>
      </c>
      <c r="K71" s="749" t="s">
        <v>1695</v>
      </c>
    </row>
    <row r="72" spans="2:11" ht="116.25" customHeight="1" x14ac:dyDescent="0.3">
      <c r="B72" s="787"/>
      <c r="C72" s="799"/>
      <c r="D72" s="1000"/>
      <c r="E72" s="1206" t="s">
        <v>1283</v>
      </c>
      <c r="F72" s="746" t="s">
        <v>1711</v>
      </c>
      <c r="G72" s="746" t="s">
        <v>1711</v>
      </c>
      <c r="H72" s="746" t="s">
        <v>1638</v>
      </c>
      <c r="I72" s="746" t="s">
        <v>1638</v>
      </c>
      <c r="J72" s="746" t="s">
        <v>1638</v>
      </c>
      <c r="K72" s="749" t="s">
        <v>1650</v>
      </c>
    </row>
    <row r="73" spans="2:11" ht="202.5" customHeight="1" thickBot="1" x14ac:dyDescent="0.35">
      <c r="B73" s="787"/>
      <c r="C73" s="800"/>
      <c r="D73" s="975"/>
      <c r="E73" s="417" t="s">
        <v>1449</v>
      </c>
      <c r="F73" s="746" t="s">
        <v>1711</v>
      </c>
      <c r="G73" s="746" t="s">
        <v>1711</v>
      </c>
      <c r="H73" s="746" t="s">
        <v>1711</v>
      </c>
      <c r="I73" s="746" t="s">
        <v>1711</v>
      </c>
      <c r="J73" s="746" t="s">
        <v>1638</v>
      </c>
      <c r="K73" s="749" t="s">
        <v>1719</v>
      </c>
    </row>
    <row r="74" spans="2:11" ht="189" customHeight="1" thickBot="1" x14ac:dyDescent="0.35">
      <c r="B74" s="787"/>
      <c r="C74" s="364" t="s">
        <v>270</v>
      </c>
      <c r="D74" s="485" t="s">
        <v>924</v>
      </c>
      <c r="E74" s="738" t="s">
        <v>1616</v>
      </c>
      <c r="F74" s="746" t="s">
        <v>1638</v>
      </c>
      <c r="G74" s="746" t="s">
        <v>1638</v>
      </c>
      <c r="H74" s="746" t="s">
        <v>1711</v>
      </c>
      <c r="I74" s="746" t="s">
        <v>1638</v>
      </c>
      <c r="J74" s="746" t="s">
        <v>1638</v>
      </c>
      <c r="K74" s="756" t="s">
        <v>1720</v>
      </c>
    </row>
    <row r="75" spans="2:11" ht="221.25" customHeight="1" thickBot="1" x14ac:dyDescent="0.35">
      <c r="B75" s="787"/>
      <c r="C75" s="364" t="s">
        <v>271</v>
      </c>
      <c r="D75" s="731" t="s">
        <v>632</v>
      </c>
      <c r="E75" s="739" t="s">
        <v>1287</v>
      </c>
      <c r="F75" s="746" t="s">
        <v>1711</v>
      </c>
      <c r="G75" s="746" t="s">
        <v>1711</v>
      </c>
      <c r="H75" s="746" t="s">
        <v>1711</v>
      </c>
      <c r="I75" s="746" t="s">
        <v>1711</v>
      </c>
      <c r="J75" s="746" t="s">
        <v>1638</v>
      </c>
      <c r="K75" s="750" t="s">
        <v>1696</v>
      </c>
    </row>
    <row r="76" spans="2:11" ht="176.25" customHeight="1" thickBot="1" x14ac:dyDescent="0.35">
      <c r="B76" s="787"/>
      <c r="C76" s="364" t="s">
        <v>272</v>
      </c>
      <c r="D76" s="659" t="s">
        <v>641</v>
      </c>
      <c r="E76" s="730" t="s">
        <v>1288</v>
      </c>
      <c r="F76" s="746" t="s">
        <v>1711</v>
      </c>
      <c r="G76" s="746" t="s">
        <v>1711</v>
      </c>
      <c r="H76" s="746" t="s">
        <v>1711</v>
      </c>
      <c r="I76" s="746" t="s">
        <v>1711</v>
      </c>
      <c r="J76" s="746" t="s">
        <v>1638</v>
      </c>
      <c r="K76" s="750" t="s">
        <v>1696</v>
      </c>
    </row>
    <row r="77" spans="2:11" ht="162" customHeight="1" x14ac:dyDescent="0.3">
      <c r="B77" s="787"/>
      <c r="C77" s="798" t="s">
        <v>273</v>
      </c>
      <c r="D77" s="974" t="s">
        <v>929</v>
      </c>
      <c r="E77" s="1208" t="s">
        <v>1289</v>
      </c>
      <c r="F77" s="746" t="s">
        <v>1638</v>
      </c>
      <c r="G77" s="746" t="s">
        <v>1638</v>
      </c>
      <c r="H77" s="746" t="s">
        <v>1638</v>
      </c>
      <c r="I77" s="746" t="s">
        <v>1638</v>
      </c>
      <c r="J77" s="746" t="s">
        <v>1638</v>
      </c>
      <c r="K77" s="752" t="s">
        <v>1697</v>
      </c>
    </row>
    <row r="78" spans="2:11" ht="88.5" customHeight="1" thickBot="1" x14ac:dyDescent="0.35">
      <c r="B78" s="787"/>
      <c r="C78" s="800"/>
      <c r="D78" s="975"/>
      <c r="E78" s="1207" t="s">
        <v>1290</v>
      </c>
      <c r="F78" s="746" t="s">
        <v>1638</v>
      </c>
      <c r="G78" s="746" t="s">
        <v>1638</v>
      </c>
      <c r="H78" s="746" t="s">
        <v>1638</v>
      </c>
      <c r="I78" s="746" t="s">
        <v>1638</v>
      </c>
      <c r="J78" s="746" t="s">
        <v>1638</v>
      </c>
      <c r="K78" s="752" t="s">
        <v>1647</v>
      </c>
    </row>
    <row r="79" spans="2:11" ht="159.75" customHeight="1" x14ac:dyDescent="0.3">
      <c r="B79" s="787"/>
      <c r="C79" s="798" t="s">
        <v>274</v>
      </c>
      <c r="D79" s="1049" t="s">
        <v>669</v>
      </c>
      <c r="E79" s="1209" t="s">
        <v>1291</v>
      </c>
      <c r="F79" s="746" t="s">
        <v>1638</v>
      </c>
      <c r="G79" s="746" t="s">
        <v>1638</v>
      </c>
      <c r="H79" s="746" t="s">
        <v>1638</v>
      </c>
      <c r="I79" s="746" t="s">
        <v>1638</v>
      </c>
      <c r="J79" s="746" t="s">
        <v>1638</v>
      </c>
      <c r="K79" s="750" t="s">
        <v>1647</v>
      </c>
    </row>
    <row r="80" spans="2:11" ht="184.5" customHeight="1" x14ac:dyDescent="0.3">
      <c r="B80" s="787"/>
      <c r="C80" s="799"/>
      <c r="D80" s="1051"/>
      <c r="E80" s="1210" t="s">
        <v>1292</v>
      </c>
      <c r="F80" s="746" t="s">
        <v>1638</v>
      </c>
      <c r="G80" s="746" t="s">
        <v>1638</v>
      </c>
      <c r="H80" s="746" t="s">
        <v>1638</v>
      </c>
      <c r="I80" s="746" t="s">
        <v>1638</v>
      </c>
      <c r="J80" s="746" t="s">
        <v>1638</v>
      </c>
      <c r="K80" s="750" t="s">
        <v>1698</v>
      </c>
    </row>
    <row r="81" spans="2:11" ht="139.5" customHeight="1" thickBot="1" x14ac:dyDescent="0.35">
      <c r="B81" s="787"/>
      <c r="C81" s="800"/>
      <c r="D81" s="1050"/>
      <c r="E81" s="729" t="s">
        <v>1618</v>
      </c>
      <c r="F81" s="746" t="s">
        <v>1638</v>
      </c>
      <c r="G81" s="746" t="s">
        <v>1638</v>
      </c>
      <c r="H81" s="746" t="s">
        <v>1638</v>
      </c>
      <c r="I81" s="746" t="s">
        <v>1638</v>
      </c>
      <c r="J81" s="746" t="s">
        <v>1638</v>
      </c>
      <c r="K81" s="750" t="s">
        <v>1721</v>
      </c>
    </row>
    <row r="82" spans="2:11" ht="195" customHeight="1" x14ac:dyDescent="0.3">
      <c r="B82" s="787"/>
      <c r="C82" s="798" t="s">
        <v>275</v>
      </c>
      <c r="D82" s="1211" t="s">
        <v>680</v>
      </c>
      <c r="E82" s="1209" t="s">
        <v>1619</v>
      </c>
      <c r="F82" s="746" t="s">
        <v>1638</v>
      </c>
      <c r="G82" s="746" t="s">
        <v>1638</v>
      </c>
      <c r="H82" s="746" t="s">
        <v>1638</v>
      </c>
      <c r="I82" s="746" t="s">
        <v>1638</v>
      </c>
      <c r="J82" s="746" t="s">
        <v>1638</v>
      </c>
      <c r="K82" s="750" t="s">
        <v>1699</v>
      </c>
    </row>
    <row r="83" spans="2:11" ht="156.75" customHeight="1" thickBot="1" x14ac:dyDescent="0.35">
      <c r="B83" s="787"/>
      <c r="C83" s="800"/>
      <c r="D83" s="1212"/>
      <c r="E83" s="609" t="s">
        <v>1620</v>
      </c>
      <c r="F83" s="757" t="s">
        <v>1711</v>
      </c>
      <c r="G83" s="757" t="s">
        <v>1711</v>
      </c>
      <c r="H83" s="746" t="s">
        <v>1638</v>
      </c>
      <c r="I83" s="757" t="s">
        <v>1711</v>
      </c>
      <c r="J83" s="757" t="s">
        <v>1711</v>
      </c>
      <c r="K83" s="750" t="s">
        <v>1700</v>
      </c>
    </row>
    <row r="84" spans="2:11" ht="138.75" customHeight="1" x14ac:dyDescent="0.3">
      <c r="B84" s="787"/>
      <c r="C84" s="798" t="s">
        <v>277</v>
      </c>
      <c r="D84" s="1211" t="s">
        <v>936</v>
      </c>
      <c r="E84" s="1196" t="s">
        <v>1297</v>
      </c>
      <c r="F84" s="746" t="s">
        <v>1638</v>
      </c>
      <c r="G84" s="746" t="s">
        <v>1638</v>
      </c>
      <c r="H84" s="746" t="s">
        <v>1638</v>
      </c>
      <c r="I84" s="746" t="s">
        <v>1638</v>
      </c>
      <c r="J84" s="746" t="s">
        <v>1638</v>
      </c>
      <c r="K84" s="749" t="s">
        <v>1647</v>
      </c>
    </row>
    <row r="85" spans="2:11" ht="126" customHeight="1" x14ac:dyDescent="0.3">
      <c r="B85" s="787"/>
      <c r="C85" s="799"/>
      <c r="D85" s="1213"/>
      <c r="E85" s="1197" t="s">
        <v>1298</v>
      </c>
      <c r="F85" s="746" t="s">
        <v>1638</v>
      </c>
      <c r="G85" s="746" t="s">
        <v>1638</v>
      </c>
      <c r="H85" s="746" t="s">
        <v>1638</v>
      </c>
      <c r="I85" s="746" t="s">
        <v>1638</v>
      </c>
      <c r="J85" s="746" t="s">
        <v>1638</v>
      </c>
      <c r="K85" s="749" t="s">
        <v>1651</v>
      </c>
    </row>
    <row r="86" spans="2:11" ht="144" customHeight="1" thickBot="1" x14ac:dyDescent="0.35">
      <c r="B86" s="787"/>
      <c r="C86" s="800"/>
      <c r="D86" s="1212"/>
      <c r="E86" s="435" t="s">
        <v>1299</v>
      </c>
      <c r="F86" s="746" t="s">
        <v>1638</v>
      </c>
      <c r="G86" s="746" t="s">
        <v>1638</v>
      </c>
      <c r="H86" s="746" t="s">
        <v>1638</v>
      </c>
      <c r="I86" s="746" t="s">
        <v>1638</v>
      </c>
      <c r="J86" s="746" t="s">
        <v>1638</v>
      </c>
      <c r="K86" s="749" t="s">
        <v>1652</v>
      </c>
    </row>
    <row r="87" spans="2:11" ht="123.75" customHeight="1" thickTop="1" x14ac:dyDescent="0.3">
      <c r="B87" s="787"/>
      <c r="C87" s="798" t="s">
        <v>278</v>
      </c>
      <c r="D87" s="1211" t="s">
        <v>941</v>
      </c>
      <c r="E87" s="1223" t="s">
        <v>1301</v>
      </c>
      <c r="F87" s="746" t="s">
        <v>1638</v>
      </c>
      <c r="G87" s="746" t="s">
        <v>1638</v>
      </c>
      <c r="H87" s="746" t="s">
        <v>1638</v>
      </c>
      <c r="I87" s="746" t="s">
        <v>1638</v>
      </c>
      <c r="J87" s="746" t="s">
        <v>1638</v>
      </c>
      <c r="K87" s="748" t="s">
        <v>1730</v>
      </c>
    </row>
    <row r="88" spans="2:11" ht="105.75" customHeight="1" x14ac:dyDescent="0.3">
      <c r="B88" s="787"/>
      <c r="C88" s="799"/>
      <c r="D88" s="1213"/>
      <c r="E88" s="1224" t="s">
        <v>1302</v>
      </c>
      <c r="F88" s="746" t="s">
        <v>1638</v>
      </c>
      <c r="G88" s="746" t="s">
        <v>1638</v>
      </c>
      <c r="H88" s="746" t="s">
        <v>1638</v>
      </c>
      <c r="I88" s="746" t="s">
        <v>1638</v>
      </c>
      <c r="J88" s="746" t="s">
        <v>1638</v>
      </c>
      <c r="K88" s="748" t="s">
        <v>1730</v>
      </c>
    </row>
    <row r="89" spans="2:11" ht="119.25" customHeight="1" x14ac:dyDescent="0.3">
      <c r="B89" s="787"/>
      <c r="C89" s="799"/>
      <c r="D89" s="1213"/>
      <c r="E89" s="1224" t="s">
        <v>1303</v>
      </c>
      <c r="F89" s="746" t="s">
        <v>1638</v>
      </c>
      <c r="G89" s="746" t="s">
        <v>1638</v>
      </c>
      <c r="H89" s="746" t="s">
        <v>1638</v>
      </c>
      <c r="I89" s="746" t="s">
        <v>1638</v>
      </c>
      <c r="J89" s="746" t="s">
        <v>1638</v>
      </c>
      <c r="K89" s="748" t="s">
        <v>1653</v>
      </c>
    </row>
    <row r="90" spans="2:11" ht="147.75" customHeight="1" x14ac:dyDescent="0.3">
      <c r="B90" s="787"/>
      <c r="C90" s="799"/>
      <c r="D90" s="1213"/>
      <c r="E90" s="1224" t="s">
        <v>1621</v>
      </c>
      <c r="F90" s="746" t="s">
        <v>1638</v>
      </c>
      <c r="G90" s="746" t="s">
        <v>1638</v>
      </c>
      <c r="H90" s="746" t="s">
        <v>1638</v>
      </c>
      <c r="I90" s="746" t="s">
        <v>1638</v>
      </c>
      <c r="J90" s="746" t="s">
        <v>1638</v>
      </c>
      <c r="K90" s="748" t="s">
        <v>1654</v>
      </c>
    </row>
    <row r="91" spans="2:11" ht="140.25" customHeight="1" thickBot="1" x14ac:dyDescent="0.35">
      <c r="B91" s="787"/>
      <c r="C91" s="799"/>
      <c r="D91" s="1212"/>
      <c r="E91" s="1229" t="s">
        <v>1622</v>
      </c>
      <c r="F91" s="746" t="s">
        <v>1638</v>
      </c>
      <c r="G91" s="746" t="s">
        <v>1638</v>
      </c>
      <c r="H91" s="746" t="s">
        <v>1638</v>
      </c>
      <c r="I91" s="746" t="s">
        <v>1638</v>
      </c>
      <c r="J91" s="746" t="s">
        <v>1638</v>
      </c>
      <c r="K91" s="749" t="s">
        <v>1701</v>
      </c>
    </row>
    <row r="92" spans="2:11" ht="129.75" customHeight="1" x14ac:dyDescent="0.3">
      <c r="B92" s="787"/>
      <c r="C92" s="798" t="s">
        <v>279</v>
      </c>
      <c r="D92" s="1214" t="s">
        <v>947</v>
      </c>
      <c r="E92" s="1228" t="s">
        <v>1623</v>
      </c>
      <c r="F92" s="746" t="s">
        <v>1638</v>
      </c>
      <c r="G92" s="746" t="s">
        <v>1638</v>
      </c>
      <c r="H92" s="746" t="s">
        <v>1638</v>
      </c>
      <c r="I92" s="746" t="s">
        <v>1638</v>
      </c>
      <c r="J92" s="746" t="s">
        <v>1638</v>
      </c>
      <c r="K92" s="758" t="s">
        <v>1655</v>
      </c>
    </row>
    <row r="93" spans="2:11" ht="161.25" customHeight="1" x14ac:dyDescent="0.3">
      <c r="B93" s="787"/>
      <c r="C93" s="799"/>
      <c r="D93" s="1215"/>
      <c r="E93" s="1205" t="s">
        <v>1624</v>
      </c>
      <c r="F93" s="746" t="s">
        <v>1638</v>
      </c>
      <c r="G93" s="746" t="s">
        <v>1638</v>
      </c>
      <c r="H93" s="746" t="s">
        <v>1638</v>
      </c>
      <c r="I93" s="746" t="s">
        <v>1638</v>
      </c>
      <c r="J93" s="746" t="s">
        <v>1638</v>
      </c>
      <c r="K93" s="749" t="s">
        <v>1722</v>
      </c>
    </row>
    <row r="94" spans="2:11" ht="103.5" customHeight="1" x14ac:dyDescent="0.3">
      <c r="B94" s="787"/>
      <c r="C94" s="799"/>
      <c r="D94" s="1215"/>
      <c r="E94" s="1197" t="s">
        <v>1625</v>
      </c>
      <c r="F94" s="746" t="s">
        <v>1638</v>
      </c>
      <c r="G94" s="746" t="s">
        <v>1638</v>
      </c>
      <c r="H94" s="746" t="s">
        <v>1638</v>
      </c>
      <c r="I94" s="746" t="s">
        <v>1638</v>
      </c>
      <c r="J94" s="746" t="s">
        <v>1638</v>
      </c>
      <c r="K94" s="749" t="s">
        <v>1656</v>
      </c>
    </row>
    <row r="95" spans="2:11" ht="158.25" customHeight="1" thickBot="1" x14ac:dyDescent="0.35">
      <c r="B95" s="787"/>
      <c r="C95" s="800"/>
      <c r="D95" s="1216"/>
      <c r="E95" s="417" t="s">
        <v>1626</v>
      </c>
      <c r="F95" s="746" t="s">
        <v>1638</v>
      </c>
      <c r="G95" s="746" t="s">
        <v>1638</v>
      </c>
      <c r="H95" s="746" t="s">
        <v>1638</v>
      </c>
      <c r="I95" s="746" t="s">
        <v>1638</v>
      </c>
      <c r="J95" s="746" t="s">
        <v>1638</v>
      </c>
      <c r="K95" s="749" t="s">
        <v>1646</v>
      </c>
    </row>
    <row r="96" spans="2:11" ht="133.5" customHeight="1" x14ac:dyDescent="0.3">
      <c r="B96" s="787"/>
      <c r="C96" s="798" t="s">
        <v>280</v>
      </c>
      <c r="D96" s="1217" t="s">
        <v>952</v>
      </c>
      <c r="E96" s="1227" t="s">
        <v>1627</v>
      </c>
      <c r="F96" s="746" t="s">
        <v>1638</v>
      </c>
      <c r="G96" s="746" t="s">
        <v>1638</v>
      </c>
      <c r="H96" s="746" t="s">
        <v>1638</v>
      </c>
      <c r="I96" s="746" t="s">
        <v>1638</v>
      </c>
      <c r="J96" s="746" t="s">
        <v>1638</v>
      </c>
      <c r="K96" s="749" t="s">
        <v>1702</v>
      </c>
    </row>
    <row r="97" spans="2:11" ht="141" customHeight="1" x14ac:dyDescent="0.3">
      <c r="B97" s="787"/>
      <c r="C97" s="799"/>
      <c r="D97" s="1218"/>
      <c r="E97" s="1197" t="s">
        <v>1628</v>
      </c>
      <c r="F97" s="746" t="s">
        <v>1638</v>
      </c>
      <c r="G97" s="746" t="s">
        <v>1638</v>
      </c>
      <c r="H97" s="746" t="s">
        <v>1638</v>
      </c>
      <c r="I97" s="746" t="s">
        <v>1638</v>
      </c>
      <c r="J97" s="746" t="s">
        <v>1638</v>
      </c>
      <c r="K97" s="749" t="s">
        <v>1657</v>
      </c>
    </row>
    <row r="98" spans="2:11" ht="146.25" thickBot="1" x14ac:dyDescent="0.35">
      <c r="B98" s="787"/>
      <c r="C98" s="800"/>
      <c r="D98" s="1219"/>
      <c r="E98" s="733" t="s">
        <v>1629</v>
      </c>
      <c r="F98" s="746" t="s">
        <v>1638</v>
      </c>
      <c r="G98" s="746" t="s">
        <v>1638</v>
      </c>
      <c r="H98" s="746" t="s">
        <v>1638</v>
      </c>
      <c r="I98" s="746" t="s">
        <v>1638</v>
      </c>
      <c r="J98" s="746" t="s">
        <v>1638</v>
      </c>
      <c r="K98" s="749" t="s">
        <v>1658</v>
      </c>
    </row>
    <row r="99" spans="2:11" ht="160.5" customHeight="1" thickBot="1" x14ac:dyDescent="0.35">
      <c r="B99" s="788"/>
      <c r="C99" s="414" t="s">
        <v>282</v>
      </c>
      <c r="D99" s="1220" t="s">
        <v>953</v>
      </c>
      <c r="E99" s="608" t="s">
        <v>1406</v>
      </c>
      <c r="F99" s="746" t="s">
        <v>1638</v>
      </c>
      <c r="G99" s="746" t="s">
        <v>1638</v>
      </c>
      <c r="H99" s="746" t="s">
        <v>1638</v>
      </c>
      <c r="I99" s="746" t="s">
        <v>1638</v>
      </c>
      <c r="J99" s="746" t="s">
        <v>1638</v>
      </c>
      <c r="K99" s="750" t="s">
        <v>1659</v>
      </c>
    </row>
    <row r="100" spans="2:11" ht="207.75" customHeight="1" thickBot="1" x14ac:dyDescent="0.35">
      <c r="B100" s="786" t="s">
        <v>187</v>
      </c>
      <c r="C100" s="414" t="s">
        <v>283</v>
      </c>
      <c r="D100" s="537" t="s">
        <v>1611</v>
      </c>
      <c r="E100" s="608" t="s">
        <v>1612</v>
      </c>
      <c r="F100" s="757" t="s">
        <v>1711</v>
      </c>
      <c r="G100" s="757" t="s">
        <v>1711</v>
      </c>
      <c r="H100" s="757" t="s">
        <v>1711</v>
      </c>
      <c r="I100" s="746" t="s">
        <v>1638</v>
      </c>
      <c r="J100" s="746" t="s">
        <v>1638</v>
      </c>
      <c r="K100" s="750" t="s">
        <v>1660</v>
      </c>
    </row>
    <row r="101" spans="2:11" ht="224.25" customHeight="1" thickBot="1" x14ac:dyDescent="0.35">
      <c r="B101" s="787"/>
      <c r="C101" s="364" t="s">
        <v>284</v>
      </c>
      <c r="D101" s="537" t="s">
        <v>1613</v>
      </c>
      <c r="E101" s="416" t="s">
        <v>1614</v>
      </c>
      <c r="F101" s="746" t="s">
        <v>1638</v>
      </c>
      <c r="G101" s="746" t="s">
        <v>1638</v>
      </c>
      <c r="H101" s="746" t="s">
        <v>1638</v>
      </c>
      <c r="I101" s="746" t="s">
        <v>1638</v>
      </c>
      <c r="J101" s="746" t="s">
        <v>1638</v>
      </c>
      <c r="K101" s="749" t="s">
        <v>1661</v>
      </c>
    </row>
    <row r="102" spans="2:11" ht="270.75" customHeight="1" thickTop="1" x14ac:dyDescent="0.3">
      <c r="B102" s="787"/>
      <c r="C102" s="798" t="s">
        <v>285</v>
      </c>
      <c r="D102" s="1217" t="s">
        <v>1615</v>
      </c>
      <c r="E102" s="1222" t="s">
        <v>1492</v>
      </c>
      <c r="F102" s="746" t="s">
        <v>1638</v>
      </c>
      <c r="G102" s="746" t="s">
        <v>1638</v>
      </c>
      <c r="H102" s="746" t="s">
        <v>1638</v>
      </c>
      <c r="I102" s="746" t="s">
        <v>1638</v>
      </c>
      <c r="J102" s="746" t="s">
        <v>1638</v>
      </c>
      <c r="K102" s="749" t="s">
        <v>1662</v>
      </c>
    </row>
    <row r="103" spans="2:11" ht="260.25" customHeight="1" thickBot="1" x14ac:dyDescent="0.35">
      <c r="B103" s="787"/>
      <c r="C103" s="800"/>
      <c r="D103" s="1219"/>
      <c r="E103" s="435" t="s">
        <v>1630</v>
      </c>
      <c r="F103" s="746" t="s">
        <v>1711</v>
      </c>
      <c r="G103" s="746" t="s">
        <v>1711</v>
      </c>
      <c r="H103" s="746" t="s">
        <v>1711</v>
      </c>
      <c r="I103" s="746" t="s">
        <v>1638</v>
      </c>
      <c r="J103" s="746" t="s">
        <v>1638</v>
      </c>
      <c r="K103" s="749" t="s">
        <v>1723</v>
      </c>
    </row>
    <row r="104" spans="2:11" ht="215.25" customHeight="1" thickBot="1" x14ac:dyDescent="0.35">
      <c r="B104" s="787"/>
      <c r="C104" s="414" t="s">
        <v>286</v>
      </c>
      <c r="D104" s="537" t="s">
        <v>808</v>
      </c>
      <c r="E104" s="744" t="s">
        <v>1566</v>
      </c>
      <c r="F104" s="746" t="s">
        <v>1711</v>
      </c>
      <c r="G104" s="746" t="s">
        <v>1711</v>
      </c>
      <c r="H104" s="746" t="s">
        <v>1711</v>
      </c>
      <c r="I104" s="746" t="s">
        <v>1638</v>
      </c>
      <c r="J104" s="746" t="s">
        <v>1638</v>
      </c>
      <c r="K104" s="750" t="s">
        <v>1663</v>
      </c>
    </row>
    <row r="105" spans="2:11" ht="184.5" customHeight="1" thickBot="1" x14ac:dyDescent="0.35">
      <c r="B105" s="787"/>
      <c r="C105" s="414" t="s">
        <v>287</v>
      </c>
      <c r="D105" s="1221" t="s">
        <v>979</v>
      </c>
      <c r="E105" s="608" t="s">
        <v>1567</v>
      </c>
      <c r="F105" s="746" t="s">
        <v>1711</v>
      </c>
      <c r="G105" s="746" t="s">
        <v>1711</v>
      </c>
      <c r="H105" s="746" t="s">
        <v>1711</v>
      </c>
      <c r="I105" s="746" t="s">
        <v>1638</v>
      </c>
      <c r="J105" s="746" t="s">
        <v>1638</v>
      </c>
      <c r="K105" s="750" t="s">
        <v>1703</v>
      </c>
    </row>
    <row r="106" spans="2:11" ht="207" customHeight="1" thickBot="1" x14ac:dyDescent="0.35">
      <c r="B106" s="787"/>
      <c r="C106" s="365" t="s">
        <v>289</v>
      </c>
      <c r="D106" s="537" t="s">
        <v>1484</v>
      </c>
      <c r="E106" s="608" t="s">
        <v>1571</v>
      </c>
      <c r="F106" s="746" t="s">
        <v>1638</v>
      </c>
      <c r="G106" s="746" t="s">
        <v>1638</v>
      </c>
      <c r="H106" s="746" t="s">
        <v>1638</v>
      </c>
      <c r="I106" s="746" t="s">
        <v>1638</v>
      </c>
      <c r="J106" s="746" t="s">
        <v>1638</v>
      </c>
      <c r="K106" s="750" t="s">
        <v>1724</v>
      </c>
    </row>
    <row r="107" spans="2:11" ht="189.75" customHeight="1" thickBot="1" x14ac:dyDescent="0.35">
      <c r="B107" s="787"/>
      <c r="C107" s="414" t="s">
        <v>291</v>
      </c>
      <c r="D107" s="537" t="s">
        <v>1486</v>
      </c>
      <c r="E107" s="608" t="s">
        <v>1572</v>
      </c>
      <c r="F107" s="746" t="s">
        <v>1638</v>
      </c>
      <c r="G107" s="746" t="s">
        <v>1638</v>
      </c>
      <c r="H107" s="746" t="s">
        <v>1638</v>
      </c>
      <c r="I107" s="746" t="s">
        <v>1638</v>
      </c>
      <c r="J107" s="746" t="s">
        <v>1638</v>
      </c>
      <c r="K107" s="750" t="s">
        <v>1704</v>
      </c>
    </row>
    <row r="108" spans="2:11" ht="200.25" customHeight="1" thickBot="1" x14ac:dyDescent="0.35">
      <c r="B108" s="787"/>
      <c r="C108" s="364" t="s">
        <v>292</v>
      </c>
      <c r="D108" s="537" t="s">
        <v>984</v>
      </c>
      <c r="E108" s="608" t="s">
        <v>1572</v>
      </c>
      <c r="F108" s="746" t="s">
        <v>1638</v>
      </c>
      <c r="G108" s="746" t="s">
        <v>1638</v>
      </c>
      <c r="H108" s="746" t="s">
        <v>1638</v>
      </c>
      <c r="I108" s="746" t="s">
        <v>1638</v>
      </c>
      <c r="J108" s="746" t="s">
        <v>1638</v>
      </c>
      <c r="K108" s="750" t="s">
        <v>1704</v>
      </c>
    </row>
    <row r="109" spans="2:11" ht="254.25" customHeight="1" x14ac:dyDescent="0.3">
      <c r="B109" s="787"/>
      <c r="C109" s="798" t="s">
        <v>294</v>
      </c>
      <c r="D109" s="1217" t="s">
        <v>826</v>
      </c>
      <c r="E109" s="1196" t="s">
        <v>1493</v>
      </c>
      <c r="F109" s="746" t="s">
        <v>1638</v>
      </c>
      <c r="G109" s="746" t="s">
        <v>1638</v>
      </c>
      <c r="H109" s="746" t="s">
        <v>1638</v>
      </c>
      <c r="I109" s="746" t="s">
        <v>1638</v>
      </c>
      <c r="J109" s="746" t="s">
        <v>1638</v>
      </c>
      <c r="K109" s="749" t="s">
        <v>1646</v>
      </c>
    </row>
    <row r="110" spans="2:11" ht="196.5" customHeight="1" x14ac:dyDescent="0.3">
      <c r="B110" s="787"/>
      <c r="C110" s="799"/>
      <c r="D110" s="1218"/>
      <c r="E110" s="1197" t="s">
        <v>1529</v>
      </c>
      <c r="F110" s="746" t="s">
        <v>1711</v>
      </c>
      <c r="G110" s="746" t="s">
        <v>1711</v>
      </c>
      <c r="H110" s="746" t="s">
        <v>1638</v>
      </c>
      <c r="I110" s="746" t="s">
        <v>1638</v>
      </c>
      <c r="J110" s="746" t="s">
        <v>1638</v>
      </c>
      <c r="K110" s="746" t="s">
        <v>1725</v>
      </c>
    </row>
    <row r="111" spans="2:11" ht="146.25" customHeight="1" thickBot="1" x14ac:dyDescent="0.35">
      <c r="B111" s="787"/>
      <c r="C111" s="800"/>
      <c r="D111" s="1219"/>
      <c r="E111" s="417" t="s">
        <v>1530</v>
      </c>
      <c r="F111" s="746" t="s">
        <v>1638</v>
      </c>
      <c r="G111" s="746" t="s">
        <v>1638</v>
      </c>
      <c r="H111" s="746" t="s">
        <v>1638</v>
      </c>
      <c r="I111" s="746" t="s">
        <v>1638</v>
      </c>
      <c r="J111" s="746" t="s">
        <v>1638</v>
      </c>
      <c r="K111" s="749" t="s">
        <v>1664</v>
      </c>
    </row>
    <row r="112" spans="2:11" ht="258.75" customHeight="1" x14ac:dyDescent="0.3">
      <c r="B112" s="787"/>
      <c r="C112" s="798" t="s">
        <v>295</v>
      </c>
      <c r="D112" s="1217" t="s">
        <v>987</v>
      </c>
      <c r="E112" s="1209" t="s">
        <v>1497</v>
      </c>
      <c r="F112" s="746" t="s">
        <v>1638</v>
      </c>
      <c r="G112" s="746" t="s">
        <v>1638</v>
      </c>
      <c r="H112" s="746" t="s">
        <v>1638</v>
      </c>
      <c r="I112" s="746" t="s">
        <v>1638</v>
      </c>
      <c r="J112" s="746" t="s">
        <v>1638</v>
      </c>
      <c r="K112" s="750" t="s">
        <v>1646</v>
      </c>
    </row>
    <row r="113" spans="2:11" ht="186" customHeight="1" thickBot="1" x14ac:dyDescent="0.35">
      <c r="B113" s="787"/>
      <c r="C113" s="800"/>
      <c r="D113" s="1219"/>
      <c r="E113" s="1226" t="s">
        <v>1496</v>
      </c>
      <c r="F113" s="1225" t="s">
        <v>1638</v>
      </c>
      <c r="G113" s="746" t="s">
        <v>1638</v>
      </c>
      <c r="H113" s="746" t="s">
        <v>1638</v>
      </c>
      <c r="I113" s="746" t="s">
        <v>1638</v>
      </c>
      <c r="J113" s="746" t="s">
        <v>1638</v>
      </c>
      <c r="K113" s="750" t="s">
        <v>1665</v>
      </c>
    </row>
    <row r="114" spans="2:11" ht="227.25" customHeight="1" thickBot="1" x14ac:dyDescent="0.35">
      <c r="B114" s="788"/>
      <c r="C114" s="414" t="s">
        <v>297</v>
      </c>
      <c r="D114" s="537" t="s">
        <v>991</v>
      </c>
      <c r="E114" s="728" t="s">
        <v>1498</v>
      </c>
      <c r="F114" s="746" t="s">
        <v>1638</v>
      </c>
      <c r="G114" s="746" t="s">
        <v>1638</v>
      </c>
      <c r="H114" s="746" t="s">
        <v>1638</v>
      </c>
      <c r="I114" s="746" t="s">
        <v>1638</v>
      </c>
      <c r="J114" s="746" t="s">
        <v>1638</v>
      </c>
      <c r="K114" s="748" t="s">
        <v>1726</v>
      </c>
    </row>
    <row r="115" spans="2:11" ht="171" customHeight="1" x14ac:dyDescent="0.3">
      <c r="B115" s="786" t="s">
        <v>194</v>
      </c>
      <c r="C115" s="798" t="s">
        <v>299</v>
      </c>
      <c r="D115" s="1217" t="s">
        <v>500</v>
      </c>
      <c r="E115" s="1196" t="s">
        <v>1452</v>
      </c>
      <c r="F115" s="746" t="s">
        <v>1638</v>
      </c>
      <c r="G115" s="746" t="s">
        <v>1638</v>
      </c>
      <c r="H115" s="746" t="s">
        <v>1638</v>
      </c>
      <c r="I115" s="746" t="s">
        <v>1638</v>
      </c>
      <c r="J115" s="746" t="s">
        <v>1638</v>
      </c>
      <c r="K115" s="749" t="s">
        <v>1705</v>
      </c>
    </row>
    <row r="116" spans="2:11" ht="137.25" customHeight="1" thickBot="1" x14ac:dyDescent="0.35">
      <c r="B116" s="787"/>
      <c r="C116" s="800"/>
      <c r="D116" s="1219"/>
      <c r="E116" s="735" t="s">
        <v>1454</v>
      </c>
      <c r="F116" s="746" t="s">
        <v>1638</v>
      </c>
      <c r="G116" s="746" t="s">
        <v>1638</v>
      </c>
      <c r="H116" s="746" t="s">
        <v>1638</v>
      </c>
      <c r="I116" s="746" t="s">
        <v>1638</v>
      </c>
      <c r="J116" s="746" t="s">
        <v>1638</v>
      </c>
      <c r="K116" s="749" t="s">
        <v>1647</v>
      </c>
    </row>
    <row r="117" spans="2:11" ht="184.5" customHeight="1" x14ac:dyDescent="0.3">
      <c r="B117" s="787"/>
      <c r="C117" s="798" t="s">
        <v>300</v>
      </c>
      <c r="D117" s="1214" t="s">
        <v>996</v>
      </c>
      <c r="E117" s="1209" t="s">
        <v>1459</v>
      </c>
      <c r="F117" s="746" t="s">
        <v>1638</v>
      </c>
      <c r="G117" s="746" t="s">
        <v>1638</v>
      </c>
      <c r="H117" s="746" t="s">
        <v>1638</v>
      </c>
      <c r="I117" s="746" t="s">
        <v>1638</v>
      </c>
      <c r="J117" s="746" t="s">
        <v>1638</v>
      </c>
      <c r="K117" s="750" t="s">
        <v>1647</v>
      </c>
    </row>
    <row r="118" spans="2:11" ht="105.75" thickBot="1" x14ac:dyDescent="0.35">
      <c r="B118" s="787"/>
      <c r="C118" s="800"/>
      <c r="D118" s="1216"/>
      <c r="E118" s="741" t="s">
        <v>1460</v>
      </c>
      <c r="F118" s="746" t="s">
        <v>1638</v>
      </c>
      <c r="G118" s="746" t="s">
        <v>1638</v>
      </c>
      <c r="H118" s="746" t="s">
        <v>1638</v>
      </c>
      <c r="I118" s="746" t="s">
        <v>1638</v>
      </c>
      <c r="J118" s="746" t="s">
        <v>1638</v>
      </c>
      <c r="K118" s="750" t="s">
        <v>1666</v>
      </c>
    </row>
    <row r="119" spans="2:11" ht="186.75" customHeight="1" x14ac:dyDescent="0.3">
      <c r="B119" s="787"/>
      <c r="C119" s="798" t="s">
        <v>301</v>
      </c>
      <c r="D119" s="1214" t="s">
        <v>999</v>
      </c>
      <c r="E119" s="1209" t="s">
        <v>1444</v>
      </c>
      <c r="F119" s="746" t="s">
        <v>1638</v>
      </c>
      <c r="G119" s="746" t="s">
        <v>1638</v>
      </c>
      <c r="H119" s="746" t="s">
        <v>1638</v>
      </c>
      <c r="I119" s="746" t="s">
        <v>1638</v>
      </c>
      <c r="J119" s="746" t="s">
        <v>1638</v>
      </c>
      <c r="K119" s="750" t="s">
        <v>1647</v>
      </c>
    </row>
    <row r="120" spans="2:11" ht="123.75" customHeight="1" thickBot="1" x14ac:dyDescent="0.35">
      <c r="B120" s="787"/>
      <c r="C120" s="800"/>
      <c r="D120" s="1216"/>
      <c r="E120" s="741" t="s">
        <v>1360</v>
      </c>
      <c r="F120" s="746" t="s">
        <v>1638</v>
      </c>
      <c r="G120" s="746" t="s">
        <v>1638</v>
      </c>
      <c r="H120" s="746" t="s">
        <v>1638</v>
      </c>
      <c r="I120" s="746" t="s">
        <v>1638</v>
      </c>
      <c r="J120" s="746" t="s">
        <v>1638</v>
      </c>
      <c r="K120" s="750" t="s">
        <v>1646</v>
      </c>
    </row>
    <row r="121" spans="2:11" ht="224.25" customHeight="1" x14ac:dyDescent="0.3">
      <c r="B121" s="787"/>
      <c r="C121" s="798" t="s">
        <v>303</v>
      </c>
      <c r="D121" s="1214" t="s">
        <v>1002</v>
      </c>
      <c r="E121" s="742" t="s">
        <v>1357</v>
      </c>
      <c r="F121" s="746" t="s">
        <v>1638</v>
      </c>
      <c r="G121" s="746" t="s">
        <v>1638</v>
      </c>
      <c r="H121" s="746" t="s">
        <v>1638</v>
      </c>
      <c r="I121" s="746" t="s">
        <v>1638</v>
      </c>
      <c r="J121" s="746" t="s">
        <v>1638</v>
      </c>
      <c r="K121" s="750" t="s">
        <v>1647</v>
      </c>
    </row>
    <row r="122" spans="2:11" ht="98.25" customHeight="1" x14ac:dyDescent="0.3">
      <c r="B122" s="787"/>
      <c r="C122" s="799"/>
      <c r="D122" s="1215"/>
      <c r="E122" s="743" t="s">
        <v>1358</v>
      </c>
      <c r="F122" s="746" t="s">
        <v>1638</v>
      </c>
      <c r="G122" s="746" t="s">
        <v>1638</v>
      </c>
      <c r="H122" s="746" t="s">
        <v>1638</v>
      </c>
      <c r="I122" s="746" t="s">
        <v>1638</v>
      </c>
      <c r="J122" s="746" t="s">
        <v>1638</v>
      </c>
      <c r="K122" s="750" t="s">
        <v>1706</v>
      </c>
    </row>
    <row r="123" spans="2:11" ht="96" customHeight="1" thickBot="1" x14ac:dyDescent="0.35">
      <c r="B123" s="787"/>
      <c r="C123" s="800"/>
      <c r="D123" s="1216"/>
      <c r="E123" s="744" t="s">
        <v>1359</v>
      </c>
      <c r="F123" s="746" t="s">
        <v>1638</v>
      </c>
      <c r="G123" s="746" t="s">
        <v>1638</v>
      </c>
      <c r="H123" s="746" t="s">
        <v>1638</v>
      </c>
      <c r="I123" s="746" t="s">
        <v>1638</v>
      </c>
      <c r="J123" s="746" t="s">
        <v>1638</v>
      </c>
      <c r="K123" s="750" t="s">
        <v>1667</v>
      </c>
    </row>
    <row r="124" spans="2:11" ht="234" customHeight="1" x14ac:dyDescent="0.3">
      <c r="B124" s="787"/>
      <c r="C124" s="798" t="s">
        <v>305</v>
      </c>
      <c r="D124" s="1214" t="s">
        <v>1005</v>
      </c>
      <c r="E124" s="1209" t="s">
        <v>1355</v>
      </c>
      <c r="F124" s="746" t="s">
        <v>1638</v>
      </c>
      <c r="G124" s="746" t="s">
        <v>1638</v>
      </c>
      <c r="H124" s="746" t="s">
        <v>1638</v>
      </c>
      <c r="I124" s="746" t="s">
        <v>1638</v>
      </c>
      <c r="J124" s="746" t="s">
        <v>1638</v>
      </c>
      <c r="K124" s="750" t="s">
        <v>1647</v>
      </c>
    </row>
    <row r="125" spans="2:11" ht="184.5" customHeight="1" thickBot="1" x14ac:dyDescent="0.35">
      <c r="B125" s="787"/>
      <c r="C125" s="800"/>
      <c r="D125" s="1216"/>
      <c r="E125" s="609" t="s">
        <v>1356</v>
      </c>
      <c r="F125" s="746" t="s">
        <v>1638</v>
      </c>
      <c r="G125" s="746" t="s">
        <v>1638</v>
      </c>
      <c r="H125" s="746" t="s">
        <v>1638</v>
      </c>
      <c r="I125" s="746" t="s">
        <v>1638</v>
      </c>
      <c r="J125" s="746" t="s">
        <v>1638</v>
      </c>
      <c r="K125" s="750" t="s">
        <v>1727</v>
      </c>
    </row>
    <row r="126" spans="2:11" ht="88.5" customHeight="1" x14ac:dyDescent="0.3">
      <c r="B126" s="787"/>
      <c r="C126" s="798" t="s">
        <v>323</v>
      </c>
      <c r="D126" s="1214" t="s">
        <v>1006</v>
      </c>
      <c r="E126" s="1209" t="s">
        <v>1361</v>
      </c>
      <c r="F126" s="746" t="s">
        <v>1638</v>
      </c>
      <c r="G126" s="746" t="s">
        <v>1638</v>
      </c>
      <c r="H126" s="746" t="s">
        <v>1638</v>
      </c>
      <c r="I126" s="746" t="s">
        <v>1638</v>
      </c>
      <c r="J126" s="746" t="s">
        <v>1638</v>
      </c>
      <c r="K126" s="750" t="s">
        <v>1647</v>
      </c>
    </row>
    <row r="127" spans="2:11" ht="86.25" customHeight="1" thickBot="1" x14ac:dyDescent="0.35">
      <c r="B127" s="788"/>
      <c r="C127" s="800"/>
      <c r="D127" s="1216"/>
      <c r="E127" s="609" t="s">
        <v>1362</v>
      </c>
      <c r="F127" s="746" t="s">
        <v>1638</v>
      </c>
      <c r="G127" s="746" t="s">
        <v>1638</v>
      </c>
      <c r="H127" s="746" t="s">
        <v>1638</v>
      </c>
      <c r="I127" s="746" t="s">
        <v>1638</v>
      </c>
      <c r="J127" s="746" t="s">
        <v>1638</v>
      </c>
      <c r="K127" s="750" t="s">
        <v>1668</v>
      </c>
    </row>
    <row r="128" spans="2:11" ht="156.75" customHeight="1" thickBot="1" x14ac:dyDescent="0.35">
      <c r="B128" s="844" t="s">
        <v>154</v>
      </c>
      <c r="C128" s="414" t="s">
        <v>309</v>
      </c>
      <c r="D128" s="1221" t="s">
        <v>516</v>
      </c>
      <c r="E128" s="441" t="s">
        <v>1340</v>
      </c>
      <c r="F128" s="746" t="s">
        <v>1638</v>
      </c>
      <c r="G128" s="746" t="s">
        <v>1638</v>
      </c>
      <c r="H128" s="746" t="s">
        <v>1638</v>
      </c>
      <c r="I128" s="746" t="s">
        <v>1638</v>
      </c>
      <c r="J128" s="746" t="s">
        <v>1638</v>
      </c>
      <c r="K128" s="749" t="s">
        <v>1646</v>
      </c>
    </row>
    <row r="129" spans="2:11" ht="108.75" customHeight="1" x14ac:dyDescent="0.3">
      <c r="B129" s="845"/>
      <c r="C129" s="798" t="s">
        <v>311</v>
      </c>
      <c r="D129" s="1214" t="s">
        <v>1018</v>
      </c>
      <c r="E129" s="1196" t="s">
        <v>1341</v>
      </c>
      <c r="F129" s="746" t="s">
        <v>1638</v>
      </c>
      <c r="G129" s="746" t="s">
        <v>1638</v>
      </c>
      <c r="H129" s="746" t="s">
        <v>1638</v>
      </c>
      <c r="I129" s="746" t="s">
        <v>1638</v>
      </c>
      <c r="J129" s="746" t="s">
        <v>1638</v>
      </c>
      <c r="K129" s="749" t="s">
        <v>1647</v>
      </c>
    </row>
    <row r="130" spans="2:11" ht="117.75" customHeight="1" x14ac:dyDescent="0.3">
      <c r="B130" s="845"/>
      <c r="C130" s="799"/>
      <c r="D130" s="1215"/>
      <c r="E130" s="1224" t="s">
        <v>1342</v>
      </c>
      <c r="F130" s="746" t="s">
        <v>1638</v>
      </c>
      <c r="G130" s="747" t="s">
        <v>1711</v>
      </c>
      <c r="H130" s="746" t="s">
        <v>1638</v>
      </c>
      <c r="I130" s="746" t="s">
        <v>1638</v>
      </c>
      <c r="J130" s="746" t="s">
        <v>1638</v>
      </c>
      <c r="K130" s="748" t="s">
        <v>1669</v>
      </c>
    </row>
    <row r="131" spans="2:11" ht="102.75" thickBot="1" x14ac:dyDescent="0.35">
      <c r="B131" s="845"/>
      <c r="C131" s="800"/>
      <c r="D131" s="1216"/>
      <c r="E131" s="417" t="s">
        <v>1343</v>
      </c>
      <c r="F131" s="746" t="s">
        <v>1638</v>
      </c>
      <c r="G131" s="746" t="s">
        <v>1638</v>
      </c>
      <c r="H131" s="746" t="s">
        <v>1638</v>
      </c>
      <c r="I131" s="746" t="s">
        <v>1638</v>
      </c>
      <c r="J131" s="746" t="s">
        <v>1638</v>
      </c>
      <c r="K131" s="749" t="s">
        <v>1670</v>
      </c>
    </row>
    <row r="132" spans="2:11" ht="167.25" customHeight="1" x14ac:dyDescent="0.3">
      <c r="B132" s="845"/>
      <c r="C132" s="798" t="s">
        <v>312</v>
      </c>
      <c r="D132" s="1217" t="s">
        <v>554</v>
      </c>
      <c r="E132" s="1196" t="s">
        <v>1344</v>
      </c>
      <c r="F132" s="746" t="s">
        <v>1638</v>
      </c>
      <c r="G132" s="746" t="s">
        <v>1638</v>
      </c>
      <c r="H132" s="746" t="s">
        <v>1638</v>
      </c>
      <c r="I132" s="746" t="s">
        <v>1638</v>
      </c>
      <c r="J132" s="746" t="s">
        <v>1638</v>
      </c>
      <c r="K132" s="749" t="s">
        <v>1671</v>
      </c>
    </row>
    <row r="133" spans="2:11" ht="150.75" customHeight="1" thickBot="1" x14ac:dyDescent="0.35">
      <c r="B133" s="846"/>
      <c r="C133" s="800"/>
      <c r="D133" s="1219"/>
      <c r="E133" s="417" t="s">
        <v>1602</v>
      </c>
      <c r="F133" s="746" t="s">
        <v>1638</v>
      </c>
      <c r="G133" s="746" t="s">
        <v>1638</v>
      </c>
      <c r="H133" s="746" t="s">
        <v>1638</v>
      </c>
      <c r="I133" s="746" t="s">
        <v>1638</v>
      </c>
      <c r="J133" s="746" t="s">
        <v>1638</v>
      </c>
      <c r="K133" s="749" t="s">
        <v>1672</v>
      </c>
    </row>
    <row r="134" spans="2:11" ht="185.25" customHeight="1" thickBot="1" x14ac:dyDescent="0.35">
      <c r="B134" s="844" t="s">
        <v>71</v>
      </c>
      <c r="C134" s="364" t="s">
        <v>313</v>
      </c>
      <c r="D134" s="1221" t="s">
        <v>559</v>
      </c>
      <c r="E134" s="739" t="s">
        <v>1568</v>
      </c>
      <c r="F134" s="746" t="s">
        <v>1638</v>
      </c>
      <c r="G134" s="746" t="s">
        <v>1638</v>
      </c>
      <c r="H134" s="746" t="s">
        <v>1638</v>
      </c>
      <c r="I134" s="746" t="s">
        <v>1638</v>
      </c>
      <c r="J134" s="746" t="s">
        <v>1638</v>
      </c>
      <c r="K134" s="750" t="s">
        <v>1647</v>
      </c>
    </row>
    <row r="135" spans="2:11" ht="120" customHeight="1" x14ac:dyDescent="0.3">
      <c r="B135" s="845"/>
      <c r="C135" s="798" t="s">
        <v>314</v>
      </c>
      <c r="D135" s="1214" t="s">
        <v>569</v>
      </c>
      <c r="E135" s="1196" t="s">
        <v>1336</v>
      </c>
      <c r="F135" s="746" t="s">
        <v>1638</v>
      </c>
      <c r="G135" s="746" t="s">
        <v>1638</v>
      </c>
      <c r="H135" s="746" t="s">
        <v>1638</v>
      </c>
      <c r="I135" s="746" t="s">
        <v>1638</v>
      </c>
      <c r="J135" s="746" t="s">
        <v>1638</v>
      </c>
      <c r="K135" s="749" t="s">
        <v>1647</v>
      </c>
    </row>
    <row r="136" spans="2:11" ht="88.5" x14ac:dyDescent="0.3">
      <c r="B136" s="845"/>
      <c r="C136" s="799"/>
      <c r="D136" s="1215"/>
      <c r="E136" s="1197" t="s">
        <v>1337</v>
      </c>
      <c r="F136" s="746" t="s">
        <v>1638</v>
      </c>
      <c r="G136" s="746" t="s">
        <v>1638</v>
      </c>
      <c r="H136" s="746" t="s">
        <v>1638</v>
      </c>
      <c r="I136" s="746" t="s">
        <v>1638</v>
      </c>
      <c r="J136" s="746" t="s">
        <v>1638</v>
      </c>
      <c r="K136" s="749" t="s">
        <v>1707</v>
      </c>
    </row>
    <row r="137" spans="2:11" ht="88.5" thickBot="1" x14ac:dyDescent="0.35">
      <c r="B137" s="845"/>
      <c r="C137" s="800"/>
      <c r="D137" s="1216"/>
      <c r="E137" s="417" t="s">
        <v>1338</v>
      </c>
      <c r="F137" s="746" t="s">
        <v>1638</v>
      </c>
      <c r="G137" s="746" t="s">
        <v>1638</v>
      </c>
      <c r="H137" s="746" t="s">
        <v>1638</v>
      </c>
      <c r="I137" s="746" t="s">
        <v>1638</v>
      </c>
      <c r="J137" s="746" t="s">
        <v>1638</v>
      </c>
      <c r="K137" s="749" t="s">
        <v>1647</v>
      </c>
    </row>
    <row r="138" spans="2:11" ht="112.5" customHeight="1" thickBot="1" x14ac:dyDescent="0.35">
      <c r="B138" s="845"/>
      <c r="C138" s="364" t="s">
        <v>321</v>
      </c>
      <c r="D138" s="1221" t="s">
        <v>664</v>
      </c>
      <c r="E138" s="745" t="s">
        <v>1339</v>
      </c>
      <c r="F138" s="746" t="s">
        <v>1638</v>
      </c>
      <c r="G138" s="746" t="s">
        <v>1638</v>
      </c>
      <c r="H138" s="746" t="s">
        <v>1638</v>
      </c>
      <c r="I138" s="746" t="s">
        <v>1638</v>
      </c>
      <c r="J138" s="746" t="s">
        <v>1638</v>
      </c>
      <c r="K138" s="749" t="s">
        <v>1647</v>
      </c>
    </row>
    <row r="139" spans="2:11" ht="181.5" customHeight="1" x14ac:dyDescent="0.3">
      <c r="B139" s="844" t="s">
        <v>192</v>
      </c>
      <c r="C139" s="798" t="s">
        <v>317</v>
      </c>
      <c r="D139" s="1217" t="s">
        <v>1027</v>
      </c>
      <c r="E139" s="1209" t="s">
        <v>1569</v>
      </c>
      <c r="F139" s="746" t="s">
        <v>1638</v>
      </c>
      <c r="G139" s="746" t="s">
        <v>1638</v>
      </c>
      <c r="H139" s="746" t="s">
        <v>1638</v>
      </c>
      <c r="I139" s="746" t="s">
        <v>1638</v>
      </c>
      <c r="J139" s="746" t="s">
        <v>1638</v>
      </c>
      <c r="K139" s="750" t="s">
        <v>1728</v>
      </c>
    </row>
    <row r="140" spans="2:11" ht="177.75" customHeight="1" thickBot="1" x14ac:dyDescent="0.35">
      <c r="B140" s="845"/>
      <c r="C140" s="800"/>
      <c r="D140" s="1219"/>
      <c r="E140" s="609" t="s">
        <v>1570</v>
      </c>
      <c r="F140" s="746" t="s">
        <v>1638</v>
      </c>
      <c r="G140" s="746" t="s">
        <v>1638</v>
      </c>
      <c r="H140" s="746" t="s">
        <v>1638</v>
      </c>
      <c r="I140" s="746" t="s">
        <v>1638</v>
      </c>
      <c r="J140" s="746" t="s">
        <v>1638</v>
      </c>
      <c r="K140" s="750" t="s">
        <v>1647</v>
      </c>
    </row>
    <row r="141" spans="2:11" ht="187.5" customHeight="1" x14ac:dyDescent="0.3">
      <c r="B141" s="845"/>
      <c r="C141" s="798" t="s">
        <v>318</v>
      </c>
      <c r="D141" s="1217" t="s">
        <v>1031</v>
      </c>
      <c r="E141" s="1196" t="s">
        <v>1442</v>
      </c>
      <c r="F141" s="746" t="s">
        <v>1638</v>
      </c>
      <c r="G141" s="746" t="s">
        <v>1638</v>
      </c>
      <c r="H141" s="746" t="s">
        <v>1638</v>
      </c>
      <c r="I141" s="746" t="s">
        <v>1638</v>
      </c>
      <c r="J141" s="746" t="s">
        <v>1638</v>
      </c>
      <c r="K141" s="750" t="s">
        <v>1728</v>
      </c>
    </row>
    <row r="142" spans="2:11" ht="139.5" customHeight="1" thickBot="1" x14ac:dyDescent="0.35">
      <c r="B142" s="846"/>
      <c r="C142" s="800"/>
      <c r="D142" s="1219"/>
      <c r="E142" s="417" t="s">
        <v>1443</v>
      </c>
      <c r="F142" s="746" t="s">
        <v>1638</v>
      </c>
      <c r="G142" s="746" t="s">
        <v>1638</v>
      </c>
      <c r="H142" s="746" t="s">
        <v>1638</v>
      </c>
      <c r="I142" s="746" t="s">
        <v>1638</v>
      </c>
      <c r="J142" s="746" t="s">
        <v>1638</v>
      </c>
      <c r="K142" s="749" t="s">
        <v>1647</v>
      </c>
    </row>
  </sheetData>
  <protectedRanges>
    <protectedRange algorithmName="SHA-512" hashValue="G9bsd8ul70ySco/fjwoWEDABnXqVPz4YLkYmFCYj+rKlKkH9jH+EOHsXMfELT3EUbmL/wOE+3Kxk47F1wcNXBA==" saltValue="Bv4mwMmuON34DS/avFYXpQ==" spinCount="100000" sqref="D44" name="Rango1_4"/>
    <protectedRange algorithmName="SHA-512" hashValue="G9bsd8ul70ySco/fjwoWEDABnXqVPz4YLkYmFCYj+rKlKkH9jH+EOHsXMfELT3EUbmL/wOE+3Kxk47F1wcNXBA==" saltValue="Bv4mwMmuON34DS/avFYXpQ==" spinCount="100000" sqref="D35" name="Rango1"/>
    <protectedRange algorithmName="SHA-512" hashValue="G9bsd8ul70ySco/fjwoWEDABnXqVPz4YLkYmFCYj+rKlKkH9jH+EOHsXMfELT3EUbmL/wOE+3Kxk47F1wcNXBA==" saltValue="Bv4mwMmuON34DS/avFYXpQ==" spinCount="100000" sqref="E35 K35" name="Rango1_1"/>
  </protectedRanges>
  <mergeCells count="109">
    <mergeCell ref="B5:K5"/>
    <mergeCell ref="C102:C103"/>
    <mergeCell ref="D102:D103"/>
    <mergeCell ref="B134:B138"/>
    <mergeCell ref="C135:C137"/>
    <mergeCell ref="D135:D137"/>
    <mergeCell ref="B139:B142"/>
    <mergeCell ref="C139:C140"/>
    <mergeCell ref="D139:D140"/>
    <mergeCell ref="C141:C142"/>
    <mergeCell ref="D141:D142"/>
    <mergeCell ref="B128:B133"/>
    <mergeCell ref="C129:C131"/>
    <mergeCell ref="D129:D131"/>
    <mergeCell ref="C126:C127"/>
    <mergeCell ref="D126:D127"/>
    <mergeCell ref="C115:C116"/>
    <mergeCell ref="D115:D116"/>
    <mergeCell ref="C132:C133"/>
    <mergeCell ref="D132:D133"/>
    <mergeCell ref="B115:B127"/>
    <mergeCell ref="C119:C120"/>
    <mergeCell ref="D119:D120"/>
    <mergeCell ref="C124:C125"/>
    <mergeCell ref="D124:D125"/>
    <mergeCell ref="C121:C123"/>
    <mergeCell ref="D121:D123"/>
    <mergeCell ref="C117:C118"/>
    <mergeCell ref="D117:D118"/>
    <mergeCell ref="C112:C113"/>
    <mergeCell ref="D112:D113"/>
    <mergeCell ref="B100:B114"/>
    <mergeCell ref="C109:C111"/>
    <mergeCell ref="D109:D111"/>
    <mergeCell ref="C96:C98"/>
    <mergeCell ref="D96:D98"/>
    <mergeCell ref="C92:C95"/>
    <mergeCell ref="D92:D95"/>
    <mergeCell ref="C87:C91"/>
    <mergeCell ref="D87:D91"/>
    <mergeCell ref="C84:C86"/>
    <mergeCell ref="D84:D86"/>
    <mergeCell ref="C77:C78"/>
    <mergeCell ref="C82:C83"/>
    <mergeCell ref="D82:D83"/>
    <mergeCell ref="C79:C81"/>
    <mergeCell ref="D79:D81"/>
    <mergeCell ref="B58:B67"/>
    <mergeCell ref="B68:B99"/>
    <mergeCell ref="C71:C73"/>
    <mergeCell ref="D71:D73"/>
    <mergeCell ref="C58:C59"/>
    <mergeCell ref="D58:D59"/>
    <mergeCell ref="D77:D78"/>
    <mergeCell ref="C66:C67"/>
    <mergeCell ref="D66:D67"/>
    <mergeCell ref="C60:C64"/>
    <mergeCell ref="D60:D64"/>
    <mergeCell ref="C56:C57"/>
    <mergeCell ref="D56:D57"/>
    <mergeCell ref="B46:B57"/>
    <mergeCell ref="C52:C53"/>
    <mergeCell ref="D52:D53"/>
    <mergeCell ref="B42:B45"/>
    <mergeCell ref="C42:C43"/>
    <mergeCell ref="D42:D43"/>
    <mergeCell ref="C44:C45"/>
    <mergeCell ref="D44:D45"/>
    <mergeCell ref="C37:C38"/>
    <mergeCell ref="D37:D38"/>
    <mergeCell ref="B33:B40"/>
    <mergeCell ref="C34:C35"/>
    <mergeCell ref="D34:D35"/>
    <mergeCell ref="B29:B32"/>
    <mergeCell ref="C39:C40"/>
    <mergeCell ref="D39:D40"/>
    <mergeCell ref="C29:C30"/>
    <mergeCell ref="D29:D30"/>
    <mergeCell ref="C31:C32"/>
    <mergeCell ref="D31:D32"/>
    <mergeCell ref="B19:B28"/>
    <mergeCell ref="C19:C21"/>
    <mergeCell ref="D19:D21"/>
    <mergeCell ref="C22:C23"/>
    <mergeCell ref="D22:D23"/>
    <mergeCell ref="C24:C26"/>
    <mergeCell ref="D24:D26"/>
    <mergeCell ref="C27:C28"/>
    <mergeCell ref="D27:D28"/>
    <mergeCell ref="B11:B15"/>
    <mergeCell ref="C11:C12"/>
    <mergeCell ref="D11:D12"/>
    <mergeCell ref="C13:C14"/>
    <mergeCell ref="D13:D14"/>
    <mergeCell ref="B16:B18"/>
    <mergeCell ref="C16:C17"/>
    <mergeCell ref="D16:D17"/>
    <mergeCell ref="B1:K1"/>
    <mergeCell ref="B2:K2"/>
    <mergeCell ref="B3:K3"/>
    <mergeCell ref="L3:AV3"/>
    <mergeCell ref="B4:K4"/>
    <mergeCell ref="B8:B10"/>
    <mergeCell ref="C8:C10"/>
    <mergeCell ref="D8:D10"/>
    <mergeCell ref="E6:E7"/>
    <mergeCell ref="D6:D7"/>
    <mergeCell ref="C6:C7"/>
    <mergeCell ref="B6:B7"/>
  </mergeCells>
  <printOptions horizontalCentered="1"/>
  <pageMargins left="0.39370078740157483" right="0.39370078740157483" top="0.39370078740157483" bottom="0.39370078740157483" header="0.31496062992125984" footer="0.31496062992125984"/>
  <pageSetup paperSize="9" scale="55" pageOrder="overThenDown" orientation="landscape" r:id="rId1"/>
  <headerFooter>
    <oddFooter>&amp;CPág. &amp;P de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954E2CA1-50B9-4AFB-A076-ED73D0F6AE03}">
          <x14:formula1>
            <xm:f>'C:\Users\OGOMEZP\Downloads\[Formato Mapa de Riesgos 2022 (version 1) (2).xlsx]No Eliminar'!#REF!</xm:f>
          </x14:formula1>
          <xm:sqref>C49:C50</xm:sqref>
        </x14:dataValidation>
        <x14:dataValidation type="list" allowBlank="1" showInputMessage="1" showErrorMessage="1" xr:uid="{0711F320-9E76-4E79-BE77-382003DBDD2F}">
          <x14:formula1>
            <xm:f>'No Eliminar'!$R$3:$R$117</xm:f>
          </x14:formula1>
          <xm:sqref>C8 C11 C36:C37 C18:C19 C22 C24 C27 C29 C31 C44 C141 C134:C135 C82 C79 C132 C74:C77 C138:C139 C84 C87 C92 C96 C128:C129 C117 C119 C121 C124 C126 C112 C41:C42 C13:C16 C51:C52 C46:C48 C114:C115 C60 C65:C66 C68:C71 C54:C55 C58 C39 C33:C34 C99:C102 C104:C109</xm:sqref>
        </x14:dataValidation>
        <x14:dataValidation type="list" allowBlank="1" showInputMessage="1" showErrorMessage="1" xr:uid="{08CCE356-0A74-4A6A-90F9-83404809B581}">
          <x14:formula1>
            <xm:f>'No Eliminar'!$B$3:$B$18</xm:f>
          </x14:formula1>
          <xm:sqref>B8 B11 B16:B17 B19 B29 B128 B139 B134 B100 B41:B42 B33:B35 B46 B58 B68 B115</xm:sqref>
        </x14:dataValidation>
        <x14:dataValidation type="list" allowBlank="1" showInputMessage="1" showErrorMessage="1" xr:uid="{3433D384-D4A6-4BBD-92DF-84ADFE9586D1}">
          <x14:formula1>
            <xm:f>'E:\PLANEACIÓN 2022\RIESGOS 2022\[Oficial Mapa de Riesgos institucional 2022 versión 1(Recuperado automáticamente).xlsx]No Eliminar'!#REF!</xm:f>
          </x14:formula1>
          <xm:sqref>C56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4B285-BF90-4240-A9CF-AC632C382F5B}">
  <dimension ref="B2:F110"/>
  <sheetViews>
    <sheetView workbookViewId="0">
      <selection activeCell="D10" sqref="D10"/>
    </sheetView>
  </sheetViews>
  <sheetFormatPr baseColWidth="10" defaultRowHeight="15" x14ac:dyDescent="0.25"/>
  <cols>
    <col min="3" max="3" width="13.7109375" customWidth="1"/>
    <col min="4" max="4" width="153.28515625" customWidth="1"/>
  </cols>
  <sheetData>
    <row r="2" spans="2:6" ht="30.75" thickBot="1" x14ac:dyDescent="0.3">
      <c r="C2" s="59" t="s">
        <v>77</v>
      </c>
      <c r="D2" s="482" t="s">
        <v>80</v>
      </c>
    </row>
    <row r="3" spans="2:6" ht="17.25" thickBot="1" x14ac:dyDescent="0.3">
      <c r="C3" s="364" t="s">
        <v>223</v>
      </c>
      <c r="D3" s="481" t="s">
        <v>1035</v>
      </c>
    </row>
    <row r="4" spans="2:6" ht="17.25" thickBot="1" x14ac:dyDescent="0.3">
      <c r="C4" s="364" t="s">
        <v>224</v>
      </c>
      <c r="D4" s="483" t="s">
        <v>375</v>
      </c>
    </row>
    <row r="5" spans="2:6" ht="29.25" thickBot="1" x14ac:dyDescent="0.3">
      <c r="B5" t="s">
        <v>1354</v>
      </c>
      <c r="C5" s="523" t="s">
        <v>225</v>
      </c>
      <c r="D5" s="524" t="s">
        <v>1345</v>
      </c>
    </row>
    <row r="6" spans="2:6" ht="43.5" thickBot="1" x14ac:dyDescent="0.3">
      <c r="C6" s="364" t="s">
        <v>226</v>
      </c>
      <c r="D6" s="481" t="s">
        <v>383</v>
      </c>
    </row>
    <row r="7" spans="2:6" ht="29.25" thickBot="1" x14ac:dyDescent="0.3">
      <c r="C7" s="364" t="s">
        <v>227</v>
      </c>
      <c r="D7" s="483" t="s">
        <v>1248</v>
      </c>
      <c r="E7" s="1179" t="s">
        <v>1604</v>
      </c>
      <c r="F7" s="1179"/>
    </row>
    <row r="8" spans="2:6" ht="29.25" thickBot="1" x14ac:dyDescent="0.3">
      <c r="C8" s="364" t="s">
        <v>228</v>
      </c>
      <c r="D8" s="484" t="s">
        <v>1296</v>
      </c>
      <c r="E8" s="1179"/>
      <c r="F8" s="1179"/>
    </row>
    <row r="9" spans="2:6" ht="33.75" thickBot="1" x14ac:dyDescent="0.3">
      <c r="C9" s="522" t="s">
        <v>229</v>
      </c>
      <c r="D9" s="525" t="s">
        <v>1332</v>
      </c>
      <c r="E9" s="1179"/>
      <c r="F9" s="1179"/>
    </row>
    <row r="10" spans="2:6" ht="29.25" thickBot="1" x14ac:dyDescent="0.3">
      <c r="C10" s="364" t="s">
        <v>230</v>
      </c>
      <c r="D10" s="483" t="s">
        <v>1240</v>
      </c>
    </row>
    <row r="11" spans="2:6" ht="29.25" thickBot="1" x14ac:dyDescent="0.3">
      <c r="C11" s="364" t="s">
        <v>231</v>
      </c>
      <c r="D11" s="485" t="s">
        <v>415</v>
      </c>
    </row>
    <row r="12" spans="2:6" ht="29.25" thickBot="1" x14ac:dyDescent="0.3">
      <c r="C12" s="364" t="s">
        <v>232</v>
      </c>
      <c r="D12" s="485" t="s">
        <v>417</v>
      </c>
    </row>
    <row r="13" spans="2:6" x14ac:dyDescent="0.25">
      <c r="C13" s="1180" t="s">
        <v>233</v>
      </c>
      <c r="D13" s="1184" t="s">
        <v>409</v>
      </c>
    </row>
    <row r="14" spans="2:6" ht="15.75" thickBot="1" x14ac:dyDescent="0.3">
      <c r="C14" s="1181"/>
      <c r="D14" s="1185"/>
    </row>
    <row r="15" spans="2:6" ht="29.25" thickBot="1" x14ac:dyDescent="0.3">
      <c r="C15" s="364" t="s">
        <v>234</v>
      </c>
      <c r="D15" s="485" t="s">
        <v>411</v>
      </c>
    </row>
    <row r="16" spans="2:6" ht="29.25" thickBot="1" x14ac:dyDescent="0.3">
      <c r="B16" s="414" t="s">
        <v>320</v>
      </c>
      <c r="C16" s="364" t="s">
        <v>320</v>
      </c>
      <c r="D16" s="486" t="s">
        <v>429</v>
      </c>
    </row>
    <row r="17" spans="2:5" ht="29.25" thickBot="1" x14ac:dyDescent="0.3">
      <c r="C17" s="364" t="s">
        <v>235</v>
      </c>
      <c r="D17" s="483" t="s">
        <v>434</v>
      </c>
    </row>
    <row r="18" spans="2:5" ht="17.25" thickBot="1" x14ac:dyDescent="0.3">
      <c r="C18" s="364" t="s">
        <v>236</v>
      </c>
      <c r="D18" s="483" t="s">
        <v>440</v>
      </c>
    </row>
    <row r="19" spans="2:5" x14ac:dyDescent="0.25">
      <c r="C19" s="1180" t="s">
        <v>237</v>
      </c>
      <c r="D19" s="1184" t="s">
        <v>447</v>
      </c>
    </row>
    <row r="20" spans="2:5" ht="15.75" thickBot="1" x14ac:dyDescent="0.3">
      <c r="C20" s="1181"/>
      <c r="D20" s="1185"/>
    </row>
    <row r="21" spans="2:5" ht="43.5" thickBot="1" x14ac:dyDescent="0.3">
      <c r="C21" s="364" t="s">
        <v>238</v>
      </c>
      <c r="D21" s="487" t="s">
        <v>1088</v>
      </c>
    </row>
    <row r="22" spans="2:5" ht="33.75" thickBot="1" x14ac:dyDescent="0.3">
      <c r="C22" s="526" t="s">
        <v>239</v>
      </c>
      <c r="D22" s="527" t="s">
        <v>656</v>
      </c>
      <c r="E22" t="s">
        <v>1603</v>
      </c>
    </row>
    <row r="23" spans="2:5" ht="29.25" thickBot="1" x14ac:dyDescent="0.3">
      <c r="C23" s="364" t="s">
        <v>240</v>
      </c>
      <c r="D23" s="487" t="s">
        <v>1107</v>
      </c>
    </row>
    <row r="24" spans="2:5" ht="29.25" thickBot="1" x14ac:dyDescent="0.3">
      <c r="C24" s="414" t="s">
        <v>241</v>
      </c>
      <c r="D24" s="488" t="s">
        <v>1116</v>
      </c>
    </row>
    <row r="25" spans="2:5" x14ac:dyDescent="0.25">
      <c r="C25" s="798" t="s">
        <v>242</v>
      </c>
      <c r="D25" s="1042" t="s">
        <v>1121</v>
      </c>
    </row>
    <row r="26" spans="2:5" ht="15.75" thickBot="1" x14ac:dyDescent="0.3">
      <c r="C26" s="800"/>
      <c r="D26" s="1044"/>
    </row>
    <row r="27" spans="2:5" ht="29.25" thickBot="1" x14ac:dyDescent="0.3">
      <c r="C27" s="370" t="s">
        <v>243</v>
      </c>
      <c r="D27" s="489" t="s">
        <v>466</v>
      </c>
    </row>
    <row r="28" spans="2:5" ht="17.25" thickBot="1" x14ac:dyDescent="0.3">
      <c r="C28" s="526" t="s">
        <v>244</v>
      </c>
      <c r="D28" s="528" t="s">
        <v>474</v>
      </c>
    </row>
    <row r="29" spans="2:5" ht="33.75" thickBot="1" x14ac:dyDescent="0.3">
      <c r="C29" s="522" t="s">
        <v>245</v>
      </c>
      <c r="D29" s="531" t="s">
        <v>1256</v>
      </c>
    </row>
    <row r="30" spans="2:5" ht="33.75" thickBot="1" x14ac:dyDescent="0.3">
      <c r="B30" t="s">
        <v>1354</v>
      </c>
      <c r="C30" s="523" t="s">
        <v>246</v>
      </c>
      <c r="D30" s="532" t="s">
        <v>1346</v>
      </c>
    </row>
    <row r="31" spans="2:5" ht="29.25" thickBot="1" x14ac:dyDescent="0.3">
      <c r="C31" s="364" t="s">
        <v>247</v>
      </c>
      <c r="D31" s="490" t="s">
        <v>507</v>
      </c>
    </row>
    <row r="32" spans="2:5" ht="43.5" thickBot="1" x14ac:dyDescent="0.3">
      <c r="C32" s="364" t="s">
        <v>248</v>
      </c>
      <c r="D32" s="490" t="s">
        <v>508</v>
      </c>
    </row>
    <row r="33" spans="3:4" ht="29.25" thickBot="1" x14ac:dyDescent="0.3">
      <c r="C33" s="364" t="s">
        <v>249</v>
      </c>
      <c r="D33" s="491" t="s">
        <v>1093</v>
      </c>
    </row>
    <row r="34" spans="3:4" ht="29.25" thickBot="1" x14ac:dyDescent="0.3">
      <c r="C34" s="364" t="s">
        <v>250</v>
      </c>
      <c r="D34" s="489" t="s">
        <v>1047</v>
      </c>
    </row>
    <row r="35" spans="3:4" ht="17.25" thickBot="1" x14ac:dyDescent="0.3">
      <c r="C35" s="364" t="s">
        <v>251</v>
      </c>
      <c r="D35" s="491" t="s">
        <v>1099</v>
      </c>
    </row>
    <row r="36" spans="3:4" ht="29.25" thickBot="1" x14ac:dyDescent="0.3">
      <c r="C36" s="414" t="s">
        <v>252</v>
      </c>
      <c r="D36" s="489" t="s">
        <v>1054</v>
      </c>
    </row>
    <row r="37" spans="3:4" ht="29.25" thickBot="1" x14ac:dyDescent="0.3">
      <c r="C37" s="414" t="s">
        <v>253</v>
      </c>
      <c r="D37" s="489" t="s">
        <v>1059</v>
      </c>
    </row>
    <row r="38" spans="3:4" ht="29.25" thickBot="1" x14ac:dyDescent="0.3">
      <c r="C38" s="365" t="s">
        <v>254</v>
      </c>
      <c r="D38" s="491" t="s">
        <v>1064</v>
      </c>
    </row>
    <row r="39" spans="3:4" ht="29.25" thickBot="1" x14ac:dyDescent="0.3">
      <c r="C39" s="364" t="s">
        <v>255</v>
      </c>
      <c r="D39" s="483" t="s">
        <v>778</v>
      </c>
    </row>
    <row r="40" spans="3:4" ht="29.25" thickBot="1" x14ac:dyDescent="0.3">
      <c r="C40" s="414" t="s">
        <v>256</v>
      </c>
      <c r="D40" s="489" t="s">
        <v>783</v>
      </c>
    </row>
    <row r="41" spans="3:4" ht="33.75" thickBot="1" x14ac:dyDescent="0.3">
      <c r="C41" s="522" t="s">
        <v>257</v>
      </c>
      <c r="D41" s="529" t="s">
        <v>757</v>
      </c>
    </row>
    <row r="42" spans="3:4" ht="29.25" thickBot="1" x14ac:dyDescent="0.3">
      <c r="C42" s="414" t="s">
        <v>258</v>
      </c>
      <c r="D42" s="492" t="s">
        <v>764</v>
      </c>
    </row>
    <row r="43" spans="3:4" ht="29.25" thickBot="1" x14ac:dyDescent="0.3">
      <c r="C43" s="364" t="s">
        <v>259</v>
      </c>
      <c r="D43" s="505" t="s">
        <v>1235</v>
      </c>
    </row>
    <row r="44" spans="3:4" ht="17.25" thickBot="1" x14ac:dyDescent="0.3">
      <c r="C44" s="526" t="s">
        <v>260</v>
      </c>
      <c r="D44" s="533" t="s">
        <v>770</v>
      </c>
    </row>
    <row r="45" spans="3:4" ht="43.5" thickBot="1" x14ac:dyDescent="0.3">
      <c r="C45" s="364" t="s">
        <v>261</v>
      </c>
      <c r="D45" s="485" t="s">
        <v>1136</v>
      </c>
    </row>
    <row r="46" spans="3:4" ht="28.5" x14ac:dyDescent="0.25">
      <c r="C46" s="364" t="s">
        <v>262</v>
      </c>
      <c r="D46" s="485" t="s">
        <v>1144</v>
      </c>
    </row>
    <row r="47" spans="3:4" ht="17.25" thickBot="1" x14ac:dyDescent="0.3">
      <c r="C47" s="530" t="s">
        <v>263</v>
      </c>
      <c r="D47" s="534" t="s">
        <v>661</v>
      </c>
    </row>
    <row r="48" spans="3:4" ht="29.25" thickBot="1" x14ac:dyDescent="0.3">
      <c r="C48" s="414" t="s">
        <v>264</v>
      </c>
      <c r="D48" s="487" t="s">
        <v>1155</v>
      </c>
    </row>
    <row r="49" spans="2:4" ht="29.25" thickBot="1" x14ac:dyDescent="0.3">
      <c r="C49" s="364" t="s">
        <v>265</v>
      </c>
      <c r="D49" s="485" t="s">
        <v>1162</v>
      </c>
    </row>
    <row r="50" spans="2:4" ht="29.25" thickBot="1" x14ac:dyDescent="0.3">
      <c r="C50" s="414" t="s">
        <v>266</v>
      </c>
      <c r="D50" s="489" t="s">
        <v>915</v>
      </c>
    </row>
    <row r="51" spans="2:4" ht="29.25" thickBot="1" x14ac:dyDescent="0.3">
      <c r="C51" s="414" t="s">
        <v>267</v>
      </c>
      <c r="D51" s="489" t="s">
        <v>917</v>
      </c>
    </row>
    <row r="52" spans="2:4" ht="29.25" thickBot="1" x14ac:dyDescent="0.3">
      <c r="C52" s="414" t="s">
        <v>268</v>
      </c>
      <c r="D52" s="489" t="s">
        <v>918</v>
      </c>
    </row>
    <row r="53" spans="2:4" ht="43.5" thickBot="1" x14ac:dyDescent="0.3">
      <c r="C53" s="364" t="s">
        <v>269</v>
      </c>
      <c r="D53" s="481" t="s">
        <v>921</v>
      </c>
    </row>
    <row r="54" spans="2:4" ht="29.25" thickBot="1" x14ac:dyDescent="0.3">
      <c r="C54" s="364" t="s">
        <v>270</v>
      </c>
      <c r="D54" s="483" t="s">
        <v>924</v>
      </c>
    </row>
    <row r="55" spans="2:4" ht="29.25" thickBot="1" x14ac:dyDescent="0.3">
      <c r="C55" s="364" t="s">
        <v>271</v>
      </c>
      <c r="D55" s="493" t="s">
        <v>632</v>
      </c>
    </row>
    <row r="56" spans="2:4" ht="43.5" thickBot="1" x14ac:dyDescent="0.3">
      <c r="C56" s="364" t="s">
        <v>272</v>
      </c>
      <c r="D56" s="493" t="s">
        <v>641</v>
      </c>
    </row>
    <row r="57" spans="2:4" ht="29.25" thickBot="1" x14ac:dyDescent="0.3">
      <c r="C57" s="364" t="s">
        <v>273</v>
      </c>
      <c r="D57" s="481" t="s">
        <v>929</v>
      </c>
    </row>
    <row r="58" spans="2:4" ht="43.5" thickBot="1" x14ac:dyDescent="0.3">
      <c r="C58" s="364" t="s">
        <v>274</v>
      </c>
      <c r="D58" s="480" t="s">
        <v>669</v>
      </c>
    </row>
    <row r="59" spans="2:4" ht="43.5" thickBot="1" x14ac:dyDescent="0.3">
      <c r="C59" s="364" t="s">
        <v>275</v>
      </c>
      <c r="D59" s="479" t="s">
        <v>680</v>
      </c>
    </row>
    <row r="60" spans="2:4" ht="43.5" thickBot="1" x14ac:dyDescent="0.3">
      <c r="B60" t="s">
        <v>1354</v>
      </c>
      <c r="C60" s="523" t="s">
        <v>276</v>
      </c>
      <c r="D60" s="535" t="s">
        <v>1347</v>
      </c>
    </row>
    <row r="61" spans="2:4" ht="43.5" thickBot="1" x14ac:dyDescent="0.3">
      <c r="C61" s="364" t="s">
        <v>277</v>
      </c>
      <c r="D61" s="493" t="s">
        <v>936</v>
      </c>
    </row>
    <row r="62" spans="2:4" ht="29.25" thickBot="1" x14ac:dyDescent="0.3">
      <c r="C62" s="364" t="s">
        <v>278</v>
      </c>
      <c r="D62" s="493" t="s">
        <v>941</v>
      </c>
    </row>
    <row r="63" spans="2:4" ht="29.25" thickBot="1" x14ac:dyDescent="0.3">
      <c r="C63" s="364" t="s">
        <v>279</v>
      </c>
      <c r="D63" s="481" t="s">
        <v>947</v>
      </c>
    </row>
    <row r="64" spans="2:4" ht="29.25" thickBot="1" x14ac:dyDescent="0.3">
      <c r="C64" s="364" t="s">
        <v>280</v>
      </c>
      <c r="D64" s="483" t="s">
        <v>952</v>
      </c>
    </row>
    <row r="65" spans="2:4" ht="33.75" thickBot="1" x14ac:dyDescent="0.3">
      <c r="C65" s="522" t="s">
        <v>281</v>
      </c>
      <c r="D65" s="529" t="s">
        <v>740</v>
      </c>
    </row>
    <row r="66" spans="2:4" ht="29.25" thickBot="1" x14ac:dyDescent="0.3">
      <c r="C66" s="414" t="s">
        <v>282</v>
      </c>
      <c r="D66" s="512" t="s">
        <v>953</v>
      </c>
    </row>
    <row r="67" spans="2:4" ht="29.25" thickBot="1" x14ac:dyDescent="0.3">
      <c r="C67" s="414" t="s">
        <v>283</v>
      </c>
      <c r="D67" s="487" t="s">
        <v>966</v>
      </c>
    </row>
    <row r="68" spans="2:4" ht="29.25" thickBot="1" x14ac:dyDescent="0.3">
      <c r="C68" s="364" t="s">
        <v>284</v>
      </c>
      <c r="D68" s="485" t="s">
        <v>970</v>
      </c>
    </row>
    <row r="69" spans="2:4" ht="29.25" thickBot="1" x14ac:dyDescent="0.3">
      <c r="C69" s="364" t="s">
        <v>285</v>
      </c>
      <c r="D69" s="485" t="s">
        <v>973</v>
      </c>
    </row>
    <row r="70" spans="2:4" ht="43.5" thickBot="1" x14ac:dyDescent="0.3">
      <c r="C70" s="414" t="s">
        <v>286</v>
      </c>
      <c r="D70" s="487" t="s">
        <v>808</v>
      </c>
    </row>
    <row r="71" spans="2:4" ht="29.25" thickBot="1" x14ac:dyDescent="0.3">
      <c r="C71" s="370" t="s">
        <v>287</v>
      </c>
      <c r="D71" s="496" t="s">
        <v>979</v>
      </c>
    </row>
    <row r="72" spans="2:4" ht="29.25" thickBot="1" x14ac:dyDescent="0.3">
      <c r="C72" s="414" t="s">
        <v>288</v>
      </c>
      <c r="D72" s="495" t="s">
        <v>814</v>
      </c>
    </row>
    <row r="73" spans="2:4" ht="29.25" thickBot="1" x14ac:dyDescent="0.3">
      <c r="C73" s="365" t="s">
        <v>289</v>
      </c>
      <c r="D73" s="497" t="s">
        <v>983</v>
      </c>
    </row>
    <row r="74" spans="2:4" ht="43.5" thickBot="1" x14ac:dyDescent="0.3">
      <c r="B74" t="s">
        <v>1354</v>
      </c>
      <c r="C74" s="536" t="s">
        <v>290</v>
      </c>
      <c r="D74" s="515" t="s">
        <v>1348</v>
      </c>
    </row>
    <row r="75" spans="2:4" ht="43.5" thickBot="1" x14ac:dyDescent="0.3">
      <c r="C75" s="414" t="s">
        <v>291</v>
      </c>
      <c r="D75" s="487" t="s">
        <v>819</v>
      </c>
    </row>
    <row r="76" spans="2:4" ht="29.25" thickBot="1" x14ac:dyDescent="0.3">
      <c r="C76" s="364" t="s">
        <v>292</v>
      </c>
      <c r="D76" s="537" t="s">
        <v>984</v>
      </c>
    </row>
    <row r="77" spans="2:4" ht="33.75" thickBot="1" x14ac:dyDescent="0.3">
      <c r="C77" s="526" t="s">
        <v>293</v>
      </c>
      <c r="D77" s="538" t="s">
        <v>1224</v>
      </c>
    </row>
    <row r="78" spans="2:4" ht="29.25" thickBot="1" x14ac:dyDescent="0.3">
      <c r="C78" s="364" t="s">
        <v>294</v>
      </c>
      <c r="D78" s="485" t="s">
        <v>826</v>
      </c>
    </row>
    <row r="79" spans="2:4" ht="43.5" thickBot="1" x14ac:dyDescent="0.3">
      <c r="C79" s="364" t="s">
        <v>295</v>
      </c>
      <c r="D79" s="485" t="s">
        <v>987</v>
      </c>
    </row>
    <row r="80" spans="2:4" ht="17.25" thickBot="1" x14ac:dyDescent="0.3">
      <c r="C80" s="522" t="s">
        <v>296</v>
      </c>
      <c r="D80" s="539" t="s">
        <v>838</v>
      </c>
    </row>
    <row r="81" spans="2:4" ht="29.25" thickBot="1" x14ac:dyDescent="0.3">
      <c r="C81" s="414" t="s">
        <v>297</v>
      </c>
      <c r="D81" s="487" t="s">
        <v>991</v>
      </c>
    </row>
    <row r="82" spans="2:4" x14ac:dyDescent="0.25">
      <c r="C82" s="1186" t="s">
        <v>298</v>
      </c>
      <c r="D82" s="1187" t="s">
        <v>489</v>
      </c>
    </row>
    <row r="83" spans="2:4" ht="15.75" thickBot="1" x14ac:dyDescent="0.3">
      <c r="C83" s="1186"/>
      <c r="D83" s="1187"/>
    </row>
    <row r="84" spans="2:4" ht="43.5" thickBot="1" x14ac:dyDescent="0.3">
      <c r="C84" s="364" t="s">
        <v>299</v>
      </c>
      <c r="D84" s="483" t="s">
        <v>500</v>
      </c>
    </row>
    <row r="85" spans="2:4" ht="29.25" thickBot="1" x14ac:dyDescent="0.3">
      <c r="C85" s="414" t="s">
        <v>300</v>
      </c>
      <c r="D85" s="481" t="s">
        <v>996</v>
      </c>
    </row>
    <row r="86" spans="2:4" ht="29.25" thickBot="1" x14ac:dyDescent="0.3">
      <c r="C86" s="370" t="s">
        <v>301</v>
      </c>
      <c r="D86" s="498" t="s">
        <v>999</v>
      </c>
    </row>
    <row r="87" spans="2:4" ht="43.5" thickBot="1" x14ac:dyDescent="0.3">
      <c r="B87" t="s">
        <v>1354</v>
      </c>
      <c r="C87" s="540" t="s">
        <v>302</v>
      </c>
      <c r="D87" s="541" t="s">
        <v>1349</v>
      </c>
    </row>
    <row r="88" spans="2:4" ht="29.25" thickBot="1" x14ac:dyDescent="0.3">
      <c r="C88" s="364" t="s">
        <v>303</v>
      </c>
      <c r="D88" s="494" t="s">
        <v>1002</v>
      </c>
    </row>
    <row r="89" spans="2:4" ht="17.25" thickBot="1" x14ac:dyDescent="0.3">
      <c r="C89" s="522" t="s">
        <v>304</v>
      </c>
      <c r="D89" s="542" t="s">
        <v>886</v>
      </c>
    </row>
    <row r="90" spans="2:4" ht="29.25" thickBot="1" x14ac:dyDescent="0.3">
      <c r="C90" s="475" t="s">
        <v>305</v>
      </c>
      <c r="D90" s="499" t="s">
        <v>1005</v>
      </c>
    </row>
    <row r="91" spans="2:4" ht="29.25" thickBot="1" x14ac:dyDescent="0.3">
      <c r="B91" t="s">
        <v>1354</v>
      </c>
      <c r="C91" s="543" t="s">
        <v>306</v>
      </c>
      <c r="D91" s="544" t="s">
        <v>1350</v>
      </c>
    </row>
    <row r="92" spans="2:4" ht="29.25" thickBot="1" x14ac:dyDescent="0.3">
      <c r="B92" t="s">
        <v>1354</v>
      </c>
      <c r="C92" s="543" t="s">
        <v>307</v>
      </c>
      <c r="D92" s="544" t="s">
        <v>1351</v>
      </c>
    </row>
    <row r="93" spans="2:4" ht="29.25" thickBot="1" x14ac:dyDescent="0.3">
      <c r="B93" t="s">
        <v>1354</v>
      </c>
      <c r="C93" s="543" t="s">
        <v>308</v>
      </c>
      <c r="D93" s="544" t="s">
        <v>1352</v>
      </c>
    </row>
    <row r="94" spans="2:4" ht="29.25" thickBot="1" x14ac:dyDescent="0.3">
      <c r="B94" s="414" t="s">
        <v>323</v>
      </c>
      <c r="C94" s="364" t="s">
        <v>323</v>
      </c>
      <c r="D94" s="494" t="s">
        <v>1006</v>
      </c>
    </row>
    <row r="95" spans="2:4" ht="43.5" thickBot="1" x14ac:dyDescent="0.3">
      <c r="C95" s="414" t="s">
        <v>309</v>
      </c>
      <c r="D95" s="520" t="s">
        <v>516</v>
      </c>
    </row>
    <row r="96" spans="2:4" ht="17.25" thickBot="1" x14ac:dyDescent="0.3">
      <c r="C96" s="522" t="s">
        <v>310</v>
      </c>
      <c r="D96" s="545" t="s">
        <v>518</v>
      </c>
    </row>
    <row r="97" spans="2:4" ht="43.5" thickBot="1" x14ac:dyDescent="0.3">
      <c r="C97" s="364" t="s">
        <v>311</v>
      </c>
      <c r="D97" s="514" t="s">
        <v>1018</v>
      </c>
    </row>
    <row r="98" spans="2:4" ht="43.5" thickBot="1" x14ac:dyDescent="0.3">
      <c r="C98" s="364" t="s">
        <v>312</v>
      </c>
      <c r="D98" s="521" t="s">
        <v>554</v>
      </c>
    </row>
    <row r="99" spans="2:4" ht="29.25" thickBot="1" x14ac:dyDescent="0.3">
      <c r="C99" s="364" t="s">
        <v>313</v>
      </c>
      <c r="D99" s="481" t="s">
        <v>559</v>
      </c>
    </row>
    <row r="100" spans="2:4" ht="29.25" thickBot="1" x14ac:dyDescent="0.3">
      <c r="C100" s="364" t="s">
        <v>314</v>
      </c>
      <c r="D100" s="513" t="s">
        <v>569</v>
      </c>
    </row>
    <row r="101" spans="2:4" ht="17.25" thickBot="1" x14ac:dyDescent="0.3">
      <c r="C101" s="522" t="s">
        <v>315</v>
      </c>
      <c r="D101" s="545" t="s">
        <v>584</v>
      </c>
    </row>
    <row r="102" spans="2:4" ht="33.75" thickBot="1" x14ac:dyDescent="0.3">
      <c r="B102" t="s">
        <v>1354</v>
      </c>
      <c r="C102" s="523" t="s">
        <v>316</v>
      </c>
      <c r="D102" s="546" t="s">
        <v>1353</v>
      </c>
    </row>
    <row r="103" spans="2:4" ht="43.5" thickBot="1" x14ac:dyDescent="0.3">
      <c r="B103" s="414" t="s">
        <v>321</v>
      </c>
      <c r="C103" s="364" t="s">
        <v>321</v>
      </c>
      <c r="D103" s="514" t="s">
        <v>664</v>
      </c>
    </row>
    <row r="104" spans="2:4" ht="43.5" thickBot="1" x14ac:dyDescent="0.3">
      <c r="C104" s="364" t="s">
        <v>317</v>
      </c>
      <c r="D104" s="485" t="s">
        <v>1027</v>
      </c>
    </row>
    <row r="105" spans="2:4" x14ac:dyDescent="0.25">
      <c r="C105" s="798" t="s">
        <v>318</v>
      </c>
      <c r="D105" s="1045" t="s">
        <v>1031</v>
      </c>
    </row>
    <row r="106" spans="2:4" ht="15.75" thickBot="1" x14ac:dyDescent="0.3">
      <c r="C106" s="800"/>
      <c r="D106" s="1046"/>
    </row>
    <row r="107" spans="2:4" ht="33.75" thickBot="1" x14ac:dyDescent="0.3">
      <c r="C107" s="547" t="s">
        <v>319</v>
      </c>
      <c r="D107" s="548" t="s">
        <v>600</v>
      </c>
    </row>
    <row r="108" spans="2:4" ht="33.75" thickBot="1" x14ac:dyDescent="0.3">
      <c r="C108" s="526" t="s">
        <v>322</v>
      </c>
      <c r="D108" s="549" t="s">
        <v>851</v>
      </c>
    </row>
    <row r="109" spans="2:4" x14ac:dyDescent="0.25">
      <c r="C109" s="1180" t="s">
        <v>324</v>
      </c>
      <c r="D109" s="1182" t="s">
        <v>1323</v>
      </c>
    </row>
    <row r="110" spans="2:4" ht="15.75" thickBot="1" x14ac:dyDescent="0.3">
      <c r="C110" s="1181"/>
      <c r="D110" s="1183"/>
    </row>
  </sheetData>
  <protectedRanges>
    <protectedRange algorithmName="SHA-512" hashValue="G9bsd8ul70ySco/fjwoWEDABnXqVPz4YLkYmFCYj+rKlKkH9jH+EOHsXMfELT3EUbmL/wOE+3Kxk47F1wcNXBA==" saltValue="Bv4mwMmuON34DS/avFYXpQ==" spinCount="100000" sqref="D32" name="Rango1_4_2"/>
    <protectedRange algorithmName="SHA-512" hashValue="G9bsd8ul70ySco/fjwoWEDABnXqVPz4YLkYmFCYj+rKlKkH9jH+EOHsXMfELT3EUbmL/wOE+3Kxk47F1wcNXBA==" saltValue="Bv4mwMmuON34DS/avFYXpQ==" spinCount="100000" sqref="C9:D9" name="Rango1"/>
    <protectedRange algorithmName="SHA-512" hashValue="G9bsd8ul70ySco/fjwoWEDABnXqVPz4YLkYmFCYj+rKlKkH9jH+EOHsXMfELT3EUbmL/wOE+3Kxk47F1wcNXBA==" saltValue="Bv4mwMmuON34DS/avFYXpQ==" spinCount="100000" sqref="C13:D14" name="Rango1_1"/>
    <protectedRange algorithmName="SHA-512" hashValue="G9bsd8ul70ySco/fjwoWEDABnXqVPz4YLkYmFCYj+rKlKkH9jH+EOHsXMfELT3EUbmL/wOE+3Kxk47F1wcNXBA==" saltValue="Bv4mwMmuON34DS/avFYXpQ==" spinCount="100000" sqref="C19:D20" name="Rango1_2"/>
    <protectedRange algorithmName="SHA-512" hashValue="G9bsd8ul70ySco/fjwoWEDABnXqVPz4YLkYmFCYj+rKlKkH9jH+EOHsXMfELT3EUbmL/wOE+3Kxk47F1wcNXBA==" saltValue="Bv4mwMmuON34DS/avFYXpQ==" spinCount="100000" sqref="C22:D22" name="Rango1_3"/>
    <protectedRange algorithmName="SHA-512" hashValue="G9bsd8ul70ySco/fjwoWEDABnXqVPz4YLkYmFCYj+rKlKkH9jH+EOHsXMfELT3EUbmL/wOE+3Kxk47F1wcNXBA==" saltValue="Bv4mwMmuON34DS/avFYXpQ==" spinCount="100000" sqref="C28:D28" name="Rango1_5"/>
    <protectedRange algorithmName="SHA-512" hashValue="G9bsd8ul70ySco/fjwoWEDABnXqVPz4YLkYmFCYj+rKlKkH9jH+EOHsXMfELT3EUbmL/wOE+3Kxk47F1wcNXBA==" saltValue="Bv4mwMmuON34DS/avFYXpQ==" spinCount="100000" sqref="C29:C30" name="Rango1_6"/>
    <protectedRange algorithmName="SHA-512" hashValue="G9bsd8ul70ySco/fjwoWEDABnXqVPz4YLkYmFCYj+rKlKkH9jH+EOHsXMfELT3EUbmL/wOE+3Kxk47F1wcNXBA==" saltValue="Bv4mwMmuON34DS/avFYXpQ==" spinCount="100000" sqref="D29:D30" name="Rango1_12"/>
    <protectedRange algorithmName="SHA-512" hashValue="G9bsd8ul70ySco/fjwoWEDABnXqVPz4YLkYmFCYj+rKlKkH9jH+EOHsXMfELT3EUbmL/wOE+3Kxk47F1wcNXBA==" saltValue="Bv4mwMmuON34DS/avFYXpQ==" spinCount="100000" sqref="C41:D41" name="Rango1_7"/>
    <protectedRange algorithmName="SHA-512" hashValue="G9bsd8ul70ySco/fjwoWEDABnXqVPz4YLkYmFCYj+rKlKkH9jH+EOHsXMfELT3EUbmL/wOE+3Kxk47F1wcNXBA==" saltValue="Bv4mwMmuON34DS/avFYXpQ==" spinCount="100000" sqref="C47:D47" name="Rango1_8"/>
    <protectedRange algorithmName="SHA-512" hashValue="G9bsd8ul70ySco/fjwoWEDABnXqVPz4YLkYmFCYj+rKlKkH9jH+EOHsXMfELT3EUbmL/wOE+3Kxk47F1wcNXBA==" saltValue="Bv4mwMmuON34DS/avFYXpQ==" spinCount="100000" sqref="C65:D65" name="Rango1_9"/>
    <protectedRange algorithmName="SHA-512" hashValue="G9bsd8ul70ySco/fjwoWEDABnXqVPz4YLkYmFCYj+rKlKkH9jH+EOHsXMfELT3EUbmL/wOE+3Kxk47F1wcNXBA==" saltValue="Bv4mwMmuON34DS/avFYXpQ==" spinCount="100000" sqref="C82:D83" name="Rango1_10"/>
    <protectedRange algorithmName="SHA-512" hashValue="G9bsd8ul70ySco/fjwoWEDABnXqVPz4YLkYmFCYj+rKlKkH9jH+EOHsXMfELT3EUbmL/wOE+3Kxk47F1wcNXBA==" saltValue="Bv4mwMmuON34DS/avFYXpQ==" spinCount="100000" sqref="C89" name="Rango1_11"/>
    <protectedRange algorithmName="SHA-512" hashValue="G9bsd8ul70ySco/fjwoWEDABnXqVPz4YLkYmFCYj+rKlKkH9jH+EOHsXMfELT3EUbmL/wOE+3Kxk47F1wcNXBA==" saltValue="Bv4mwMmuON34DS/avFYXpQ==" spinCount="100000" sqref="D89" name="Rango1_4_3"/>
    <protectedRange algorithmName="SHA-512" hashValue="G9bsd8ul70ySco/fjwoWEDABnXqVPz4YLkYmFCYj+rKlKkH9jH+EOHsXMfELT3EUbmL/wOE+3Kxk47F1wcNXBA==" saltValue="Bv4mwMmuON34DS/avFYXpQ==" spinCount="100000" sqref="C96" name="Rango1_13"/>
    <protectedRange algorithmName="SHA-512" hashValue="G9bsd8ul70ySco/fjwoWEDABnXqVPz4YLkYmFCYj+rKlKkH9jH+EOHsXMfELT3EUbmL/wOE+3Kxk47F1wcNXBA==" saltValue="Bv4mwMmuON34DS/avFYXpQ==" spinCount="100000" sqref="D96" name="Rango1_18"/>
    <protectedRange algorithmName="SHA-512" hashValue="G9bsd8ul70ySco/fjwoWEDABnXqVPz4YLkYmFCYj+rKlKkH9jH+EOHsXMfELT3EUbmL/wOE+3Kxk47F1wcNXBA==" saltValue="Bv4mwMmuON34DS/avFYXpQ==" spinCount="100000" sqref="C101:D102" name="Rango1_14"/>
    <protectedRange algorithmName="SHA-512" hashValue="G9bsd8ul70ySco/fjwoWEDABnXqVPz4YLkYmFCYj+rKlKkH9jH+EOHsXMfELT3EUbmL/wOE+3Kxk47F1wcNXBA==" saltValue="Bv4mwMmuON34DS/avFYXpQ==" spinCount="100000" sqref="C107:D107" name="Rango1_15"/>
  </protectedRanges>
  <mergeCells count="13">
    <mergeCell ref="E7:F9"/>
    <mergeCell ref="C109:C110"/>
    <mergeCell ref="D109:D110"/>
    <mergeCell ref="C105:C106"/>
    <mergeCell ref="D105:D106"/>
    <mergeCell ref="C13:C14"/>
    <mergeCell ref="D13:D14"/>
    <mergeCell ref="C19:C20"/>
    <mergeCell ref="D19:D20"/>
    <mergeCell ref="C82:C83"/>
    <mergeCell ref="D82:D83"/>
    <mergeCell ref="C25:C26"/>
    <mergeCell ref="D25:D26"/>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907146E9-9788-4DB0-80CC-D4E8D627D869}">
          <x14:formula1>
            <xm:f>'E:\PLANEACIÓN 2022\RIESGOS 2022\[Oficial Mapa de Riesgos institucional 2022 versión 1(Recuperado automáticamente).xlsx]No Eliminar'!#REF!</xm:f>
          </x14:formula1>
          <xm:sqref>C43</xm:sqref>
        </x14:dataValidation>
        <x14:dataValidation type="list" allowBlank="1" showInputMessage="1" showErrorMessage="1" xr:uid="{C09A28A5-288F-4E21-BDF0-ADE2C8E4B1B1}">
          <x14:formula1>
            <xm:f>'C:\Users\OGOMEZP\Downloads\[Formato Mapa de Riesgos 2022 (version 1) (2).xlsx]No Eliminar'!#REF!</xm:f>
          </x14:formula1>
          <xm:sqref>C36:C37</xm:sqref>
        </x14:dataValidation>
        <x14:dataValidation type="list" allowBlank="1" showInputMessage="1" showErrorMessage="1" xr:uid="{D64566E0-A0F8-429F-ADB7-1238879DA948}">
          <x14:formula1>
            <xm:f>'No Eliminar'!$R$3:$R$117</xm:f>
          </x14:formula1>
          <xm:sqref>C21:C25 C27:C35 C38:C42 C3:C13 B16 C15:C19 C44:C82 C84:C88 B94 C90:C105 B103 C107:C109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V117"/>
  <sheetViews>
    <sheetView workbookViewId="0">
      <selection activeCell="E5" sqref="E5"/>
    </sheetView>
  </sheetViews>
  <sheetFormatPr baseColWidth="10" defaultColWidth="11.42578125" defaultRowHeight="15" x14ac:dyDescent="0.25"/>
  <cols>
    <col min="1" max="1" width="2.42578125" customWidth="1"/>
    <col min="2" max="2" width="33" customWidth="1"/>
    <col min="3" max="3" width="56.7109375" customWidth="1"/>
    <col min="4" max="5" width="41.5703125" customWidth="1"/>
    <col min="6" max="6" width="30.5703125" customWidth="1"/>
    <col min="7" max="7" width="12.28515625" bestFit="1" customWidth="1"/>
    <col min="8" max="8" width="12.28515625" customWidth="1"/>
    <col min="9" max="10" width="23.5703125" customWidth="1"/>
    <col min="11" max="11" width="38.42578125" style="7" customWidth="1"/>
    <col min="12" max="12" width="59.7109375" style="7" customWidth="1"/>
    <col min="13" max="13" width="16.28515625" customWidth="1"/>
    <col min="14" max="14" width="17.140625" customWidth="1"/>
    <col min="15" max="15" width="19.5703125" customWidth="1"/>
    <col min="16" max="16" width="37.28515625" customWidth="1"/>
    <col min="17" max="17" width="21.42578125" customWidth="1"/>
    <col min="19" max="19" width="16.140625" customWidth="1"/>
    <col min="21" max="21" width="17" customWidth="1"/>
    <col min="22" max="22" width="33.42578125" customWidth="1"/>
  </cols>
  <sheetData>
    <row r="2" spans="2:22" x14ac:dyDescent="0.25">
      <c r="B2" s="4" t="s">
        <v>93</v>
      </c>
      <c r="C2" s="4" t="s">
        <v>203</v>
      </c>
      <c r="D2" s="4"/>
      <c r="E2" s="4"/>
      <c r="F2" s="4" t="s">
        <v>94</v>
      </c>
      <c r="G2" s="4" t="s">
        <v>95</v>
      </c>
      <c r="H2" s="4" t="s">
        <v>96</v>
      </c>
      <c r="I2" s="4" t="s">
        <v>97</v>
      </c>
      <c r="J2" s="4" t="s">
        <v>96</v>
      </c>
      <c r="K2" s="5" t="s">
        <v>98</v>
      </c>
      <c r="L2" s="5" t="s">
        <v>99</v>
      </c>
      <c r="M2" s="4" t="s">
        <v>100</v>
      </c>
      <c r="N2" s="4" t="s">
        <v>95</v>
      </c>
      <c r="O2" s="4" t="s">
        <v>97</v>
      </c>
      <c r="P2" s="4" t="s">
        <v>101</v>
      </c>
      <c r="S2" s="4" t="s">
        <v>102</v>
      </c>
    </row>
    <row r="3" spans="2:22" ht="24.75" customHeight="1" x14ac:dyDescent="0.25">
      <c r="B3" s="22" t="s">
        <v>182</v>
      </c>
      <c r="C3" s="1188" t="s">
        <v>196</v>
      </c>
      <c r="D3" s="1188"/>
      <c r="E3" s="24" t="s">
        <v>214</v>
      </c>
      <c r="F3" t="s">
        <v>103</v>
      </c>
      <c r="G3" s="20" t="s">
        <v>104</v>
      </c>
      <c r="H3" s="21">
        <v>0.2</v>
      </c>
      <c r="I3" s="22" t="s">
        <v>105</v>
      </c>
      <c r="J3" s="21">
        <v>0.2</v>
      </c>
      <c r="K3" s="7" t="s">
        <v>106</v>
      </c>
      <c r="L3" s="7" t="s">
        <v>61</v>
      </c>
      <c r="M3" t="s">
        <v>56</v>
      </c>
      <c r="N3" s="6" t="s">
        <v>104</v>
      </c>
      <c r="O3" t="s">
        <v>105</v>
      </c>
      <c r="P3" s="8" t="s">
        <v>107</v>
      </c>
      <c r="Q3" t="s">
        <v>90</v>
      </c>
      <c r="R3" t="s">
        <v>223</v>
      </c>
      <c r="T3" t="s">
        <v>67</v>
      </c>
      <c r="V3" t="s">
        <v>93</v>
      </c>
    </row>
    <row r="4" spans="2:22" ht="26.25" customHeight="1" x14ac:dyDescent="0.25">
      <c r="B4" s="22" t="s">
        <v>183</v>
      </c>
      <c r="C4" s="1188" t="s">
        <v>207</v>
      </c>
      <c r="D4" s="1188"/>
      <c r="E4" s="24" t="s">
        <v>213</v>
      </c>
      <c r="F4" t="s">
        <v>108</v>
      </c>
      <c r="G4" s="20" t="s">
        <v>90</v>
      </c>
      <c r="H4" s="21">
        <v>0.4</v>
      </c>
      <c r="I4" s="22" t="s">
        <v>109</v>
      </c>
      <c r="J4" s="21">
        <v>0.4</v>
      </c>
      <c r="K4" s="9" t="s">
        <v>110</v>
      </c>
      <c r="L4" s="7" t="s">
        <v>62</v>
      </c>
      <c r="M4" t="s">
        <v>69</v>
      </c>
      <c r="N4" s="6" t="s">
        <v>90</v>
      </c>
      <c r="O4" t="s">
        <v>109</v>
      </c>
      <c r="P4" s="8" t="s">
        <v>111</v>
      </c>
      <c r="Q4" t="s">
        <v>90</v>
      </c>
      <c r="R4" t="s">
        <v>224</v>
      </c>
      <c r="T4" t="s">
        <v>112</v>
      </c>
      <c r="V4" t="s">
        <v>347</v>
      </c>
    </row>
    <row r="5" spans="2:22" ht="44.25" customHeight="1" x14ac:dyDescent="0.25">
      <c r="B5" s="22" t="s">
        <v>184</v>
      </c>
      <c r="C5" s="1188" t="s">
        <v>206</v>
      </c>
      <c r="D5" s="1188"/>
      <c r="E5" s="24" t="s">
        <v>1605</v>
      </c>
      <c r="F5" t="s">
        <v>113</v>
      </c>
      <c r="G5" s="20" t="s">
        <v>114</v>
      </c>
      <c r="H5" s="21">
        <v>0.6</v>
      </c>
      <c r="I5" s="22" t="s">
        <v>115</v>
      </c>
      <c r="J5" s="21">
        <v>0.6</v>
      </c>
      <c r="K5" s="7" t="s">
        <v>116</v>
      </c>
      <c r="L5" s="7" t="s">
        <v>55</v>
      </c>
      <c r="N5" s="6" t="s">
        <v>114</v>
      </c>
      <c r="O5" t="s">
        <v>115</v>
      </c>
      <c r="P5" s="3" t="s">
        <v>117</v>
      </c>
      <c r="Q5" t="s">
        <v>118</v>
      </c>
      <c r="R5" t="s">
        <v>225</v>
      </c>
      <c r="T5" t="s">
        <v>119</v>
      </c>
      <c r="V5" t="s">
        <v>348</v>
      </c>
    </row>
    <row r="6" spans="2:22" ht="37.5" customHeight="1" x14ac:dyDescent="0.25">
      <c r="B6" s="22" t="s">
        <v>185</v>
      </c>
      <c r="C6" s="1188" t="s">
        <v>198</v>
      </c>
      <c r="D6" s="1188"/>
      <c r="E6" s="24" t="s">
        <v>219</v>
      </c>
      <c r="F6" t="s">
        <v>120</v>
      </c>
      <c r="G6" s="20" t="s">
        <v>121</v>
      </c>
      <c r="H6" s="21">
        <v>0.8</v>
      </c>
      <c r="I6" s="22" t="s">
        <v>122</v>
      </c>
      <c r="J6" s="21">
        <v>0.8</v>
      </c>
      <c r="K6" s="7" t="s">
        <v>60</v>
      </c>
      <c r="L6" s="7" t="s">
        <v>123</v>
      </c>
      <c r="N6" s="6" t="s">
        <v>121</v>
      </c>
      <c r="O6" t="s">
        <v>122</v>
      </c>
      <c r="P6" s="10" t="s">
        <v>124</v>
      </c>
      <c r="Q6" t="s">
        <v>121</v>
      </c>
      <c r="R6" t="s">
        <v>226</v>
      </c>
      <c r="T6" t="s">
        <v>125</v>
      </c>
      <c r="V6" t="s">
        <v>349</v>
      </c>
    </row>
    <row r="7" spans="2:22" ht="36" customHeight="1" x14ac:dyDescent="0.25">
      <c r="B7" s="22" t="s">
        <v>186</v>
      </c>
      <c r="C7" s="1188" t="s">
        <v>204</v>
      </c>
      <c r="D7" s="1188"/>
      <c r="E7" s="24" t="s">
        <v>220</v>
      </c>
      <c r="F7" t="s">
        <v>126</v>
      </c>
      <c r="G7" s="20" t="s">
        <v>127</v>
      </c>
      <c r="H7" s="21">
        <v>1</v>
      </c>
      <c r="I7" s="22" t="s">
        <v>128</v>
      </c>
      <c r="J7" s="21">
        <v>1</v>
      </c>
      <c r="K7" s="9"/>
      <c r="N7" s="11" t="s">
        <v>127</v>
      </c>
      <c r="O7" s="12" t="s">
        <v>128</v>
      </c>
      <c r="P7" s="2" t="s">
        <v>129</v>
      </c>
      <c r="Q7" t="s">
        <v>91</v>
      </c>
      <c r="R7" t="s">
        <v>227</v>
      </c>
      <c r="V7" t="s">
        <v>350</v>
      </c>
    </row>
    <row r="8" spans="2:22" ht="30.75" customHeight="1" x14ac:dyDescent="0.25">
      <c r="B8" s="22" t="s">
        <v>187</v>
      </c>
      <c r="C8" s="1188" t="s">
        <v>200</v>
      </c>
      <c r="D8" s="1188"/>
      <c r="E8" s="24" t="s">
        <v>222</v>
      </c>
      <c r="F8" t="s">
        <v>130</v>
      </c>
      <c r="G8" s="20" t="s">
        <v>131</v>
      </c>
      <c r="H8" s="6"/>
      <c r="I8" s="6" t="s">
        <v>132</v>
      </c>
      <c r="J8" s="6"/>
      <c r="L8" s="7" t="s">
        <v>84</v>
      </c>
      <c r="N8" s="11"/>
      <c r="O8" s="11"/>
      <c r="P8" s="8" t="s">
        <v>133</v>
      </c>
      <c r="Q8" t="s">
        <v>90</v>
      </c>
      <c r="R8" t="s">
        <v>228</v>
      </c>
      <c r="S8" s="4" t="s">
        <v>134</v>
      </c>
      <c r="T8" s="4" t="s">
        <v>135</v>
      </c>
      <c r="U8" s="4" t="s">
        <v>136</v>
      </c>
      <c r="V8" s="4" t="s">
        <v>137</v>
      </c>
    </row>
    <row r="9" spans="2:22" ht="29.25" customHeight="1" x14ac:dyDescent="0.25">
      <c r="B9" s="22" t="s">
        <v>188</v>
      </c>
      <c r="C9" s="1188" t="s">
        <v>205</v>
      </c>
      <c r="D9" s="1188"/>
      <c r="E9" s="24" t="s">
        <v>217</v>
      </c>
      <c r="F9" t="s">
        <v>138</v>
      </c>
      <c r="G9" s="20" t="s">
        <v>139</v>
      </c>
      <c r="H9" s="6"/>
      <c r="I9" s="6" t="s">
        <v>109</v>
      </c>
      <c r="J9" s="6"/>
      <c r="L9" s="7" t="s">
        <v>339</v>
      </c>
      <c r="N9" s="11"/>
      <c r="O9" s="11"/>
      <c r="P9" s="3" t="s">
        <v>140</v>
      </c>
      <c r="Q9" t="s">
        <v>118</v>
      </c>
      <c r="R9" t="s">
        <v>229</v>
      </c>
      <c r="S9" t="s">
        <v>57</v>
      </c>
      <c r="T9" t="s">
        <v>58</v>
      </c>
      <c r="U9" t="s">
        <v>59</v>
      </c>
      <c r="V9" s="13" t="s">
        <v>68</v>
      </c>
    </row>
    <row r="10" spans="2:22" ht="37.5" customHeight="1" x14ac:dyDescent="0.25">
      <c r="B10" s="22" t="s">
        <v>189</v>
      </c>
      <c r="C10" s="1188" t="s">
        <v>208</v>
      </c>
      <c r="D10" s="1188"/>
      <c r="E10" s="24" t="s">
        <v>221</v>
      </c>
      <c r="G10" s="20" t="s">
        <v>141</v>
      </c>
      <c r="H10" s="6"/>
      <c r="I10" s="6" t="s">
        <v>115</v>
      </c>
      <c r="J10" s="6"/>
      <c r="L10" s="7" t="s">
        <v>340</v>
      </c>
      <c r="N10" s="11"/>
      <c r="O10" s="11"/>
      <c r="P10" s="3" t="s">
        <v>142</v>
      </c>
      <c r="Q10" t="s">
        <v>118</v>
      </c>
      <c r="R10" t="s">
        <v>230</v>
      </c>
      <c r="S10" t="s">
        <v>73</v>
      </c>
      <c r="T10" t="s">
        <v>65</v>
      </c>
      <c r="U10" t="s">
        <v>66</v>
      </c>
      <c r="V10" s="13" t="s">
        <v>143</v>
      </c>
    </row>
    <row r="11" spans="2:22" ht="22.5" customHeight="1" x14ac:dyDescent="0.25">
      <c r="B11" s="22" t="s">
        <v>190</v>
      </c>
      <c r="C11" s="1188" t="s">
        <v>209</v>
      </c>
      <c r="D11" s="1188"/>
      <c r="E11" s="24" t="s">
        <v>218</v>
      </c>
      <c r="G11" s="20" t="s">
        <v>144</v>
      </c>
      <c r="H11" s="6"/>
      <c r="I11" s="6" t="s">
        <v>122</v>
      </c>
      <c r="J11" s="6"/>
      <c r="L11" s="7" t="s">
        <v>341</v>
      </c>
      <c r="N11" s="11"/>
      <c r="O11" s="11"/>
      <c r="P11" s="10" t="s">
        <v>145</v>
      </c>
      <c r="Q11" t="s">
        <v>121</v>
      </c>
      <c r="R11" t="s">
        <v>231</v>
      </c>
      <c r="V11" s="13" t="s">
        <v>63</v>
      </c>
    </row>
    <row r="12" spans="2:22" ht="30" x14ac:dyDescent="0.25">
      <c r="B12" s="23" t="s">
        <v>192</v>
      </c>
      <c r="C12" s="1188" t="s">
        <v>202</v>
      </c>
      <c r="D12" s="1188"/>
      <c r="E12" s="24" t="s">
        <v>213</v>
      </c>
      <c r="G12" s="20" t="s">
        <v>146</v>
      </c>
      <c r="H12" s="6"/>
      <c r="I12" s="6" t="s">
        <v>147</v>
      </c>
      <c r="J12" s="6"/>
      <c r="L12" s="7" t="s">
        <v>342</v>
      </c>
      <c r="N12" s="11"/>
      <c r="O12" s="11"/>
      <c r="P12" s="2" t="s">
        <v>148</v>
      </c>
      <c r="Q12" t="s">
        <v>91</v>
      </c>
      <c r="R12" t="s">
        <v>232</v>
      </c>
      <c r="V12" s="13" t="s">
        <v>149</v>
      </c>
    </row>
    <row r="13" spans="2:22" ht="24" customHeight="1" x14ac:dyDescent="0.25">
      <c r="B13" s="22" t="s">
        <v>191</v>
      </c>
      <c r="C13" s="1188" t="s">
        <v>199</v>
      </c>
      <c r="D13" s="1188"/>
      <c r="E13" s="24" t="s">
        <v>217</v>
      </c>
      <c r="L13" s="7" t="s">
        <v>343</v>
      </c>
      <c r="P13" s="3" t="s">
        <v>150</v>
      </c>
      <c r="Q13" t="s">
        <v>118</v>
      </c>
      <c r="R13" t="s">
        <v>233</v>
      </c>
      <c r="V13" s="13" t="s">
        <v>151</v>
      </c>
    </row>
    <row r="14" spans="2:22" ht="35.25" customHeight="1" x14ac:dyDescent="0.25">
      <c r="B14" s="22" t="s">
        <v>193</v>
      </c>
      <c r="C14" s="1188" t="s">
        <v>210</v>
      </c>
      <c r="D14" s="1188"/>
      <c r="E14" s="24" t="s">
        <v>217</v>
      </c>
      <c r="G14" s="6" t="s">
        <v>50</v>
      </c>
      <c r="K14"/>
      <c r="L14" s="7" t="s">
        <v>344</v>
      </c>
      <c r="P14" s="3" t="s">
        <v>153</v>
      </c>
      <c r="Q14" t="s">
        <v>118</v>
      </c>
      <c r="R14" t="s">
        <v>234</v>
      </c>
      <c r="V14" s="13" t="s">
        <v>51</v>
      </c>
    </row>
    <row r="15" spans="2:22" ht="27" customHeight="1" x14ac:dyDescent="0.25">
      <c r="B15" s="22" t="s">
        <v>194</v>
      </c>
      <c r="C15" s="1188" t="s">
        <v>201</v>
      </c>
      <c r="D15" s="1188"/>
      <c r="E15" s="24" t="s">
        <v>217</v>
      </c>
      <c r="G15" s="6" t="s">
        <v>338</v>
      </c>
      <c r="J15" s="1189" t="s">
        <v>152</v>
      </c>
      <c r="K15" t="s">
        <v>351</v>
      </c>
      <c r="L15" s="7" t="s">
        <v>345</v>
      </c>
      <c r="P15" s="3" t="s">
        <v>155</v>
      </c>
      <c r="Q15" t="s">
        <v>118</v>
      </c>
      <c r="R15" t="s">
        <v>235</v>
      </c>
      <c r="S15" s="4" t="s">
        <v>156</v>
      </c>
      <c r="V15" s="13" t="s">
        <v>157</v>
      </c>
    </row>
    <row r="16" spans="2:22" ht="24.75" customHeight="1" x14ac:dyDescent="0.25">
      <c r="B16" s="22" t="s">
        <v>154</v>
      </c>
      <c r="C16" s="1188" t="s">
        <v>211</v>
      </c>
      <c r="D16" s="1188"/>
      <c r="E16" s="24" t="s">
        <v>217</v>
      </c>
      <c r="G16" s="6" t="s">
        <v>74</v>
      </c>
      <c r="J16" s="1189"/>
      <c r="K16" t="s">
        <v>352</v>
      </c>
      <c r="L16" s="14"/>
      <c r="P16" s="10" t="s">
        <v>158</v>
      </c>
      <c r="Q16" t="s">
        <v>121</v>
      </c>
      <c r="R16" t="s">
        <v>236</v>
      </c>
      <c r="S16" s="15" t="s">
        <v>159</v>
      </c>
    </row>
    <row r="17" spans="2:19" ht="29.25" customHeight="1" x14ac:dyDescent="0.25">
      <c r="B17" s="22" t="s">
        <v>71</v>
      </c>
      <c r="C17" s="1188" t="s">
        <v>212</v>
      </c>
      <c r="D17" s="1188"/>
      <c r="E17" s="24" t="s">
        <v>213</v>
      </c>
      <c r="J17" s="1189"/>
      <c r="K17" t="s">
        <v>353</v>
      </c>
      <c r="L17" s="14"/>
      <c r="P17" s="2" t="s">
        <v>160</v>
      </c>
      <c r="Q17" t="s">
        <v>91</v>
      </c>
      <c r="R17" t="s">
        <v>237</v>
      </c>
      <c r="S17" s="15" t="s">
        <v>72</v>
      </c>
    </row>
    <row r="18" spans="2:19" ht="39.75" customHeight="1" x14ac:dyDescent="0.25">
      <c r="B18" s="23" t="s">
        <v>195</v>
      </c>
      <c r="C18" s="1188" t="s">
        <v>197</v>
      </c>
      <c r="D18" s="1188"/>
      <c r="E18" s="24" t="s">
        <v>215</v>
      </c>
      <c r="J18" s="1189"/>
      <c r="K18" t="s">
        <v>354</v>
      </c>
      <c r="L18" s="14"/>
      <c r="P18" s="3" t="s">
        <v>161</v>
      </c>
      <c r="Q18" t="s">
        <v>118</v>
      </c>
      <c r="R18" t="s">
        <v>238</v>
      </c>
      <c r="S18" s="15" t="s">
        <v>64</v>
      </c>
    </row>
    <row r="19" spans="2:19" x14ac:dyDescent="0.25">
      <c r="J19" s="1189"/>
      <c r="K19" t="s">
        <v>181</v>
      </c>
      <c r="P19" s="3" t="s">
        <v>162</v>
      </c>
      <c r="Q19" t="s">
        <v>118</v>
      </c>
      <c r="R19" t="s">
        <v>239</v>
      </c>
      <c r="S19" s="15" t="s">
        <v>70</v>
      </c>
    </row>
    <row r="20" spans="2:19" x14ac:dyDescent="0.25">
      <c r="J20" s="1179" t="s">
        <v>163</v>
      </c>
      <c r="K20" t="s">
        <v>165</v>
      </c>
      <c r="P20" s="10" t="s">
        <v>164</v>
      </c>
      <c r="Q20" t="s">
        <v>121</v>
      </c>
      <c r="R20" t="s">
        <v>240</v>
      </c>
      <c r="S20" s="15" t="s">
        <v>52</v>
      </c>
    </row>
    <row r="21" spans="2:19" x14ac:dyDescent="0.25">
      <c r="J21" s="1179"/>
      <c r="K21" t="s">
        <v>167</v>
      </c>
      <c r="P21" s="10" t="s">
        <v>166</v>
      </c>
      <c r="Q21" t="s">
        <v>121</v>
      </c>
      <c r="R21" t="s">
        <v>241</v>
      </c>
    </row>
    <row r="22" spans="2:19" ht="16.5" x14ac:dyDescent="0.25">
      <c r="C22" s="1190" t="s">
        <v>134</v>
      </c>
      <c r="D22" s="25" t="s">
        <v>57</v>
      </c>
      <c r="E22" t="s">
        <v>358</v>
      </c>
      <c r="J22" s="1179"/>
      <c r="K22" t="s">
        <v>169</v>
      </c>
      <c r="P22" s="2" t="s">
        <v>168</v>
      </c>
      <c r="Q22" t="s">
        <v>91</v>
      </c>
      <c r="R22" t="s">
        <v>242</v>
      </c>
    </row>
    <row r="23" spans="2:19" ht="16.5" x14ac:dyDescent="0.25">
      <c r="C23" s="1191"/>
      <c r="D23" s="25" t="s">
        <v>73</v>
      </c>
      <c r="E23" t="s">
        <v>359</v>
      </c>
      <c r="J23" s="1179"/>
      <c r="K23" t="s">
        <v>171</v>
      </c>
      <c r="P23" s="10" t="s">
        <v>170</v>
      </c>
      <c r="Q23" t="s">
        <v>121</v>
      </c>
      <c r="R23" t="s">
        <v>243</v>
      </c>
    </row>
    <row r="24" spans="2:19" ht="15" customHeight="1" x14ac:dyDescent="0.25">
      <c r="C24" s="1190" t="s">
        <v>156</v>
      </c>
      <c r="D24" s="25" t="s">
        <v>58</v>
      </c>
      <c r="E24" t="s">
        <v>360</v>
      </c>
      <c r="J24" s="1179"/>
      <c r="K24" t="s">
        <v>175</v>
      </c>
      <c r="P24" s="10" t="s">
        <v>172</v>
      </c>
      <c r="Q24" t="s">
        <v>121</v>
      </c>
      <c r="R24" t="s">
        <v>244</v>
      </c>
    </row>
    <row r="25" spans="2:19" ht="16.5" x14ac:dyDescent="0.25">
      <c r="B25" s="4" t="s">
        <v>173</v>
      </c>
      <c r="C25" s="1191"/>
      <c r="D25" s="25" t="s">
        <v>65</v>
      </c>
      <c r="F25" s="4" t="s">
        <v>174</v>
      </c>
      <c r="P25" s="10" t="s">
        <v>176</v>
      </c>
      <c r="Q25" t="s">
        <v>121</v>
      </c>
      <c r="R25" t="s">
        <v>245</v>
      </c>
    </row>
    <row r="26" spans="2:19" ht="16.5" x14ac:dyDescent="0.25">
      <c r="B26" t="s">
        <v>53</v>
      </c>
      <c r="C26" s="1190" t="s">
        <v>136</v>
      </c>
      <c r="D26" s="25" t="s">
        <v>59</v>
      </c>
      <c r="F26" t="s">
        <v>177</v>
      </c>
      <c r="P26" s="10" t="s">
        <v>178</v>
      </c>
      <c r="Q26" t="s">
        <v>121</v>
      </c>
      <c r="R26" t="s">
        <v>246</v>
      </c>
    </row>
    <row r="27" spans="2:19" ht="16.5" x14ac:dyDescent="0.25">
      <c r="B27" t="s">
        <v>54</v>
      </c>
      <c r="C27" s="1191"/>
      <c r="D27" s="25" t="s">
        <v>356</v>
      </c>
      <c r="F27" t="s">
        <v>115</v>
      </c>
      <c r="P27" s="2" t="s">
        <v>179</v>
      </c>
      <c r="Q27" t="s">
        <v>91</v>
      </c>
      <c r="R27" t="s">
        <v>247</v>
      </c>
    </row>
    <row r="28" spans="2:19" x14ac:dyDescent="0.25">
      <c r="F28" t="s">
        <v>180</v>
      </c>
      <c r="R28" t="s">
        <v>248</v>
      </c>
    </row>
    <row r="29" spans="2:19" x14ac:dyDescent="0.25">
      <c r="R29" t="s">
        <v>249</v>
      </c>
    </row>
    <row r="30" spans="2:19" x14ac:dyDescent="0.25">
      <c r="B30" t="s">
        <v>365</v>
      </c>
      <c r="R30" t="s">
        <v>250</v>
      </c>
    </row>
    <row r="31" spans="2:19" x14ac:dyDescent="0.25">
      <c r="B31" t="s">
        <v>362</v>
      </c>
      <c r="R31" t="s">
        <v>251</v>
      </c>
    </row>
    <row r="32" spans="2:19" ht="15.75" thickBot="1" x14ac:dyDescent="0.3">
      <c r="B32" t="s">
        <v>363</v>
      </c>
      <c r="P32" s="8" t="s">
        <v>1377</v>
      </c>
      <c r="Q32" t="s">
        <v>90</v>
      </c>
      <c r="R32" t="s">
        <v>252</v>
      </c>
    </row>
    <row r="33" spans="2:18" x14ac:dyDescent="0.25">
      <c r="B33" t="s">
        <v>366</v>
      </c>
      <c r="C33" s="16" t="s">
        <v>196</v>
      </c>
      <c r="D33" s="19"/>
      <c r="E33" s="19"/>
      <c r="P33" s="8" t="s">
        <v>1378</v>
      </c>
      <c r="Q33" t="s">
        <v>90</v>
      </c>
      <c r="R33" t="s">
        <v>253</v>
      </c>
    </row>
    <row r="34" spans="2:18" x14ac:dyDescent="0.25">
      <c r="B34" t="s">
        <v>364</v>
      </c>
      <c r="C34" s="17"/>
      <c r="D34" s="19"/>
      <c r="E34" s="19"/>
      <c r="P34" s="3" t="s">
        <v>1379</v>
      </c>
      <c r="Q34" t="s">
        <v>118</v>
      </c>
      <c r="R34" t="s">
        <v>254</v>
      </c>
    </row>
    <row r="35" spans="2:18" x14ac:dyDescent="0.25">
      <c r="C35" s="17"/>
      <c r="D35" s="19"/>
      <c r="E35" s="19"/>
      <c r="P35" s="10" t="s">
        <v>1380</v>
      </c>
      <c r="Q35" t="s">
        <v>121</v>
      </c>
      <c r="R35" t="s">
        <v>255</v>
      </c>
    </row>
    <row r="36" spans="2:18" x14ac:dyDescent="0.25">
      <c r="C36" s="17"/>
      <c r="D36" s="19"/>
      <c r="E36" s="19"/>
      <c r="P36" s="2" t="s">
        <v>1381</v>
      </c>
      <c r="Q36" t="s">
        <v>91</v>
      </c>
      <c r="R36" t="s">
        <v>256</v>
      </c>
    </row>
    <row r="37" spans="2:18" x14ac:dyDescent="0.25">
      <c r="C37" s="17"/>
      <c r="D37" s="19"/>
      <c r="E37" s="19"/>
      <c r="P37" s="8" t="s">
        <v>1382</v>
      </c>
      <c r="Q37" t="s">
        <v>90</v>
      </c>
      <c r="R37" t="s">
        <v>257</v>
      </c>
    </row>
    <row r="38" spans="2:18" x14ac:dyDescent="0.25">
      <c r="C38" s="17"/>
      <c r="D38" s="19"/>
      <c r="E38" s="19"/>
      <c r="P38" s="3" t="s">
        <v>1383</v>
      </c>
      <c r="Q38" t="s">
        <v>118</v>
      </c>
      <c r="R38" t="s">
        <v>258</v>
      </c>
    </row>
    <row r="39" spans="2:18" x14ac:dyDescent="0.25">
      <c r="C39" s="17"/>
      <c r="D39" s="19"/>
      <c r="E39" s="19"/>
      <c r="P39" s="3" t="s">
        <v>1384</v>
      </c>
      <c r="Q39" t="s">
        <v>118</v>
      </c>
      <c r="R39" t="s">
        <v>259</v>
      </c>
    </row>
    <row r="40" spans="2:18" x14ac:dyDescent="0.25">
      <c r="C40" s="17"/>
      <c r="D40" s="19"/>
      <c r="E40" s="19"/>
      <c r="P40" s="10" t="s">
        <v>1385</v>
      </c>
      <c r="Q40" t="s">
        <v>121</v>
      </c>
      <c r="R40" t="s">
        <v>260</v>
      </c>
    </row>
    <row r="41" spans="2:18" x14ac:dyDescent="0.25">
      <c r="C41" s="17"/>
      <c r="D41" s="19"/>
      <c r="E41" s="19"/>
      <c r="P41" s="2" t="s">
        <v>1386</v>
      </c>
      <c r="Q41" t="s">
        <v>91</v>
      </c>
      <c r="R41" t="s">
        <v>261</v>
      </c>
    </row>
    <row r="42" spans="2:18" ht="15.75" thickBot="1" x14ac:dyDescent="0.3">
      <c r="C42" s="18"/>
      <c r="D42" s="19"/>
      <c r="E42" s="19"/>
      <c r="P42" s="3" t="s">
        <v>1387</v>
      </c>
      <c r="Q42" t="s">
        <v>118</v>
      </c>
      <c r="R42" t="s">
        <v>262</v>
      </c>
    </row>
    <row r="43" spans="2:18" x14ac:dyDescent="0.25">
      <c r="P43" s="3" t="s">
        <v>1388</v>
      </c>
      <c r="Q43" t="s">
        <v>118</v>
      </c>
      <c r="R43" t="s">
        <v>263</v>
      </c>
    </row>
    <row r="44" spans="2:18" x14ac:dyDescent="0.25">
      <c r="P44" s="3" t="s">
        <v>1389</v>
      </c>
      <c r="Q44" t="s">
        <v>118</v>
      </c>
      <c r="R44" t="s">
        <v>264</v>
      </c>
    </row>
    <row r="45" spans="2:18" x14ac:dyDescent="0.25">
      <c r="P45" s="10" t="s">
        <v>1390</v>
      </c>
      <c r="Q45" t="s">
        <v>121</v>
      </c>
      <c r="R45" t="s">
        <v>265</v>
      </c>
    </row>
    <row r="46" spans="2:18" x14ac:dyDescent="0.25">
      <c r="P46" s="2" t="s">
        <v>1391</v>
      </c>
      <c r="Q46" t="s">
        <v>91</v>
      </c>
      <c r="R46" t="s">
        <v>266</v>
      </c>
    </row>
    <row r="47" spans="2:18" x14ac:dyDescent="0.25">
      <c r="P47" s="3" t="s">
        <v>1392</v>
      </c>
      <c r="Q47" t="s">
        <v>118</v>
      </c>
      <c r="R47" t="s">
        <v>267</v>
      </c>
    </row>
    <row r="48" spans="2:18" x14ac:dyDescent="0.25">
      <c r="P48" s="3" t="s">
        <v>1393</v>
      </c>
      <c r="Q48" t="s">
        <v>118</v>
      </c>
      <c r="R48" t="s">
        <v>268</v>
      </c>
    </row>
    <row r="49" spans="16:18" x14ac:dyDescent="0.25">
      <c r="P49" s="10" t="s">
        <v>1394</v>
      </c>
      <c r="Q49" t="s">
        <v>121</v>
      </c>
      <c r="R49" t="s">
        <v>269</v>
      </c>
    </row>
    <row r="50" spans="16:18" x14ac:dyDescent="0.25">
      <c r="P50" s="10" t="s">
        <v>1395</v>
      </c>
      <c r="Q50" t="s">
        <v>121</v>
      </c>
      <c r="R50" t="s">
        <v>270</v>
      </c>
    </row>
    <row r="51" spans="16:18" x14ac:dyDescent="0.25">
      <c r="P51" s="2" t="s">
        <v>1396</v>
      </c>
      <c r="Q51" t="s">
        <v>91</v>
      </c>
      <c r="R51" t="s">
        <v>271</v>
      </c>
    </row>
    <row r="52" spans="16:18" x14ac:dyDescent="0.25">
      <c r="P52" s="10" t="s">
        <v>1397</v>
      </c>
      <c r="Q52" t="s">
        <v>121</v>
      </c>
      <c r="R52" t="s">
        <v>272</v>
      </c>
    </row>
    <row r="53" spans="16:18" x14ac:dyDescent="0.25">
      <c r="P53" s="10" t="s">
        <v>1398</v>
      </c>
      <c r="Q53" t="s">
        <v>121</v>
      </c>
      <c r="R53" t="s">
        <v>273</v>
      </c>
    </row>
    <row r="54" spans="16:18" x14ac:dyDescent="0.25">
      <c r="P54" s="10" t="s">
        <v>1399</v>
      </c>
      <c r="Q54" t="s">
        <v>121</v>
      </c>
      <c r="R54" t="s">
        <v>274</v>
      </c>
    </row>
    <row r="55" spans="16:18" x14ac:dyDescent="0.25">
      <c r="P55" s="10" t="s">
        <v>1400</v>
      </c>
      <c r="Q55" t="s">
        <v>121</v>
      </c>
      <c r="R55" t="s">
        <v>275</v>
      </c>
    </row>
    <row r="56" spans="16:18" x14ac:dyDescent="0.25">
      <c r="P56" s="2" t="s">
        <v>1401</v>
      </c>
      <c r="Q56" t="s">
        <v>91</v>
      </c>
      <c r="R56" t="s">
        <v>276</v>
      </c>
    </row>
    <row r="57" spans="16:18" x14ac:dyDescent="0.25">
      <c r="R57" t="s">
        <v>277</v>
      </c>
    </row>
    <row r="58" spans="16:18" x14ac:dyDescent="0.25">
      <c r="R58" t="s">
        <v>278</v>
      </c>
    </row>
    <row r="59" spans="16:18" x14ac:dyDescent="0.25">
      <c r="R59" t="s">
        <v>279</v>
      </c>
    </row>
    <row r="60" spans="16:18" x14ac:dyDescent="0.25">
      <c r="R60" t="s">
        <v>280</v>
      </c>
    </row>
    <row r="61" spans="16:18" x14ac:dyDescent="0.25">
      <c r="R61" t="s">
        <v>281</v>
      </c>
    </row>
    <row r="62" spans="16:18" x14ac:dyDescent="0.25">
      <c r="R62" t="s">
        <v>282</v>
      </c>
    </row>
    <row r="63" spans="16:18" x14ac:dyDescent="0.25">
      <c r="R63" t="s">
        <v>283</v>
      </c>
    </row>
    <row r="64" spans="16:18" x14ac:dyDescent="0.25">
      <c r="R64" t="s">
        <v>284</v>
      </c>
    </row>
    <row r="65" spans="18:18" x14ac:dyDescent="0.25">
      <c r="R65" t="s">
        <v>285</v>
      </c>
    </row>
    <row r="66" spans="18:18" x14ac:dyDescent="0.25">
      <c r="R66" t="s">
        <v>286</v>
      </c>
    </row>
    <row r="67" spans="18:18" x14ac:dyDescent="0.25">
      <c r="R67" t="s">
        <v>287</v>
      </c>
    </row>
    <row r="68" spans="18:18" x14ac:dyDescent="0.25">
      <c r="R68" t="s">
        <v>288</v>
      </c>
    </row>
    <row r="69" spans="18:18" x14ac:dyDescent="0.25">
      <c r="R69" t="s">
        <v>289</v>
      </c>
    </row>
    <row r="70" spans="18:18" x14ac:dyDescent="0.25">
      <c r="R70" t="s">
        <v>290</v>
      </c>
    </row>
    <row r="71" spans="18:18" x14ac:dyDescent="0.25">
      <c r="R71" t="s">
        <v>291</v>
      </c>
    </row>
    <row r="72" spans="18:18" x14ac:dyDescent="0.25">
      <c r="R72" t="s">
        <v>292</v>
      </c>
    </row>
    <row r="73" spans="18:18" x14ac:dyDescent="0.25">
      <c r="R73" t="s">
        <v>293</v>
      </c>
    </row>
    <row r="74" spans="18:18" x14ac:dyDescent="0.25">
      <c r="R74" t="s">
        <v>294</v>
      </c>
    </row>
    <row r="75" spans="18:18" x14ac:dyDescent="0.25">
      <c r="R75" t="s">
        <v>295</v>
      </c>
    </row>
    <row r="76" spans="18:18" x14ac:dyDescent="0.25">
      <c r="R76" t="s">
        <v>296</v>
      </c>
    </row>
    <row r="77" spans="18:18" x14ac:dyDescent="0.25">
      <c r="R77" t="s">
        <v>297</v>
      </c>
    </row>
    <row r="78" spans="18:18" x14ac:dyDescent="0.25">
      <c r="R78" t="s">
        <v>298</v>
      </c>
    </row>
    <row r="79" spans="18:18" x14ac:dyDescent="0.25">
      <c r="R79" t="s">
        <v>299</v>
      </c>
    </row>
    <row r="80" spans="18:18" x14ac:dyDescent="0.25">
      <c r="R80" t="s">
        <v>300</v>
      </c>
    </row>
    <row r="81" spans="18:18" x14ac:dyDescent="0.25">
      <c r="R81" t="s">
        <v>301</v>
      </c>
    </row>
    <row r="82" spans="18:18" x14ac:dyDescent="0.25">
      <c r="R82" t="s">
        <v>302</v>
      </c>
    </row>
    <row r="83" spans="18:18" x14ac:dyDescent="0.25">
      <c r="R83" t="s">
        <v>303</v>
      </c>
    </row>
    <row r="84" spans="18:18" x14ac:dyDescent="0.25">
      <c r="R84" t="s">
        <v>304</v>
      </c>
    </row>
    <row r="85" spans="18:18" x14ac:dyDescent="0.25">
      <c r="R85" t="s">
        <v>305</v>
      </c>
    </row>
    <row r="86" spans="18:18" x14ac:dyDescent="0.25">
      <c r="R86" t="s">
        <v>306</v>
      </c>
    </row>
    <row r="87" spans="18:18" x14ac:dyDescent="0.25">
      <c r="R87" t="s">
        <v>307</v>
      </c>
    </row>
    <row r="88" spans="18:18" x14ac:dyDescent="0.25">
      <c r="R88" t="s">
        <v>308</v>
      </c>
    </row>
    <row r="89" spans="18:18" x14ac:dyDescent="0.25">
      <c r="R89" t="s">
        <v>309</v>
      </c>
    </row>
    <row r="90" spans="18:18" x14ac:dyDescent="0.25">
      <c r="R90" t="s">
        <v>310</v>
      </c>
    </row>
    <row r="91" spans="18:18" x14ac:dyDescent="0.25">
      <c r="R91" t="s">
        <v>311</v>
      </c>
    </row>
    <row r="92" spans="18:18" x14ac:dyDescent="0.25">
      <c r="R92" t="s">
        <v>312</v>
      </c>
    </row>
    <row r="93" spans="18:18" x14ac:dyDescent="0.25">
      <c r="R93" t="s">
        <v>313</v>
      </c>
    </row>
    <row r="94" spans="18:18" x14ac:dyDescent="0.25">
      <c r="R94" t="s">
        <v>314</v>
      </c>
    </row>
    <row r="95" spans="18:18" x14ac:dyDescent="0.25">
      <c r="R95" t="s">
        <v>315</v>
      </c>
    </row>
    <row r="96" spans="18:18" x14ac:dyDescent="0.25">
      <c r="R96" t="s">
        <v>316</v>
      </c>
    </row>
    <row r="97" spans="18:18" x14ac:dyDescent="0.25">
      <c r="R97" t="s">
        <v>317</v>
      </c>
    </row>
    <row r="98" spans="18:18" x14ac:dyDescent="0.25">
      <c r="R98" t="s">
        <v>318</v>
      </c>
    </row>
    <row r="99" spans="18:18" x14ac:dyDescent="0.25">
      <c r="R99" t="s">
        <v>319</v>
      </c>
    </row>
    <row r="100" spans="18:18" x14ac:dyDescent="0.25">
      <c r="R100" t="s">
        <v>320</v>
      </c>
    </row>
    <row r="101" spans="18:18" x14ac:dyDescent="0.25">
      <c r="R101" t="s">
        <v>321</v>
      </c>
    </row>
    <row r="102" spans="18:18" x14ac:dyDescent="0.25">
      <c r="R102" t="s">
        <v>322</v>
      </c>
    </row>
    <row r="103" spans="18:18" x14ac:dyDescent="0.25">
      <c r="R103" t="s">
        <v>323</v>
      </c>
    </row>
    <row r="104" spans="18:18" x14ac:dyDescent="0.25">
      <c r="R104" t="s">
        <v>324</v>
      </c>
    </row>
    <row r="105" spans="18:18" x14ac:dyDescent="0.25">
      <c r="R105" t="s">
        <v>325</v>
      </c>
    </row>
    <row r="106" spans="18:18" x14ac:dyDescent="0.25">
      <c r="R106" t="s">
        <v>326</v>
      </c>
    </row>
    <row r="107" spans="18:18" x14ac:dyDescent="0.25">
      <c r="R107" t="s">
        <v>327</v>
      </c>
    </row>
    <row r="108" spans="18:18" x14ac:dyDescent="0.25">
      <c r="R108" t="s">
        <v>328</v>
      </c>
    </row>
    <row r="109" spans="18:18" x14ac:dyDescent="0.25">
      <c r="R109" t="s">
        <v>329</v>
      </c>
    </row>
    <row r="110" spans="18:18" x14ac:dyDescent="0.25">
      <c r="R110" t="s">
        <v>330</v>
      </c>
    </row>
    <row r="111" spans="18:18" x14ac:dyDescent="0.25">
      <c r="R111" t="s">
        <v>331</v>
      </c>
    </row>
    <row r="112" spans="18:18" x14ac:dyDescent="0.25">
      <c r="R112" t="s">
        <v>332</v>
      </c>
    </row>
    <row r="113" spans="18:18" x14ac:dyDescent="0.25">
      <c r="R113" t="s">
        <v>333</v>
      </c>
    </row>
    <row r="114" spans="18:18" x14ac:dyDescent="0.25">
      <c r="R114" t="s">
        <v>334</v>
      </c>
    </row>
    <row r="115" spans="18:18" x14ac:dyDescent="0.25">
      <c r="R115" t="s">
        <v>335</v>
      </c>
    </row>
    <row r="116" spans="18:18" x14ac:dyDescent="0.25">
      <c r="R116" t="s">
        <v>336</v>
      </c>
    </row>
    <row r="117" spans="18:18" x14ac:dyDescent="0.25">
      <c r="R117" t="s">
        <v>337</v>
      </c>
    </row>
  </sheetData>
  <mergeCells count="21">
    <mergeCell ref="J15:J19"/>
    <mergeCell ref="J20:J24"/>
    <mergeCell ref="C22:C23"/>
    <mergeCell ref="C24:C25"/>
    <mergeCell ref="C26:C27"/>
    <mergeCell ref="C16:D16"/>
    <mergeCell ref="C17:D17"/>
    <mergeCell ref="C18:D18"/>
    <mergeCell ref="C3:D3"/>
    <mergeCell ref="C4:D4"/>
    <mergeCell ref="C5:D5"/>
    <mergeCell ref="C6:D6"/>
    <mergeCell ref="C7:D7"/>
    <mergeCell ref="C13:D13"/>
    <mergeCell ref="C14:D14"/>
    <mergeCell ref="C15:D15"/>
    <mergeCell ref="C8:D8"/>
    <mergeCell ref="C9:D9"/>
    <mergeCell ref="C10:D10"/>
    <mergeCell ref="C11:D11"/>
    <mergeCell ref="C12:D12"/>
  </mergeCells>
  <phoneticPr fontId="24"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12</vt:i4>
      </vt:variant>
    </vt:vector>
  </HeadingPairs>
  <TitlesOfParts>
    <vt:vector size="19" baseType="lpstr">
      <vt:lpstr>RIESGOS GESTIÓN Y SEG. DIGITAL</vt:lpstr>
      <vt:lpstr>GESTIÓN Y SEG DIGITAL FOMULADO</vt:lpstr>
      <vt:lpstr>RIESGOS CORRUPCIÓN FORMULADO</vt:lpstr>
      <vt:lpstr>RIESGOS DE CORRUPCIÓN</vt:lpstr>
      <vt:lpstr>GESTIÓN Y SEG DIGITAL</vt:lpstr>
      <vt:lpstr>Listado de riesgos</vt:lpstr>
      <vt:lpstr>No Eliminar</vt:lpstr>
      <vt:lpstr>'GESTIÓN Y SEG DIGITAL'!Área_de_impresión</vt:lpstr>
      <vt:lpstr>'GESTIÓN Y SEG DIGITAL FOMULADO'!Área_de_impresión</vt:lpstr>
      <vt:lpstr>'RIESGOS CORRUPCIÓN FORMULADO'!Área_de_impresión</vt:lpstr>
      <vt:lpstr>'RIESGOS DE CORRUPCIÓN'!Área_de_impresión</vt:lpstr>
      <vt:lpstr>'RIESGOS GESTIÓN Y SEG. DIGITAL'!Área_de_impresión</vt:lpstr>
      <vt:lpstr>'RIESGOS GESTIÓN Y SEG. DIGITAL'!IMPACTO_INHERENTE</vt:lpstr>
      <vt:lpstr>IMPACTO_INHERENTE</vt:lpstr>
      <vt:lpstr>'GESTIÓN Y SEG DIGITAL'!Títulos_a_imprimir</vt:lpstr>
      <vt:lpstr>'GESTIÓN Y SEG DIGITAL FOMULADO'!Títulos_a_imprimir</vt:lpstr>
      <vt:lpstr>'RIESGOS CORRUPCIÓN FORMULADO'!Títulos_a_imprimir</vt:lpstr>
      <vt:lpstr>'RIESGOS DE CORRUPCIÓN'!Títulos_a_imprimir</vt:lpstr>
      <vt:lpstr>'RIESGOS GESTIÓN Y SEG. DIGITAL'!Títulos_a_imprimir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Ruiz</dc:creator>
  <cp:lastModifiedBy>INES ANDREA CALDERON MORILLO</cp:lastModifiedBy>
  <cp:lastPrinted>2023-10-31T19:27:45Z</cp:lastPrinted>
  <dcterms:created xsi:type="dcterms:W3CDTF">2021-12-03T14:12:36Z</dcterms:created>
  <dcterms:modified xsi:type="dcterms:W3CDTF">2023-10-31T19:28:03Z</dcterms:modified>
</cp:coreProperties>
</file>