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60" windowWidth="9255" windowHeight="11550" firstSheet="1" activeTab="1"/>
  </bookViews>
  <sheets>
    <sheet name="2017" sheetId="1" r:id="rId1"/>
    <sheet name="NOVIEMBRE" sheetId="2" r:id="rId2"/>
  </sheets>
  <definedNames>
    <definedName name="_xlnm._FilterDatabase" localSheetId="0" hidden="1">'2017'!$A$2:$IJ$247</definedName>
  </definedNames>
  <calcPr fullCalcOnLoad="1"/>
</workbook>
</file>

<file path=xl/comments1.xml><?xml version="1.0" encoding="utf-8"?>
<comments xmlns="http://schemas.openxmlformats.org/spreadsheetml/2006/main">
  <authors>
    <author>JOHANA CAROLINA PEREZ RUIZ</author>
  </authors>
  <commentList>
    <comment ref="J7" authorId="0">
      <text>
        <r>
          <rPr>
            <b/>
            <sz val="8"/>
            <rFont val="Tahoma"/>
            <family val="2"/>
          </rPr>
          <t>JOHANA CAROLINA PEREZ RUIZ:</t>
        </r>
        <r>
          <rPr>
            <sz val="8"/>
            <rFont val="Tahoma"/>
            <family val="2"/>
          </rPr>
          <t xml:space="preserve">
RP ADICIO: 129717 24/02/2017</t>
        </r>
      </text>
    </comment>
    <comment ref="R111" authorId="0">
      <text>
        <r>
          <rPr>
            <b/>
            <sz val="8"/>
            <rFont val="Tahoma"/>
            <family val="2"/>
          </rPr>
          <t>JOHANA CAROLINA PEREZ RUIZ:</t>
        </r>
        <r>
          <rPr>
            <sz val="8"/>
            <rFont val="Tahoma"/>
            <family val="2"/>
          </rPr>
          <t xml:space="preserve">
FALTA ACTA DE INICIO EN LA CARPETA</t>
        </r>
      </text>
    </comment>
    <comment ref="J4" authorId="0">
      <text>
        <r>
          <rPr>
            <b/>
            <sz val="8"/>
            <rFont val="Tahoma"/>
            <family val="2"/>
          </rPr>
          <t>JOHANA CAROLINA PEREZ RUIZ:</t>
        </r>
        <r>
          <rPr>
            <sz val="8"/>
            <rFont val="Tahoma"/>
            <family val="2"/>
          </rPr>
          <t xml:space="preserve">
CDP 23117 10/02/2017
RP: 556017 27/07/2017</t>
        </r>
      </text>
    </comment>
    <comment ref="J5" authorId="0">
      <text>
        <r>
          <rPr>
            <b/>
            <sz val="8"/>
            <rFont val="Tahoma"/>
            <family val="2"/>
          </rPr>
          <t>JOHANA CAROLINA PEREZ RUIZ:</t>
        </r>
        <r>
          <rPr>
            <sz val="8"/>
            <rFont val="Tahoma"/>
            <family val="2"/>
          </rPr>
          <t xml:space="preserve">
CDP: 21317 06/02/2017
RP: 146217 03/03/2017</t>
        </r>
      </text>
    </comment>
    <comment ref="J8" authorId="0">
      <text>
        <r>
          <rPr>
            <b/>
            <sz val="8"/>
            <rFont val="Tahoma"/>
            <family val="2"/>
          </rPr>
          <t>JOHANA CAROLINA PEREZ RUIZ:</t>
        </r>
        <r>
          <rPr>
            <sz val="8"/>
            <rFont val="Tahoma"/>
            <family val="2"/>
          </rPr>
          <t xml:space="preserve">
CDP:40417 20/04/2017
RP: 406817 09/05/2017</t>
        </r>
      </text>
    </comment>
    <comment ref="J44" authorId="0">
      <text>
        <r>
          <rPr>
            <b/>
            <sz val="8"/>
            <rFont val="Tahoma"/>
            <family val="2"/>
          </rPr>
          <t>JOHANA CAROLINA PEREZ RUIZ:</t>
        </r>
        <r>
          <rPr>
            <sz val="8"/>
            <rFont val="Tahoma"/>
            <family val="2"/>
          </rPr>
          <t xml:space="preserve">
CDP:61417 04/08/2017
RP: 583417 04/08/2017</t>
        </r>
      </text>
    </comment>
    <comment ref="J48" authorId="0">
      <text>
        <r>
          <rPr>
            <b/>
            <sz val="8"/>
            <rFont val="Tahoma"/>
            <family val="2"/>
          </rPr>
          <t>JOHANA CAROLINA PEREZ RUIZ:</t>
        </r>
        <r>
          <rPr>
            <sz val="8"/>
            <rFont val="Tahoma"/>
            <family val="2"/>
          </rPr>
          <t xml:space="preserve">
CDP: 61517 04/08/2017
RP: 583317 04/08/2017</t>
        </r>
      </text>
    </comment>
    <comment ref="J51" authorId="0">
      <text>
        <r>
          <rPr>
            <b/>
            <sz val="8"/>
            <rFont val="Tahoma"/>
            <family val="2"/>
          </rPr>
          <t>JOHANA CAROLINA PEREZ RUIZ:</t>
        </r>
        <r>
          <rPr>
            <sz val="8"/>
            <rFont val="Tahoma"/>
            <family val="2"/>
          </rPr>
          <t xml:space="preserve">
CDP: 61617 04/08/2017
RP: 583217 04/08/2017</t>
        </r>
      </text>
    </comment>
    <comment ref="J52" authorId="0">
      <text>
        <r>
          <rPr>
            <b/>
            <sz val="8"/>
            <rFont val="Tahoma"/>
            <family val="2"/>
          </rPr>
          <t>JOHANA CAROLINA PEREZ RUIZ:</t>
        </r>
        <r>
          <rPr>
            <sz val="8"/>
            <rFont val="Tahoma"/>
            <family val="2"/>
          </rPr>
          <t xml:space="preserve">
CDP: 61717 04/08/2017
RP: 583817 04/08/2017</t>
        </r>
      </text>
    </comment>
    <comment ref="J53" authorId="0">
      <text>
        <r>
          <rPr>
            <b/>
            <sz val="8"/>
            <rFont val="Tahoma"/>
            <family val="2"/>
          </rPr>
          <t>JOHANA CAROLINA PEREZ RUIZ:</t>
        </r>
        <r>
          <rPr>
            <sz val="8"/>
            <rFont val="Tahoma"/>
            <family val="2"/>
          </rPr>
          <t xml:space="preserve">
CDP. 61817 04/08/2017
RP: 583617 04/08/2017</t>
        </r>
      </text>
    </comment>
    <comment ref="J54" authorId="0">
      <text>
        <r>
          <rPr>
            <b/>
            <sz val="8"/>
            <rFont val="Tahoma"/>
            <family val="2"/>
          </rPr>
          <t>JOHANA CAROLINA PEREZ RUIZ:</t>
        </r>
        <r>
          <rPr>
            <sz val="8"/>
            <rFont val="Tahoma"/>
            <family val="2"/>
          </rPr>
          <t xml:space="preserve">
CDP: 61917 04/08/2017
RP: 583517 04/08/2017</t>
        </r>
      </text>
    </comment>
    <comment ref="J56" authorId="0">
      <text>
        <r>
          <rPr>
            <b/>
            <sz val="8"/>
            <rFont val="Tahoma"/>
            <family val="2"/>
          </rPr>
          <t>JOHANA CAROLINA PEREZ RUIZ:</t>
        </r>
        <r>
          <rPr>
            <sz val="8"/>
            <rFont val="Tahoma"/>
            <family val="2"/>
          </rPr>
          <t xml:space="preserve">
CDP: 62017 04/08/2017
RP: 598317 11/08/2017</t>
        </r>
      </text>
    </comment>
    <comment ref="J59" authorId="0">
      <text>
        <r>
          <rPr>
            <b/>
            <sz val="8"/>
            <rFont val="Tahoma"/>
            <family val="2"/>
          </rPr>
          <t>JOHANA CAROLINA PEREZ RUIZ:</t>
        </r>
        <r>
          <rPr>
            <sz val="8"/>
            <rFont val="Tahoma"/>
            <family val="2"/>
          </rPr>
          <t xml:space="preserve">
CDP: 62117 04/08/2017
RP: 598417 11/08/2017</t>
        </r>
      </text>
    </comment>
    <comment ref="J60" authorId="0">
      <text>
        <r>
          <rPr>
            <b/>
            <sz val="8"/>
            <rFont val="Tahoma"/>
            <family val="2"/>
          </rPr>
          <t>JOHANA CAROLINA PEREZ RUIZ:</t>
        </r>
        <r>
          <rPr>
            <sz val="8"/>
            <rFont val="Tahoma"/>
            <family val="2"/>
          </rPr>
          <t xml:space="preserve">
CDP: 62217 04/08/2017
RP: 598517 11/08/2017</t>
        </r>
      </text>
    </comment>
    <comment ref="J66" authorId="0">
      <text>
        <r>
          <rPr>
            <b/>
            <sz val="8"/>
            <rFont val="Tahoma"/>
            <family val="2"/>
          </rPr>
          <t>JOHANA CAROLINA PEREZ RUIZ:</t>
        </r>
        <r>
          <rPr>
            <sz val="8"/>
            <rFont val="Tahoma"/>
            <family val="2"/>
          </rPr>
          <t xml:space="preserve">
CDP: 62417 04/08/2017
RP: 621717 13/08/2017</t>
        </r>
      </text>
    </comment>
    <comment ref="J68" authorId="0">
      <text>
        <r>
          <rPr>
            <b/>
            <sz val="8"/>
            <rFont val="Tahoma"/>
            <family val="2"/>
          </rPr>
          <t>JOHANA CAROLINA PEREZ RUIZ:</t>
        </r>
        <r>
          <rPr>
            <sz val="8"/>
            <rFont val="Tahoma"/>
            <family val="2"/>
          </rPr>
          <t xml:space="preserve">
CDP:62517 04/08/2017
RP: 622217 18/08/2017</t>
        </r>
      </text>
    </comment>
    <comment ref="J69" authorId="0">
      <text>
        <r>
          <rPr>
            <b/>
            <sz val="8"/>
            <rFont val="Tahoma"/>
            <family val="2"/>
          </rPr>
          <t>JOHANA CAROLINA PEREZ RUIZ:</t>
        </r>
        <r>
          <rPr>
            <sz val="8"/>
            <rFont val="Tahoma"/>
            <family val="2"/>
          </rPr>
          <t xml:space="preserve">
CDP: 62617 04/08/2017
RP: 621817 18/08/2017</t>
        </r>
      </text>
    </comment>
    <comment ref="J71" authorId="0">
      <text>
        <r>
          <rPr>
            <b/>
            <sz val="8"/>
            <rFont val="Tahoma"/>
            <family val="2"/>
          </rPr>
          <t>JOHANA CAROLINA PEREZ RUIZ:</t>
        </r>
        <r>
          <rPr>
            <sz val="8"/>
            <rFont val="Tahoma"/>
            <family val="2"/>
          </rPr>
          <t xml:space="preserve">
CDP: 62717 04/08/2017
RP: 621917 18/08/2017</t>
        </r>
      </text>
    </comment>
    <comment ref="J72" authorId="0">
      <text>
        <r>
          <rPr>
            <b/>
            <sz val="8"/>
            <rFont val="Tahoma"/>
            <family val="2"/>
          </rPr>
          <t>JOHANA CAROLINA PEREZ RUIZ:</t>
        </r>
        <r>
          <rPr>
            <sz val="8"/>
            <rFont val="Tahoma"/>
            <family val="2"/>
          </rPr>
          <t xml:space="preserve">
CDP: 62817 04/08/2017
RP: 622317 18/08/2017</t>
        </r>
      </text>
    </comment>
    <comment ref="J78" authorId="0">
      <text>
        <r>
          <rPr>
            <b/>
            <sz val="8"/>
            <rFont val="Tahoma"/>
            <family val="2"/>
          </rPr>
          <t>JOHANA CAROLINA PEREZ RUIZ:</t>
        </r>
        <r>
          <rPr>
            <sz val="8"/>
            <rFont val="Tahoma"/>
            <family val="2"/>
          </rPr>
          <t xml:space="preserve">
CDP: 53617 23/06/2017
RP: 578017 02/08/2017</t>
        </r>
      </text>
    </comment>
    <comment ref="J82" authorId="0">
      <text>
        <r>
          <rPr>
            <b/>
            <sz val="8"/>
            <rFont val="Tahoma"/>
            <family val="2"/>
          </rPr>
          <t>JOHANA CAROLINA PEREZ RUIZ:</t>
        </r>
        <r>
          <rPr>
            <sz val="8"/>
            <rFont val="Tahoma"/>
            <family val="2"/>
          </rPr>
          <t xml:space="preserve">
CDP. 62917 18/08/2017
RP: 622017 18/08/2017</t>
        </r>
      </text>
    </comment>
    <comment ref="J98" authorId="0">
      <text>
        <r>
          <rPr>
            <b/>
            <sz val="8"/>
            <rFont val="Tahoma"/>
            <family val="2"/>
          </rPr>
          <t>JOHANA CAROLINA PEREZ RUIZ:</t>
        </r>
        <r>
          <rPr>
            <sz val="8"/>
            <rFont val="Tahoma"/>
            <family val="2"/>
          </rPr>
          <t xml:space="preserve">
CDP: 62317 04/08/2017
RP: 601917 14/08/2017</t>
        </r>
      </text>
    </comment>
    <comment ref="J100" authorId="0">
      <text>
        <r>
          <rPr>
            <b/>
            <sz val="8"/>
            <rFont val="Tahoma"/>
            <family val="2"/>
          </rPr>
          <t>JOHANA CAROLINA PEREZ RUIZ:</t>
        </r>
        <r>
          <rPr>
            <sz val="8"/>
            <rFont val="Tahoma"/>
            <family val="2"/>
          </rPr>
          <t xml:space="preserve">
CDP: 48817 09/06/2017
RP: 584117 04/08/2017</t>
        </r>
      </text>
    </comment>
    <comment ref="J112" authorId="0">
      <text>
        <r>
          <rPr>
            <b/>
            <sz val="8"/>
            <rFont val="Tahoma"/>
            <family val="2"/>
          </rPr>
          <t>JOHANA CAROLINA PEREZ RUIZ:</t>
        </r>
        <r>
          <rPr>
            <sz val="8"/>
            <rFont val="Tahoma"/>
            <family val="2"/>
          </rPr>
          <t xml:space="preserve">
CDP: 49217 09/05/2017
RP: 463717 23/06/2017</t>
        </r>
      </text>
    </comment>
    <comment ref="R208" authorId="0">
      <text>
        <r>
          <rPr>
            <b/>
            <sz val="8"/>
            <rFont val="Tahoma"/>
            <family val="2"/>
          </rPr>
          <t>JOHANA CAROLINA PEREZ RUIZ:</t>
        </r>
        <r>
          <rPr>
            <sz val="8"/>
            <rFont val="Tahoma"/>
            <family val="2"/>
          </rPr>
          <t xml:space="preserve">
no hay acta de inicio revisado 17/11/2017
</t>
        </r>
      </text>
    </comment>
  </commentList>
</comments>
</file>

<file path=xl/sharedStrings.xml><?xml version="1.0" encoding="utf-8"?>
<sst xmlns="http://schemas.openxmlformats.org/spreadsheetml/2006/main" count="5035" uniqueCount="1560">
  <si>
    <t>Número de registro</t>
  </si>
  <si>
    <t>Numero documento Contratista</t>
  </si>
  <si>
    <t>Digito de Verificación NIT</t>
  </si>
  <si>
    <t>Nombre completo contratista</t>
  </si>
  <si>
    <t>Lugar de ejecución del contrato - Departamento</t>
  </si>
  <si>
    <t>Lugar de ejecución del contrato - Municipio</t>
  </si>
  <si>
    <t>Cuantía inicial del contrato</t>
  </si>
  <si>
    <t>Cuantia total del contrato</t>
  </si>
  <si>
    <t>Tipo del contrato</t>
  </si>
  <si>
    <t>MODALIDAD CONTRATACION</t>
  </si>
  <si>
    <t>Numero del contrato</t>
  </si>
  <si>
    <t>Fecha de suscripción del contrato</t>
  </si>
  <si>
    <t>Fecha de inicio del contrato</t>
  </si>
  <si>
    <t>Fecha terminación del contrato</t>
  </si>
  <si>
    <t>cont_objeto</t>
  </si>
  <si>
    <t>Tipo documento identidad contratista</t>
  </si>
  <si>
    <t>SUPERVISOR</t>
  </si>
  <si>
    <t>NOMBRE SUPERVISOR</t>
  </si>
  <si>
    <t>PLAZO DEL CONTRATO (EN NUMERO DE DIAS)</t>
  </si>
  <si>
    <t>ASEGURADORA</t>
  </si>
  <si>
    <t>FECHA DE EXPEDICION DE POLIZA</t>
  </si>
  <si>
    <t>ADICIONES</t>
  </si>
  <si>
    <t>OBSERVACIONES</t>
  </si>
  <si>
    <t>REGISTRO PRESUPUESTAL - RP</t>
  </si>
  <si>
    <t>FUNCIONAMIENTO / INVERSION</t>
  </si>
  <si>
    <t>RUBRO</t>
  </si>
  <si>
    <t xml:space="preserve">ORDENADOR </t>
  </si>
  <si>
    <t>CERTIFICADO DE DISPONIBILIDAD PRESUPUESTAL -CDP</t>
  </si>
  <si>
    <t>SIRECI</t>
  </si>
  <si>
    <t>LIQUIDACION</t>
  </si>
  <si>
    <t>LINK ACTAS ACLARATORIAS</t>
  </si>
  <si>
    <t>LINK ADICIONES Y PRORROGAS</t>
  </si>
  <si>
    <t>ESTADO: LIQUIDADO  VIGENTE         NO LIQUIDADO</t>
  </si>
  <si>
    <t>FECHA DE LIQUIDACION O ACTA DE ARCHIVO</t>
  </si>
  <si>
    <t>NUMERO DE CARPETAS</t>
  </si>
  <si>
    <t>No. FOLIOS</t>
  </si>
  <si>
    <t>FORMALIDADDES PLENAS / PRESTACION DE SERVICIOS</t>
  </si>
  <si>
    <t xml:space="preserve">FUNCIONAMIENTO </t>
  </si>
  <si>
    <t>CONTRATACION DIRECTA</t>
  </si>
  <si>
    <t>001</t>
  </si>
  <si>
    <t>CC</t>
  </si>
  <si>
    <t>MENSUAL</t>
  </si>
  <si>
    <t xml:space="preserve">PRESTACION DE SERVICIOS </t>
  </si>
  <si>
    <t xml:space="preserve">DEPENDENCIA </t>
  </si>
  <si>
    <t>PROFESION</t>
  </si>
  <si>
    <t xml:space="preserve">MARIA INES BETANCOURT SANCHEZ </t>
  </si>
  <si>
    <t>1</t>
  </si>
  <si>
    <t>2</t>
  </si>
  <si>
    <t>FECHA DE CDP</t>
  </si>
  <si>
    <t>LINK CONTRATO FISICO - ESTUDIOS PREVIOS</t>
  </si>
  <si>
    <t xml:space="preserve">Camara de Comercio </t>
  </si>
  <si>
    <t>Fecha Reporte Camara de Comercio</t>
  </si>
  <si>
    <t>SEGUROS DEL ESTADO</t>
  </si>
  <si>
    <t>Prorrogas</t>
  </si>
  <si>
    <t>CORREO</t>
  </si>
  <si>
    <t>ITEM</t>
  </si>
  <si>
    <t>SALDOS</t>
  </si>
  <si>
    <t>BOGOTA</t>
  </si>
  <si>
    <t>PRESTACION DE SERVICIOS PROFESIONALES Y DE APOYO A LA GESTIÓN</t>
  </si>
  <si>
    <t>CONTRATACIÓN DIRECTA</t>
  </si>
  <si>
    <t>DIRECCTOR GENERAL</t>
  </si>
  <si>
    <t>gloria.lamo@inpec.gov.co</t>
  </si>
  <si>
    <t>Brigadier General Jorge Luis Ramirez Aragón</t>
  </si>
  <si>
    <t>ARRENDAMIENTO</t>
  </si>
  <si>
    <t>NIT</t>
  </si>
  <si>
    <t>17158206-41468705-52085115</t>
  </si>
  <si>
    <t>CUNDINAMARCA</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</si>
  <si>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</si>
  <si>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</si>
  <si>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</si>
  <si>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</si>
  <si>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</si>
  <si>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</si>
  <si>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</si>
  <si>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</si>
  <si>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</si>
  <si>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</si>
  <si>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</si>
  <si>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</si>
  <si>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</si>
  <si>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</si>
  <si>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</si>
  <si>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</si>
  <si>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</si>
  <si>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</si>
  <si>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</si>
  <si>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</si>
  <si>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</si>
  <si>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</si>
  <si>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</si>
  <si>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</si>
  <si>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</si>
  <si>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</si>
  <si>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</si>
  <si>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</si>
  <si>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 xml:space="preserve">FORMALIDADDES PLENAS </t>
  </si>
  <si>
    <t>CONTRATAR EN ARRENDAMIENTO LA BODEGA 4 UBICADA EN LA CALLE 12C No. 79A-25, PARQUE INDUSTRIAL ABACIA, BARRIO VILLA ALSACIA DE LA CIUDAD DE BOGOTA, PARA EL FUNCIONAMIENTO DEL ARCHIVO CENTRAL DEL INSTITUTO NACIONAL PENITENCIARIO Y CARCELARIO - INPEC.</t>
  </si>
  <si>
    <t>CONTRATAR EN ARRENDAMIENTO LA BODEGA UBICADA EN LA CALLE 12 No. 27-29/31 DEL BARRIO RIACUTE  DE LA CIUDAD DE BOGOTA D.C. PARA EL FUNCIONAMIENTO DEL GRUPO DE MANEJO DE BIENES MUEBLES E INMUEBLES DEL INPEC.</t>
  </si>
  <si>
    <t xml:space="preserve">FUNDACION CAMINOS DE LIBERTAD </t>
  </si>
  <si>
    <t>CONTRATR EN ARRENAMIENTO UN ESPACIO PARA EL FUNCIONAMIENTO DEL GRUPO DEL APOYO ESPIRITUAL DE LA DIRECCION GENERAL DEL INPEC, EN LA SEDE DE PROPIEDAD DE LA FUNDACION CAMINOS DE LIBERTAD UBICADA EN LA  CARRERA 6 No. 6A-93 DEL BARRIO SANTA BARBARA EN EL CENTRO DE LA CIUDAD DE BOGOTA</t>
  </si>
  <si>
    <t>0</t>
  </si>
  <si>
    <t xml:space="preserve">ORGANIZACIÓN TERPEL S.A. </t>
  </si>
  <si>
    <t>SELECCIONAR UN PROVEEDOR POR ACUERDO MARCO DE PRECIOS CUYO OBJETO ES EL SUMINISTRO DE COMBUSTIBLE CON SISTEMA DE CONTEO EDS PARA LA PLANTLA ELECTRICA Y EL PARQUE AUTOMOTOR AL SERVICIOS DE LOS GRUPOS ESPECIALES Y LA DIRECCION GENERAL DEL INSTITUTO NACIONAL PENITENCIARIO Y CARCELARIO INPEC, UBICADOS EN LA CIUDAD DE BOGOTA</t>
  </si>
  <si>
    <t>C.C.</t>
  </si>
  <si>
    <t>JORGE HUMBERTO MUÑOZ CORREA</t>
  </si>
  <si>
    <t>DAR EN ARRENDAMIENTO UN ESPACIO FISICO EN LA ESCUELA DE FORMACION DEL INPEC, PARA LA PRESTACION DE SERVICIO DE RESTAURANTE DESTINADO A LA PREPARACION Y SUMIN ISTRO DE ALIMENTACION AL PERSONAL DE AUXILIARES BACHILLERES Y ESTUDIANTES QUE SE ENCUENTRAN CURSANDO SUS PROCESOS DE CAPACITACION EN ESTE CENTRO DE FORMACION .</t>
  </si>
  <si>
    <t>N/A</t>
  </si>
  <si>
    <t>PRESTAR LOS SERVICIOS AL INSTITUTO NACIONAL PENITENCIARIO Y CARCELARIO INPEC, COMO PERSONA QUE APOYE LAS LABORES PROPIAS BRINDANDO ASISTENCIA ADMINISTRATIVA TECNICA Y OPERATIVA ESPECIFICAMENTE EN LA DIRECCION GENERAL</t>
  </si>
  <si>
    <t>LUISA FERNANDA LOPEZ SOHO</t>
  </si>
  <si>
    <t xml:space="preserve">PRESTAR POR SUS PROPIOS MEDIOS CON PLENA AUTONOMIA TECNICA Y ADMINISTRATIVA SUS SERVICIOS PROFESIONALES BRINDANDO APOYO Y ACOMPAÑAMIENTO A LA DIRECCION GESTION CORPORATIVA EN LO REFERENTE AL SEGUIMIENTO, ANALISIS Y CONTROL DE LOS SERVICIOS PUBLICOS A NIVEL NACIONAL, ASI COMO EL SEGUIMIENTO A LA EJECUCION DE CONTRATOS A CARGO DE ESTA DIIRECCION. </t>
  </si>
  <si>
    <t>MARIA BERNARDA URREGO CORTES</t>
  </si>
  <si>
    <t xml:space="preserve">CAROLINA PARRA MARTINEZ </t>
  </si>
  <si>
    <t xml:space="preserve">PRESTAR POR SUS PROPIOS MEDIOS CON PLENA AUTONOMIA TECNICA Y ADMINISTRATIVA SUS SERVICIOS PROFESIONALES COMO ABOGADA ESPECIALIZADA, EN LA SUBDIRECCION DE TALENTO HUMANO - GRUPO DE ASUNTOS LABORALES, PARA LA ATENCION DE SITUACIONES ADMINISTRATIVAS Y REQUERIMIENTO DE LOS FUNCIONARIOS Y AUTORIDADES </t>
  </si>
  <si>
    <t>XENIA PATRICIA PIMIENTA PADILLA</t>
  </si>
  <si>
    <t>PRESTAR POR SUS PROPIOS MEDIOS SUS SERVICIOS PROFESIONALES CON AUTONOMÍA TÉCNICA Y ADMINISTRATIVA, EN EL APOYO Y ACOMPAÑAMIENTO A LA SUBDIRECCION DE GESTIÓN CONTRACTUAL EN LO REFERENTE A LOS PROCESOS DE CONTRATACION, ASUNTOS JURÍDICOS Y DEMÁS ACTIVIDADES QUE DE REQUIERAN PARA LA ATENCIÓN DE LAS SOLICITUDES QUE SEAN ADELANTADOS POR EL INPEC.</t>
  </si>
  <si>
    <t>EFRAIN OSWALDO ARAGON SANCHEZ</t>
  </si>
  <si>
    <t>PRESTAR POR SUS PROPIOS MEDIOS SUS SERVICIOS PROFESIONALES EN LOS ASUNTOS RELACIONADOS CON LOS DERECHOS HUMANOS EN EL INPEC Y PARA FORTALECER EL RESPETO Y VIGENCIA DE LOS DERECHOS HUMANOS DEL PERSONAL PRIVADO DE LA LIBERTAD</t>
  </si>
  <si>
    <t>EMMA CECILIA CAMARGO GARZON</t>
  </si>
  <si>
    <t>PRESTAR POR SUS PROPIOS MEDIOS CON PLENA AUTONOMIA TÉCNICA Y ADMINISTRATIVA SUS SERVICIOS PROFESIONALES BRINDANDO APOYO Y EL ACOMPAÑAMIENTO A LA SUBDIRECCION DE GESTIÓN CONTRACTUAL EN LO REFERENTE A LOS ASUNTOS JURÍDICOS Y DEMÁS ACTIVIDADES QUE SE REQUIEREN PARA LA ATENCIÓN DE LAS SOLICITUDES Y PROCESOS DE CONTRATACION QUE SEAN ADELANTADOS POR LA ENTIDAD</t>
  </si>
  <si>
    <t>INTERADMINISTRATIVO</t>
  </si>
  <si>
    <t>SERVICIOS POSTALES NACIONALES S.A.</t>
  </si>
  <si>
    <t>CONTRATAR LA PRESTACION DE SERVICIO DE CORREO POSTAL NACIONAL PARA EL INSTITUTO NACIONAL PENITENCIARIO Y CARCELARIO INPEC A NIVEL NACIONAL PARA LA VIGENCIA 2017</t>
  </si>
  <si>
    <t>HERMELINDA TIMOTE CUPITRA</t>
  </si>
  <si>
    <t>PRESTAR POR SUS PROPIOS MEDIOS CON PLENA AUTONOMÍA TÉCNICA Y ADMINISTRATIVA SUS SERVICIOS TÉCNICOS A LA SUBDIRECCIÓN DE GESTIÓN CONTRACTUAL CON LA ADMINISTRACIÓN DE LA PLATAFORMA DEL SISTEMA DE INFORMACIÓN DE GESTIÓN CONTRACTUAL Y ADMINISTRACIÓN DEL SIGEP, ADEMÁS DEL SEGUIMIENTOS A LOS TRAMITES CONTRACTUALES DE LA ENTIDAD</t>
  </si>
  <si>
    <t>TECNICO EN SISTEMAS</t>
  </si>
  <si>
    <t>SUBDIRECCION DE GESTION DE CONTRACTUAL</t>
  </si>
  <si>
    <t>ABOGADA ESPECIALIZADA</t>
  </si>
  <si>
    <t>OSCAR ALEXANDER MORANTES SANCHEZ</t>
  </si>
  <si>
    <t>JOHANNA CAROLINA PEREZ RUIZ</t>
  </si>
  <si>
    <t>PRESTAR POR SUS PROPIOS MEDIOS CON PLENA AUTONOMIA TECNICA Y ADMINISTRATIVA, SUS SERVICIOS PROFESIONALES BRINDANDO  APOYO Y ACOMPAÑAMIENTO A LA SUBDIRECCION DE GESTION CONTRACTUAL EN LO REFERENTE A LOS DIFERENTES TRAMITES CONTRACTUALES Y SEGUIMIENTO DE LOS PROCESOS DE CONTRATACION.</t>
  </si>
  <si>
    <t>PRESTAR CON SUSPROPIOS MEDIOS CON PLENA AUTONOMIA TECNICA Y ADMINISTRATIVA SUS SERVICIOS TECNICOS, BRINDANDO APOYO Y ACOMPAÑAMIENTO A LA SUBDIRECCION DE GESTION CONTRACTUAL EN LOS PROCESOS DE CONTARTACION PARA LA ADQUISICION DE BIENES Y SERVICIOS ESTABLECIDOS POR LA TIENDA VIRTUAL DEL ESTADO COLOMBIANO.</t>
  </si>
  <si>
    <t>ABOGADO TERMINANDO MATERIAS</t>
  </si>
  <si>
    <t>ECONOMISTA ESPECIALIZADA</t>
  </si>
  <si>
    <t>EMILSEN RENDON PEÑA</t>
  </si>
  <si>
    <t>PRESTAR POR SUS PROPIOS MEDIOS CON PLENA AUTONOMIA TECNICA Y ADMINISTRATIVA, SUS SERVICIOS PROFESIONALES ESPECIALIZADOS BRINDANDO APOYO Y ACOMPAÑAMIENTO A LA SUBDIRECCION DE GESTION CONTRACTUAL EN LO REFERENTE A LOS DIFERENTES REQUERIMIENTOS Y PETICIONES ASI COMO LA EVALUACION DE OFERTAS Y PROYECCION DE ACTOS ADMINISTRATIVOS DE COMPETENCIA DE LA SUBDIRECCION GESTION CONTRACTUAL</t>
  </si>
  <si>
    <t>DIANA ROCIO HERRAN RUIZ</t>
  </si>
  <si>
    <t>PRESTAR POR SUS PROPIOS MEDIOS CON PLENA AUTONOMIA TECNICA Y ADMINISTRATIVA SUS SERVICOS COMO AUXILIAR ADMINISTRATIVO BRINDANDO APOYO A LA SUBDIRECCION DE GESTION CONTRACTUAL EN LAS ACTIVIDADES ADMINISTRATIVAS NECESARIAS PARA LA ELBORACION DE CONVENIOS DE INTEGRACION DE SERVICIOS LEY 65 DE 2013,</t>
  </si>
  <si>
    <t>AUXILIAR ADMINISTRATIVO</t>
  </si>
  <si>
    <t xml:space="preserve">MYRIAN ASTRID SIERRA CORREDOR </t>
  </si>
  <si>
    <t>PRESTAR POR SUS PROPIOS MEDIOS CON PLENA AUTONOMIA TECNICA Y ADMINISTRATIVA, SUS SERVICIOS PROFESIONALES, BRINDANDO APOYO Y ACOMPAÑAMIENTO A LA SUBDIRECCION DE GESTION CONTRACTUAL EN EL GRUPO DE CONTRATACION EN LOS TEMAS ATENIENTES A LA ETAPA CONTRACTUAL Y POSCONTRACTUAL</t>
  </si>
  <si>
    <t>PRESTAR POR SUS PROPIOS MEDIOS CON PLENA AUTONOMIA TECNICO Y ADMINISTRATIVA, SUS SERVICIOS PROFESIONALES BRINDANDO APOYO AL GRUPO  DE RELACIONES INTERNACIONALES EN EL MANEJO E INTERCAMBIO DE INFORMACIÓN ATINENTE A LA MISIÓN Y POLÍTICAS DEL INPEC, FOMENTANDO LOS PROGRAMAS, PLANES Y PROYECTOS RELACIONADOS CON LA COOPERACIÓN INTERNACIONAL</t>
  </si>
  <si>
    <t>MARIA CAMILA OSORIO BOLAÑOS</t>
  </si>
  <si>
    <t>DIRECCION GENERAL</t>
  </si>
  <si>
    <t>ISABEL MONROY DE LOZANO</t>
  </si>
  <si>
    <t>7</t>
  </si>
  <si>
    <t>IONA JESSICA SUAREZ GARCIA</t>
  </si>
  <si>
    <t>LEONARDO TELLEZ LAVERDE</t>
  </si>
  <si>
    <t>PRESTAR LOS SERVICIOS COMO AUXILIAR ADMINISTRATIVO CON PLENA AUTONOMÍA TÉCNICA Y ADMINISTRATIVA EN LA DIRECCIÓN  DE GESTIÓN CORPORATIVA EN LO RELACIONADO CON LA ADMINISTRACIÓN DEL PARQUE AUTOMOTOR, ACTUALIZACIÓN INVENTARIO PARQUE AUTOMOTOR EN EL  APLICATIVO PCT, PLAN ESTRATÉGICO DE SEGURIDAD VIAL DEL INPEC, PLAN DE MEJORAMIENTO DEL INPEC ANTE ENTES DE CONTROL, ACTUALIZACIÓN DE PROCEDIMIENTOS Y  REMATES Y/O DESINTEGRACIÓN DE LOS VEHÍCULOS INACTIVOS DEL INSTITUTO</t>
  </si>
  <si>
    <t>PRESTAR POR SUS PROPIOS MEDIOS CON PLENA AUTONOMÍA TÉCNICA Y ADMINISTRATIVA, SUS SERVICIOS TÉCNICOS ADMINISTRATIVOS AL INPEC BRINDANDO APOYO Y ACOMPAÑAMIENTO A LA DIRECCION DE GESTION CORPORATIVA EN LO REFERENTE AL SEGUIMIENTO Y ANALISIS DE LAS CUENTAS CONTABLES DE LOS ESTABLECIMIENTOS PENITENCIARIOS ASIGNADOS, REGISTRO DE OPERACIONES EN EL SISTEMA SIIF NACIÓN II, CARGA, REVISIÓN Y APROBACIÓN DE COMPROBANTES CONTABLES DE LOS ESTABLECIMIENTOS PENITENCIARIOS DE LA REGIONAL ASIGNADA, MANEJO DEL PROGRAMA GESTIÓN DOCUMENTAL (GESDOC) DEL GRUPO CONTABLE</t>
  </si>
  <si>
    <t>PRESTAR POR SUS PROPIOS MEDIOS CON PLENA AUTONOMÍA TÉCNICA Y ADMINISTRATIVA, SUS SERVICIOS PROFESIONALES BRINDANDO APOYO Y ACOMPAÑAMIENTO A LA DIRECCIÓN GESTIÓN CORPORATIVA GRUPO DE TESORERIA,  PARA LA ADMINISTRACION DE LOS RECURSOS DE LA POBLACION PRIVADA DE LA LIBERTAD</t>
  </si>
  <si>
    <t xml:space="preserve"> </t>
  </si>
  <si>
    <t xml:space="preserve">A-1-0-2-14 REMUNERACIÓN SERVICIOS TECNICOS </t>
  </si>
  <si>
    <t>MARTHA PATRICIA SANCHEZ ROJAS</t>
  </si>
  <si>
    <t xml:space="preserve">ANGELA EDITH SANCHEZ  MONDRAGON </t>
  </si>
  <si>
    <t>CARMEN ROSA GUERRERO VALERO</t>
  </si>
  <si>
    <t>LUIS FRANCISCO GAITAN PUENTES</t>
  </si>
  <si>
    <t>LUIS ALBEIRO BRIÑEZ RODRIGUEZ</t>
  </si>
  <si>
    <t>TOLIMA</t>
  </si>
  <si>
    <t>IBAGUE</t>
  </si>
  <si>
    <t>JAVIER RAMIREZ CARVAJAL</t>
  </si>
  <si>
    <t>IRMA CONSTANZA RAMIREZ BONILLA</t>
  </si>
  <si>
    <t>OLGA CONSTANZA CAMPOS</t>
  </si>
  <si>
    <t>LILIANA ANDREA TORRES AREVALO</t>
  </si>
  <si>
    <t>BISNEY ESTRADA PIZA</t>
  </si>
  <si>
    <t>MARIA ARELY AGUIRRE RODRIGUEZ</t>
  </si>
  <si>
    <t>CLAUDIA MARCELA RAMIREZ MORENO</t>
  </si>
  <si>
    <t>DIANA LUZ ROCHA LOZANO</t>
  </si>
  <si>
    <t>CAUCA</t>
  </si>
  <si>
    <t>POPAYAN</t>
  </si>
  <si>
    <t>LUIS ALBERTO SEGURA FRANCO</t>
  </si>
  <si>
    <t>CALDAS</t>
  </si>
  <si>
    <t>PUERTO BOYACA</t>
  </si>
  <si>
    <t>AMANDA BULLA SERRANO</t>
  </si>
  <si>
    <t>ZIPQUIRA</t>
  </si>
  <si>
    <t>SANTANDER</t>
  </si>
  <si>
    <t>9</t>
  </si>
  <si>
    <t>LINA MARIA IDROBO CASTRO</t>
  </si>
  <si>
    <t>FABIAN LEONARDO GALLO BERMUDEZ</t>
  </si>
  <si>
    <t>SANTIAGO ANDRES SPINEL BETANCOURT</t>
  </si>
  <si>
    <t>RUTH ADRIANA GOMEZ DUQUE</t>
  </si>
  <si>
    <t>JUAN PABLO AGUDELO MANCERA</t>
  </si>
  <si>
    <t>BLANCA VICTORIA ALARCON GAMBOA</t>
  </si>
  <si>
    <t>NIDIA GARCIA PARDO</t>
  </si>
  <si>
    <t>SANDRA MARIA REYES DIAZ</t>
  </si>
  <si>
    <t>YESSICA PAOLA PINTO MENESES</t>
  </si>
  <si>
    <t>BUCARAMANGA</t>
  </si>
  <si>
    <t>ANGELICA BIBIANA GONZALEZ ROMERO</t>
  </si>
  <si>
    <t>RICARDO GUZMAN ENCISO</t>
  </si>
  <si>
    <t>VIVIAN LIZETH RENTERIA ACEVEDO</t>
  </si>
  <si>
    <t>RAQUEL VIVIANA CARDOZO RODRIGUEZ</t>
  </si>
  <si>
    <t>HERNAN AVILA PUENTES</t>
  </si>
  <si>
    <t>JUAN MANUEL GONZALEZ CALVO</t>
  </si>
  <si>
    <t>SARA INES ABRIL CARVAJAL</t>
  </si>
  <si>
    <t>JAVIER IGNACIO GOMEZ TORRES</t>
  </si>
  <si>
    <t>FERNANDO SALAZAR RIVEROS</t>
  </si>
  <si>
    <t>LEIDY ANDREA GONZALEZ LOPEZ</t>
  </si>
  <si>
    <t>ANA SOFIA VELASQUEZ NOVOA</t>
  </si>
  <si>
    <t>YURY BIBIANA GARCIA LOZANO</t>
  </si>
  <si>
    <t>NELLY SAAVEDRA ARDILA</t>
  </si>
  <si>
    <t>KATHERINE MILLAN MARIÑO</t>
  </si>
  <si>
    <t>DANIEL ALBERTO RODRIGUEZ RODRIGUEZ</t>
  </si>
  <si>
    <t>ALEJANDRA MARIA SARMIENTO BLANCO</t>
  </si>
  <si>
    <t>ADA LUZ VELASQUEZ CAMARGO</t>
  </si>
  <si>
    <t>BARRANQUILLA</t>
  </si>
  <si>
    <t>ATLANTICO</t>
  </si>
  <si>
    <t>ANDERSON EMILIO SAVEEDRA GUTIERREZ</t>
  </si>
  <si>
    <t>DIANA MARCELA CARVAJAL MARTINEZ</t>
  </si>
  <si>
    <t>JULIETH PAOLA CANTILLO FLOREZ</t>
  </si>
  <si>
    <t>002</t>
  </si>
  <si>
    <t>FUNCIONAMIENTO</t>
  </si>
  <si>
    <t xml:space="preserve">CONTRATAR EN ARRENDAMIENTO UN INMUEBLE UBICADO, EN LA CALLE 7 NO. 7 — 30 Y 7 — 48 Y CARRERA 8 No.  7 — 03 Y 7 — 19 DEL MUNICIPIO DE ZIPAQUIRA
PARA EL FUNCIONAMIENTO DEL ESTABLECIMIENTO DE RECLUSIÓN DEL MUNICIPIO DE ZIPAQUIRA DEL INSTITUTO NACIONAL PENITENCIARIO Y CARCELARIO —INPEC.
</t>
  </si>
  <si>
    <t>GLORIA ISABEL LAMO JIMENEZ</t>
  </si>
  <si>
    <t>PRESTAR POR SUS PROPIOS MEDIOS CON PLENA AUTONOMÍA TÉCNICA Y ADMINISTRATIVA, SUS SERVICIOS PROFESIONALES EN DERECHO CON ESPECIALIZACION Y MAESTRIA PARA ASESORAR A LA DIRECCIÓN GENERAL DEL INPEC EN TRÁMITES LEGISLATIVOS  CON LA FINALIDAD DE PROPORCIONAR POLÍTICAS PENITENCIARIAS, PROYECCIÓN, EJECUCIÓN Y VERIFICACIÓN  DE ACTOS ADMINISTRATIVOS  DE CONFORMIDAD CON LAS FUNCIONES DEL DIRECTOR GENERAL DEL INPEC.</t>
  </si>
  <si>
    <t>JULIO ERNESTO CALDERON ENCISO- GLORIA CECILIA GARCIA CALDERON - ANDREA DEL PILAR CALDERON GARCIA</t>
  </si>
  <si>
    <t xml:space="preserve">COMPRAVENTA </t>
  </si>
  <si>
    <t>SELECCIÓN ABREVIADA AMP</t>
  </si>
  <si>
    <t>A-2-0-4-4-1 COMBUSTIBLES Y LUBRICANTES</t>
  </si>
  <si>
    <t>yeimmy.rojas@terpel.com</t>
  </si>
  <si>
    <t>JOSE NEMESIO MORENO RODRIGUEZ</t>
  </si>
  <si>
    <t>VICTOR IVAN ROMERO</t>
  </si>
  <si>
    <t>FUNCIONARIO ADSCRITOS A LA COORDINACION DE LOS GRUPOS ESPECIALES GROPE</t>
  </si>
  <si>
    <t>O.C. 13452</t>
  </si>
  <si>
    <t>SUMINISTRO DE TIQUETES AEREOS PARA EL TRASLADO DE INTERNOS Y EL DESPLAZAMIENTO DE FUNCIONARIOS Y CONTRATISTAS DEL INSTITUTO NACIONAL PENITENCIARIO Y CARCELARIO - INPEC.</t>
  </si>
  <si>
    <t xml:space="preserve">UNIVERSIDAD PEDAGOGICA NACIONAL </t>
  </si>
  <si>
    <t>FORMALIDADES PLENAS</t>
  </si>
  <si>
    <t>AUNAR ESFUERZOS PARA FACILITAR EL DESARROLLO DE LA PRÁCTICA ACADÉMICA Y/O PASANTÍA UNIVERSITARIA E INVESTIGACIÓN POR PARTE DE LOS ESTUDIANTES  Y DOCENTES DE LA UNIVERSIDAD PEDAGÓGICA NACIONAL, CON EL FIN DE  FORTALECER Y APOYAR LA MPLEMENTACION DE LOS  PROGRAMAS DE EDUCACIÓN, CULTURA, DEPORTE Y RECREACION EN ARTICULACIÓN CON LOS PROCESOS DE ATENCIÓN SOCIAL Y  TRATAMIENTO PENITENCIARIO ORIENTADOS A LAS PERSONAS PRIVADAS DE LA LIBERTAD SINDICADAS Y CONDENADAS QUE SE ENCUENTRAN EN LOS ESTABLECIMIENTOS DE RECLUSION DEL ORDEN NACIONAL A CARGO DEL INPEC.</t>
  </si>
  <si>
    <t>DIRECCION GESTION CORPORATIVA</t>
  </si>
  <si>
    <t>PRESTAR LOS SERVICIOS DE APOYO A LA GESTIÓN PARA EL MANEJO,ORGANIZACIÓN Y ARCHIVO DE DOCUMENTOS Y OTRAS ACTIVIDADES PROPIAS DE LA DIRECCIÓN DE GESTION CORPORATIVA - GRUPO DE TESORERIA DEL INPEC</t>
  </si>
  <si>
    <t>DIRECCION GESTION CORPORATIVA -  TRENSPORTES</t>
  </si>
  <si>
    <t>DIRECCION GESTION CORPORATIVA - TESORERIA</t>
  </si>
  <si>
    <t>TECNICA</t>
  </si>
  <si>
    <t>DIRECCION GESTION CORPORATIVA - CONTABILIDAD</t>
  </si>
  <si>
    <t>MYRIAM OLIVEROS NUÑEZ</t>
  </si>
  <si>
    <r>
      <t>PRESTAR  POR SUS PROPIOS MEDIOS CON PLENA AUTONOMÍA TECNICA Y ADMINISTRATIVA, SUS SERVICIOS PROFESIONALES BRINDANDO APOYO Y ACOMPAÑAMIENTO A  LA DIRECCION DE GESTION CORPORATIVA</t>
    </r>
    <r>
      <rPr>
        <sz val="8"/>
        <color indexed="8"/>
        <rFont val="Arial"/>
        <family val="2"/>
      </rPr>
      <t xml:space="preserve"> EN LO REFERENTE A LOS ASUNTOS A  DESARROLLAR EN LOS PROCESOS ECONÓMICOS, ADMINISTRATIVOS, CONTABLES Y FINANCIEROS VIGENCIA 2017 ASI MISMO PROYECTARA  RESPUESTAS A LOS REQUERIMIENTOS SOLICITADOS AL INPEC POR LAS DIFERENTES ENTIDADES GUBERNAMENTALES, PÚBLICAS, PRIVADAS Y ENTES DE CONTROL</t>
    </r>
  </si>
  <si>
    <t>ECONOMISTA - ESPECIALIZADA</t>
  </si>
  <si>
    <t>ANA EDILMA ZAMBRANO MAYORGA</t>
  </si>
  <si>
    <t>031</t>
  </si>
  <si>
    <t>PRESTAR SERVICIOS PROFESIONALES A LA OFICINA SISTEMAS DE INFORMACION DEL INPEC PARA EL APOYO EN LA IMPLEMENTACION DE LAS POLITICAS DE SEGURIDAD EN EL DOMINIO INPEC.NET EN DOS SEDES DE BOGOTA, ADMINISTRACION CONSOLA DE SEGURIDAD INFORMATICA PC SECURE, SOPORTE A USUSARIOS EN LA DIRECCION GENERAL, EN EL GRUPO DE ADMINISTRACION DE TECNOLOGIAS DE LA INFORMACION DE LA OFICINA DE SISTEMAS DE INFORMACION.</t>
  </si>
  <si>
    <t>OFICINA SISTEMAS DE INFORMACION</t>
  </si>
  <si>
    <t>1,026,558,157</t>
  </si>
  <si>
    <t>YULIETH ANDREA LEMUS DIAZ</t>
  </si>
  <si>
    <t>032</t>
  </si>
  <si>
    <t>PRESTAR LOS SERVICIOS COMO PROFESIONAL EN LA DIRECCION DE GESTION CORPORATIVA, PARA EL ANALISIS DE LA INFORMACION CONTABLE, REGISTRO DE OPERACIONES EN SIF NACION, CARGA, REVISION Y APROBACION DE COMPROBANTES  CONTABLES DE LOS ESTABLECIMIENTOS PENITENCIARIOS DE LA REGIONAL ASIGNADA.</t>
  </si>
  <si>
    <t>HECTOR JAMES VILLAMIL SANDOVAL</t>
  </si>
  <si>
    <t>033</t>
  </si>
  <si>
    <t>PRESTAR LO SERVICIOS COMO PROFESIONALES DE LA INGENIERIA DE SISTEMAS CON EXPERIENCIA EN ANALISIS DE DISEÑO Y DESARROLLO DE APLICACIONES UTILIZANDO LA HERRAMIENTA ORACLE ADF Y SU DESPLEGUE EN EL SERVIDOR DE APLICACIONES ORACLE, WEBLOGIC, BRINDANDO ADEMAS SOPORTE Y MANTENIMIENTO.</t>
  </si>
  <si>
    <t xml:space="preserve">INGENIERO DE SISTEMAS </t>
  </si>
  <si>
    <t>034</t>
  </si>
  <si>
    <t>PRESTAR LOS SERVICIOS COMO PROFESIONAL EN LA DIRECCION DE GESTION CORPORATIVA, PARA EL ANALISIS DE LA INFORMACION CONTABLE PARA EL DESARROLLO DEL PROYECTO DE LA MODERNIZACION DE LA REGULACION CONTABLE PUBLICA POR LA CONVERGENCIA HACIA LAS NORMAS INTERNACIONALES DE CONTABILIDAD DEL SECTOR PUBLICO (NICSP)</t>
  </si>
  <si>
    <t>035</t>
  </si>
  <si>
    <t>036</t>
  </si>
  <si>
    <t>PRESTAR POR SUS PROPIOS MEDIOS CON PLENA AUTONOMIA TECNICA Y ADMINISTRATIVA, SUS SERVICIOS PROFESIONALES ESPECIALIZADO BRINDANDO APOYO Y ACOMPAÑAMIENTO A LA SUBDIRECCION DE GESTION CONTRACTUAL EN LO REFERENTE A LA SUSTANCIACION DE LOS PROCESOS DE CONGTRATACION QUE SEA ADELANTADOS POR LA ENTIDAD.</t>
  </si>
  <si>
    <t>SUBDIRECCION GESTION CONTRACTUAL</t>
  </si>
  <si>
    <t>037</t>
  </si>
  <si>
    <t>PRESTAR LOS ERVICOS DE APOYO A LA GESTION EN EL EPMSCAS -ERE POPAYAN, ESPECIFICAMENTE EN EL AREA JURIDICA PARA TRAMITAR Y PROYECTAR RESPUESTA A LOS DERECHOS DE PETICIION, ACCIONES DE TUTELA Y DIFERENTES REQUERIIENTOS DE LAS AUTORIDADES Y LA POBLACION RECLUSA.</t>
  </si>
  <si>
    <t>20/012017</t>
  </si>
  <si>
    <t>EPMSCAS ERE POPAYAN</t>
  </si>
  <si>
    <t>038</t>
  </si>
  <si>
    <t>PRESTAR POR SUS PROPIOS MEDIOS CON PLENA AUTONOMIA TECNICA Y ADMINISTRATIVA, SUS SERVICIOS PROFESIONALES COMO PSICOLOGA PARA BRINDAR APOYO Y ACOMPAÑAMIENTO A LA SUBDIRECCION DE TALENTO HUMANO, ESPECIFICAMENTE EN EL GRUPO DE SEGURIDAD SOCIAL EN LO REFERENTE AL TEMA PENSIONAL.</t>
  </si>
  <si>
    <t>TALENTO HUMANO-SEGURIDAD SOCIAL</t>
  </si>
  <si>
    <t>PSICOLOGA</t>
  </si>
  <si>
    <t>039</t>
  </si>
  <si>
    <t>PRESTAR POR SUS PROPIOS MEDIOS CON PLENA AUTONOMIA TECNICA Y ADMINISTRATIVA SUS SERVICIOS PROFESIONALES COMO TRABAJADOR SOCIAL ESPECIALISTA PARA DISEÑAR Y EJECUTAR EL PLAN DE BIENESTAR LABORAL, ESPECIFICAMENTA APOYANDO EL SISTEMA GENERAL DE ESTIMULOS EN SUS COMPONENTES DE CALIDAD DE  VIDA LABORALM EN REFERENCIA A LOS PROGRAMAS DE CLIMA LABORAL Y CULTURA ORGANIZACIONAL.</t>
  </si>
  <si>
    <t>TALENTO HUMANO-BIENESTAR LABORAL</t>
  </si>
  <si>
    <t>TRABAJADORA SOCIAL</t>
  </si>
  <si>
    <t>040</t>
  </si>
  <si>
    <t>PRESTAR LOS SERVICIOS DE APOYO A LA GESTION EN EL ESTABLECIMIENTO PENITENCIARIO DE MEDIANA SEGURIDAD Y CARCELARIO DE ZIPAQUIRA PARA EL FORTALECIMIENTO DEL AREA DE ATENCION Y TRATAMIENTO.</t>
  </si>
  <si>
    <t>EPMSC ZIPAQUIRA</t>
  </si>
  <si>
    <t>041</t>
  </si>
  <si>
    <t>PRESTAR POR SUS PROPIOS MEDIOS CON PLENA AUTONOMIA TECNICA Y ADMINISTRATIVA SUS SERVICIOS PROFESIONALES COMO INGENIERO DE SISTEMAS PARA ASESORAR EL AREA DE SISTEMAS DE INFORMACION DEL COMPLEJO CARCELARIO Y PENITENCIARIO DE IBAGUE - COIBA.</t>
  </si>
  <si>
    <t>COIBA</t>
  </si>
  <si>
    <t>INGENIERO DE SISTEMAS</t>
  </si>
  <si>
    <t>042</t>
  </si>
  <si>
    <t>PRESTAR POR SUS PROPIOS MEDIOS CON PLENA AUTONOMIA TECNICA Y ADMINISTRATIVA SUS SERVICIOS PROFESIONALES COMO ABOGADO ESPECIALIZADO BRINDANDO ASESORIA JURIDICA A LA DIRECCION GENERAL DEL INSTITUTO</t>
  </si>
  <si>
    <t>ABOGADO ESPECILIZADO</t>
  </si>
  <si>
    <t>043</t>
  </si>
  <si>
    <t>PRESTAR POR SUS PROPIOS MEDIOS CON PLENA AUTONOMIA TECNICA Y ADMINISTRATIVA, SUS SERVICIOS COMO ABOGADA PARA COORDINAR INSTITUCIONALMENTE ANTE EL MINISTERIO DEL TRABAJO LOS PROCESOS DE LIQUIDACION DE RIESGO SINDICAL.</t>
  </si>
  <si>
    <t>TALENTO HUMANO</t>
  </si>
  <si>
    <t>044</t>
  </si>
  <si>
    <t xml:space="preserve">PRESTAR POR SUS PROPIOS MEDIOS CON PLENA AUTONOMIA TECNICA Y ADMINISTRATIVA SUS SERVICIOS PROFESIONALES A LA SUBDIRECCION DE DESARROLLO DE ACTIVIDADES PRODUCTIVAS PARA EL APOYO A LA GESTION COMERCIAL DE MERCADEO Y PUBLICIDAD DE LOS PRODUCTOS ELABORADOS POR LOS PRIVADOS DE LA LIBERTAD EN LOS ERON A NIVEL NACIONAL. </t>
  </si>
  <si>
    <t>SUBDIRECCION DE ACTIVIDADES PRODUCTIVAS</t>
  </si>
  <si>
    <t>045</t>
  </si>
  <si>
    <t>PRESTAR POR SUS PROPIOS MEDIOS CON PLENA AUTONOMIA TECNICA Y ADMINISTRATIVA SUS SERVICIOS PROFESIONALES COMO ABOGADO ESPECIALIZADO , PARA ADELANTAR LLOS PROCESOS SINDICALES ANTE LAS AUTORIDADES LABORALES EN MATERIA DE LIQUIDACION DE REGISTRO SINDICAL DE LAS AGREMIACIONES QUE NO CUMPLEN CON LOS REQUISITOS LEGALES PARA SU FUNCIONAMIENTO.</t>
  </si>
  <si>
    <t>SUBDIRECCION DE TALENTO HUMANO</t>
  </si>
  <si>
    <t>PRESTACION DE SERVICIOS PROFESIONALES AL INPEC PARA LA LEGALIZACION Y TRAMITES DE LOS BIENES INMUEBLES QUE OCUPA EL INPEC CON LOS ESTABLECIMIENTOS RE CLUSION Y LAS SEDES ADMINISTRATIVAS ASI COMO GESTIONAR TODO LO RELACIONADO CON MULTAS Y SANCIONES QUE IMPONGAN AL INPEC ORGANISMOS NACIONALE, DEPARTAMENTALES O MUNICIPALES</t>
  </si>
  <si>
    <t>046</t>
  </si>
  <si>
    <t>01/022017</t>
  </si>
  <si>
    <t>DIRECCION DE GESTION CORPORATIVA</t>
  </si>
  <si>
    <t>NYDYA ALEJANDRA MENDOZA MUÑOZ</t>
  </si>
  <si>
    <t>047</t>
  </si>
  <si>
    <t>PRESTAR POR SUS PROPIOS MEDIOS  CON PLENA AUTONOMIA TECNICA Y ADMINISTRATIVA, SUS SERVICIOS PROFESIONALES EN RELACIONES INTERNACIONALES, PARA BRINDAR APOYO Y ACOMPAÑAMIENTOS AL GRUPO DE DERECHOS HUMANOS EN LO REFERENTE A LA ARTICULACION CON ENTIDADES GUBERNAMENTALES Y NO GUBERNAMENTALES RELACIONADOS CON EL TEMA INTERNACIONAL Y DEMAS ACTIVIDADES QUE SE REQUIERAN PARA FORTALECER ESTE ASPECTO.</t>
  </si>
  <si>
    <t>048</t>
  </si>
  <si>
    <t>PRESTAR POR SUS PROPIOS MEDIOS CON PLENA AUTONOMIA TECNICA Y ADMINISTRATIVA SUS SERVICIOS PROFESIONALES BRINDANDO APOYO Y ACOMPAÑAMIENTO A LA SUBDIRECCION DE TALENTO HUMANO ESPECIFICAMENTE EN EL GRUPO DE SEGURIDAD SOCIAL EN LO REFERENTE A DAR RESPUESTA A DERECHOS DE PETICION Y REQUERIMIENTOS RELACIONADOS CON EL TEMA PENSIONAL.</t>
  </si>
  <si>
    <t>049</t>
  </si>
  <si>
    <t>PRESTAR LOS SERVICIOS COMO INGENIERO DE SISTEMAS CON ESPECIALIZACION Y CONOCIMIENTOS EN LA ADMINISTRACION AVANZADAS DE BASE DE DATOS ORACLE Y HERRAMIENTAS DE ORACLE CLUSTER, EN EL GRUPO DE ADMINISTRACION DE LA INFORMACION DE LA OFICINA DE SISTEMAS DE INFORMACION.</t>
  </si>
  <si>
    <t>050</t>
  </si>
  <si>
    <t>PRESTAR LOS SERVICIOS COMO PROFESIONAL DE LA INGENIERIA DE SISTEMAS CON EXPERIENCIA EN ANALISIS, DISEÑO Y DESARROLLO DE APLICACIONES UTILIZANDO LAS HERRAMIENTAS ORACLE DEVELOPER (FORMS Y REPORT) Y ADF SIJUR (TUTELAS Y DERECHO DE PETICION) CONTRATOS Y GESDOC.</t>
  </si>
  <si>
    <t>051</t>
  </si>
  <si>
    <t>PRESTAR LOS SERVICIOS PROFESIONALES COMO ABOGADA, CON EL FIN DE LLEVAR A CABO LA DEFENSA TECNICA DEL INSTITUTO NACIONAL PENITENCIARIO Y CARCELARIO INPEC, ANTE  LOS DESPACHOS JUDICIALES Y ENTES DE CONTROL MEDIANTE EL ESTADO JURIDICO DE LAS SOLICITUDES DE CONCILIACION PREJUDICIAL Y JUDICIAL,</t>
  </si>
  <si>
    <t>OFICINA ASESORA JURIDICA</t>
  </si>
  <si>
    <t>052</t>
  </si>
  <si>
    <t>PRESTAR LOS SERVICIOS PROFESIONALES COMO ABOGADO, CON EL FIN DE LLEVAR A CABO LA DEFENSA TECNICA DEL INSTITUTO NACIONAL PENITENCIARIO Y CARCELARIO - INPEC ANTE LOS DESPACHOS JUDICIALES Y ENTES DE CONTROL MEDIANTE EL ESTUDIO JURIDICO DE LAS SOLICITUDES DE CONCILIACION PREJUDICIAL Y JUDICIAL.</t>
  </si>
  <si>
    <t>ABOGADO</t>
  </si>
  <si>
    <t>ABOGADA</t>
  </si>
  <si>
    <t>UNIVERSIDAD MILITAR NUEVA GRANADA</t>
  </si>
  <si>
    <t>053</t>
  </si>
  <si>
    <t>CONTRATAR EL SERVICIO DE CAPACITACION PARA LOS MIEMBROS DEL CUERPO DE CUSTODIA Y VIGILANCIA PENITENCIARIA Y CARCELARIA NACIONAL DEL INPEC, CONVOCADOS A LOS CURSOS DE ASCENSO A OFICIAL LOGISTICO OFICIAL DE TRATAMIENTO Y MAYORES DE PRISIONES A TRAVES DE LOS DIPLOMADOS</t>
  </si>
  <si>
    <t>054</t>
  </si>
  <si>
    <t>PRESTAR LOS SERVICIOS PROFESIONALES AL INSTITUTO NACIONAL PENITENCIARIO Y CARCELARIO - INPEC, COMO PROFESIONAL EN DERECHO  EN EL GRUPO DE ASUNTOS PENITENCIARIOS, PARA SUSTANCIAR Y TRAMITAR LAS DIFERENTES PETICIONES Y REQUERIMIENTOS PROPIOS DEL GRUPO.</t>
  </si>
  <si>
    <t>JURIDICA - ASUNTOS PENITENCIARIOS</t>
  </si>
  <si>
    <t>PRESTACION DE SERVICIOS PROFESIONALES PARA APOYAR A LA GESTION JURIDICA REQUERIDA EN LA DIRECCION  DE ATENCION Y TRATAMIENTO DEL INSTITUTO NACIONAL PENITENCIARIO Y CARCELARIO - INPEC Y DEMAS ACTIVIDADES RELACIONADAS.</t>
  </si>
  <si>
    <t xml:space="preserve">ATENCION Y TRATAMIENTO </t>
  </si>
  <si>
    <t>CC.</t>
  </si>
  <si>
    <t>055</t>
  </si>
  <si>
    <t>056</t>
  </si>
  <si>
    <t>PRESTACION DE SERVICIOS PROFESIONALES DE TERAPEUTA OCUPACIONAL ESPECIALISTA EN SALUD OCUPACIONAL, ARA APOYAR AL INPEC EN LOS PROGRAMAS DE PROMOCION Y PREVENCION DE LA SALUD Y SEGURIDAD EN EL TRABAJO, ASI COMO INTERVENCION Y SEGUIMIENTO A FUNCIONARIOS DEL INSTITUTO NACIONAL PENITENCIARIO Y CARCELARIO - INPEC.</t>
  </si>
  <si>
    <t>SALUD OCUPACIONAL</t>
  </si>
  <si>
    <t>TERAPEUTA ESPECIALIZADA</t>
  </si>
  <si>
    <t>057</t>
  </si>
  <si>
    <t>PRESTAR LOS SERVICIOS PROFESIONALES AL INSTITUTO NACIONAL PENITENCIARIO Y CARCELARIO - INPEC, COMO PROFESIONAL EN DERECHO CON EXPERIENCIA, PROYECTANDO RESPUESTA A LA SOLICITUD DE CONCEPTOS JURIDICOS, RESOLVER LOS RECURSOS DE SEGUNDA INSTANCIA EN LOS PROCESOS DISCIPLINARIOS EN LA OFICINA ASESORA JURIDICA - GRUPO RECURSOS Y CONCEPTOS.</t>
  </si>
  <si>
    <t>PRESTAR POR SUS PROPIOS MEDIOS CON PLENA AUTONOMIA TECNICA Y ADMINISTRATIVA SUS SERVICIOS COMO PERSONA QUE APOYE EN LA OFICINA DE SISTEMAS DE INFORMACION LA GESTION DOCUMENTAL DEL GRUPO DE PROYECCIOBN E IMPLEMENTACION TECNOLOGICA Y ACTIVIDADES RELACIONADAS CON LAS LABORES ADMINISTRATIVAS DE LA JEFATURA</t>
  </si>
  <si>
    <t>OFICINA DE SISTEMAS DE LA INFORMACION</t>
  </si>
  <si>
    <t>AUXILIAR</t>
  </si>
  <si>
    <t>PRESTAR POR SUS PROPIOS MEDIOS CON PLENA AUTONOMIA TECNICA Y ADMINISTRATIVA SUS SERVICIOS PROFESIONALES COMO ABOGADO, EN EL AREA JURIDICA DE LA RECLUSION DE MUJERES DE BOGOTA, BRINDANDO APOYO EN LOS DIFERENTES TRAMITES QUE SE ADELANTAN ANTE LAS AUTORIDADES JUDICIALES EN ATENCION A LAS SOLICITUDES PRESENTADAS POR LA INTERNAS.</t>
  </si>
  <si>
    <t>RM BOGOTA</t>
  </si>
  <si>
    <t>PRESTAR POR SUS PROPIOS MEDIOS CON PLENA AUTONOMIA TECNICA Y ADMINISTRATIVA SUS SERVICOS PROFESIONALES, BRINDANDO ACOMPAÑAMIENTO A LA SUBDIRECCION DE DESARROLLO DE ACTIVIDADES PRODUCTIVAS EN LO REFERENTE A LOIS PROCESOS DE COMUNICACIÓN DE LA DEPENDENCIA Y PLAN INSTITUCIONAL DE GESTION AMBIENTAL PIGA QUE ADELANTE LA ENTIDAD,</t>
  </si>
  <si>
    <t>ACTIVIDADES PRODUCTIVAS</t>
  </si>
  <si>
    <t>061</t>
  </si>
  <si>
    <t>060</t>
  </si>
  <si>
    <t>PRESTAR POR SUS PROPIOS MEDIOS CON PLENA AUTONOMIA TECNICA Y ADMINISTRATIVA SUS SERVICIOS TECNICOS COMO ENFERMERA AUXILIAR, PARA ORGANIZAR, TRAMITAR, EJECUTAR Y CONTROLAR PLANES, PROGRAMAS Y PROYECTOS PARA LA GESTION INSTITUCIONAL DEL INPEC, APLICANDO LOS COCNOCIMIENTOS PROPIOS DE SU PERFIL EN MATERIA DE SALUD PARA LA POBLACION RECLUSA Y DEMOSTRANDO RESULTADOS OPORTUNOS.</t>
  </si>
  <si>
    <t>EPMSC ESPINAL</t>
  </si>
  <si>
    <t>ENFERMERA AUXILIAR</t>
  </si>
  <si>
    <t>062</t>
  </si>
  <si>
    <t>PRESTAR SERVICIOS PROFESIONALES EN LA SUBDIRECCION DE TALENTO HUMANO - GRUPO SALUD OCUPACIONAL PARA EL DESARROLLO E IMPLEMENTACION DE LA POLITICA AMBIENTAL ASIGNADAS AL GRUPO Y LAS ESTABLECIDOS DENTRO DEL MARCO DEL SISTEMA DE GESTION, SEGURIDAD Y SALUD EN EL TRABAJO.</t>
  </si>
  <si>
    <t>TALENTO HUMANO-GRUPO SALUD OCUPACIONAL</t>
  </si>
  <si>
    <t>063</t>
  </si>
  <si>
    <t>PRESTAR APOYO AL CONCEJO DE EVALUACION Y TRATAMIENTO CET, ACTUANDO COMO ABOGADA SUSTANCIADORA DE LAS CARTILLAS BIOGRAFICAS PARA DETERMINAR EL FACTOR OBJETIVO DE LOS INTERNOS CONDENADOS PARA LA RESPECTIVA CLASIFICACION EN LA FASE DE TRATAMIENTO PENITENCIARIO Y EL TRAMITE DE BENEFICIOS JUDICIALES Y ADMINISTRATIVOS ANTES LOS JUECES DE EJECUCION DE PENAS Y MEDIDAS DE SEGURIDAD.</t>
  </si>
  <si>
    <t>EPMSC BUCARAMANGA</t>
  </si>
  <si>
    <t>064</t>
  </si>
  <si>
    <t>PRESTAR LOS SERVICIOS PROFESIONALES COMO ABOGADO CON EL FIN DE LLEVAR A CABO LA DEFENSA TECNICA DEL INSTITUTO NACIONAL PENITENCIARIO Y CARCELARIO INPEC, ANTE LOS DESPACHOS JUDICIALES ENTES DE CONTROL, MEDIANTE EL ESTUDIO JURIDICO DE LAS SOLICITUDES DE CONCILIACION PREJUDICIAL Y JUDICIAL.</t>
  </si>
  <si>
    <t>065</t>
  </si>
  <si>
    <t xml:space="preserve">PRESTAR LOS SERVICIOS PROFESIONALES COMO ABOGADA CON LA FINALIDAD DE REPRESENTAR DESDE LA OFICINA ASESORA JURIDICA LOS INTERESES DEL INSTITUTO NACIONAL PENITENCIARIO Y CARCELARIO - INPEC, ASISTIENDO A LOS ESTRADOS JUDICIALES EN LOS PROCESOS EN LA QUE LA ENTIDAD SEA PARTE Y ANTE LAS PROCURADURIAS DELEGADAS PARA ASUNTOS ADMINISTRATIVOS DE BOGOTA, MEDIANTE LA PRESENTACION DE DEMANDAS EN NOMBRE DEL INSTITUTO Y LA CONTESTACION DE LAS DEMANDAS EN SU CONTRA. </t>
  </si>
  <si>
    <t>066</t>
  </si>
  <si>
    <t>PRESTAR POR SUS PROPIOS MEDIOS CON PLENA AUTONOMIA TECNCA Y ADMINISTRATIVA SUS SERVICIOS PROFESIONALES COMO ABOGADA, PARA LA DESCONGESTION DISCIPLINARIACON LA EVALUACION E IMPULSO PROCESAL  DE LOS EXPEDIENTES DISCIPLINARIOS QUE SE TRAMITEN EN EL GRUPO DE CONTROL DISCIPLINARIO DE LA REGIONAL CENTRAL INPEC.</t>
  </si>
  <si>
    <t>REGIONAL CENTRAL</t>
  </si>
  <si>
    <t>067</t>
  </si>
  <si>
    <t>PRESTAR LOS SERVICIOS PROFESIONALES AL INSTITUTO NACIONAL PENITENCIARIA Y CARCELARIA - INPEC COMO PROFESIONAL EN DERECHO CON EXPERIENCIA, PROYECTANDO RESPUESTAS A LA SOLICITUD DE CONCEPTOS JURIDICOS, PROYECTAR LOS RECURSOS DE SEGUNDA INSTANCIA EN LOS PROCESOS DISCIPLINARIOS EN LA OFICINA ASESORA JURIDICA - GRUPO RECURSOS Y CONCEPTOS.</t>
  </si>
  <si>
    <t>068</t>
  </si>
  <si>
    <t>PRESTAR LOS SERVICIOS ASISTENCIALES AL INSTITUTO NACIONAL PENITENCIARIO Y CARCELARI O - INPEC, EN APOYO A LA GESTION ADMINISTRATIVA EN LOS TRAMITES DOCUMENTALES Y DE ATENCION AL USUARIO ENLA SUBDIRECCION DE DESARROLLO DE ACTIVIDADES PRODUCTIVAS.</t>
  </si>
  <si>
    <t>069</t>
  </si>
  <si>
    <t>PRESTAR SERVICIOS PROFESIONALES PARA APOYAR LOS PROCESOS COMUNICATIVOS AUDIVISUALES CON FUNDAMENTACION CONCEPTUAL PARA LA GENERACION DE ESTRATEGIAS Y DESARROLLO DE LOS PALNOS DEL INSTITUTO NACIONAL PENITENCIARIO Y CARCELARIO INPEC</t>
  </si>
  <si>
    <t>OFICINA ASESORA DE COMUNICACIONES</t>
  </si>
  <si>
    <t>070</t>
  </si>
  <si>
    <t>PRESTAR APOYO TECNICO PARA PLANEAR, ORGANIZAR, EJECUTAR Y CONTROLAR LA ADMINISTRACION Y ACTIVIDADES DE OS RECURSOS PRESUPUESTALES Y FINANCIEROS DEL INSTITUTO NACIONAL PENITENCIARIO INPEC DE ACUERDO A LO DISPUESTO EN LA NORMATIVIDAD VIGENTE.</t>
  </si>
  <si>
    <t xml:space="preserve">OFICINA DE PLANEACION </t>
  </si>
  <si>
    <t>TECNICO</t>
  </si>
  <si>
    <t>CONFECCIONES PAEZ S.A.</t>
  </si>
  <si>
    <t>071</t>
  </si>
  <si>
    <t>CONTRATAR DOTACION PARA EL RETIRO DE LOS AUXILIARES BACHILLERES DELL INPEC</t>
  </si>
  <si>
    <t>O.C 14408</t>
  </si>
  <si>
    <t>O.C 14407</t>
  </si>
  <si>
    <t>073</t>
  </si>
  <si>
    <t>072</t>
  </si>
  <si>
    <t>PRESTAR POR SUS PROPIOS MEDIOS CON PLENA AUTONOMIA TECNICA Y ADMINISTRATIVA, SUS SERVICIOS PROFESIONALES EN EL AREA DE ATENCION Y TRATAMIENTO DEL COMPLEJO CARCELARIO Y PENITENCIARIO DE IBAGUE - COIBA.</t>
  </si>
  <si>
    <t>074</t>
  </si>
  <si>
    <t>PRESTAR LOS SERVICIOS PROFESIONALES CON AUTONOMIA TECNICA Y ADMINISTRATIVA PARA APOYAR LA EJECUCION DE LOS TEMAS DE SEGUIMIENTO AL DIRECCIONAMIENTO ESTRATEGICO Y PLANES DE ACCION, BAJO LA RESPONSABILIDAD DE LA OFICINA ASESORA DE PLANEACION EN LA MARCO DE LA GESTION ESTRATEGICA Y FORTALECIMIENTO INSTITUCIONAL</t>
  </si>
  <si>
    <t>OFICINA ASESORA DE PLANEACION</t>
  </si>
  <si>
    <t>075</t>
  </si>
  <si>
    <t>PRESTAR LOS SERVICIOS DE APOYO  A LA GESTION EN LA OFICINA JURIDICA DE LA DIRECCION GENERAL DEL INPEC, ESPECIFICAMENTE EN EL GRUPO DE TUTELAS PARA TRAMITAR, PROYECTAR RESPUESTAS A LAS ACCIONES DE TUTELAS Y DIFERENTES REQURIMIENTOS DE LAS AUTORIDADES Y LA POBLACION RECLUSA PARA FIRMA DEL COORDINADOR</t>
  </si>
  <si>
    <t>ANDES SERVICIO DE CERTIFICACION DIGITAL S.A.</t>
  </si>
  <si>
    <t>MINIMA CUANTIA No. 02</t>
  </si>
  <si>
    <t>COMPRAVENTAY/O SUMINISTRO</t>
  </si>
  <si>
    <t>076</t>
  </si>
  <si>
    <t>CONTRATAR EL SUMINISTRO DE FIRMA DIGITAL EN TOKEN PARA LOS USUARIOS DEL APLICATIVO SIIF NACION II DEL INSTITUTO NACIONAL PENITENCIARIO Y CARCELARIO INPEC DEL ORDEN NACIONAL,</t>
  </si>
  <si>
    <t>077</t>
  </si>
  <si>
    <t>PRESTAR LOS SERVICIOS CON PLENA AUTONOMIA TECNICA Y ADMINISTRATIVA COMO TECNICO ADMINISTARTIVO AL INSTITUTO NACIONAL PENITENCIARIO Y CARCELARIO - INPEC EN EL COMPLEJO METRO POLITANO DE BOGOTA COMEB PARA APOYAR LA GESTION DE LA OFICINA JURIDICA</t>
  </si>
  <si>
    <t>COMEB</t>
  </si>
  <si>
    <t>TECNICO ADMINISTRATIVO</t>
  </si>
  <si>
    <t>078</t>
  </si>
  <si>
    <t>PRESTAR APOYO TECNICO A LA OFICINA ASESORA DE PLANEACION PARA REALIZAR TODAS AQUELLAS OPERACIONES ESTADISTICAS O FASES DE LAS MISMAS QUE SEAN ENCOMENDADAS EN LOS PROGRAMAS ESTADISTICOS ANUALES Y FORMULAR, ANALIZAR E INTERPRETAR CUADROS ESTADISTICOS PARA SU DIAGNOSTICO Y/O ESTUDIO PARA DOCUMENTAR LOS PROCESOS ESTADISTICOS A SU CARGO ASI COMO EL ANALISIS EFECTUADO.</t>
  </si>
  <si>
    <t>079</t>
  </si>
  <si>
    <t>PRESTAR POR SUS PROPIOS MEDIOS CON PLENA AUTONOMIA TECNICA Y ADMINISTRATIVA SUS SERVICIOS PROFESIONALES COMO ABOGADA, PARA LA DESCONGESTION DISCIPLINARIA CON LA EVALUACION E IMPULSO PROCESAL DE LOS EXPEDIENTES DISCIPLINARIOS QUE SE TRAMITAN EN EL GRUPO DE CONTROL DISCIPLINARIO DE LA REGIONAL CENTRAL INPEC.</t>
  </si>
  <si>
    <t>080</t>
  </si>
  <si>
    <t>PRESTAR SERVICIOS PROFESIONALES PARA APOYAR LA OFICINA ASESORA DE PLANEACION EN LA FORMULACION, MEDICION Y SEGUIMIENTO A LOS PLANES DERIVADOS DE DIRECCIONAMIENTO ESTRATEGICO, PLAN OPERATIVO ANUAL Y DEMAS PLANES QUE POR REQUERIMIENTO DE LEY Y ENMARCADOS EN EL MODELO INTEGRADO DE PLANEACION Y GESTION DEBE CUMPLIRAL INSTITUTO EN LOS PROYECTOSDE INVERSION.</t>
  </si>
  <si>
    <t xml:space="preserve">OFICINA ASESORA DE PLANEACION </t>
  </si>
  <si>
    <t>081</t>
  </si>
  <si>
    <t>PRESTAR POR SUS PROPIOS MEDIOS CON PLENA AUTONOMIA TECNICA Y ADMINISTRATIVA, SUS SERVICIOS PROFESIONALES COMO ADMINISTRADORA DE EMPRESAS BRINDANDO APOYO Y ACOMPAÑAMIENTO AL AREA DE ATENCION Y TRATAMIENTO DEL ESTABLECIMIENTO CARCELARIO BOGOTA DEL INPEC.</t>
  </si>
  <si>
    <t>EC BOGOTA</t>
  </si>
  <si>
    <t>ADMINISTRADORA DE EMPRESAS</t>
  </si>
  <si>
    <t>DIANA DULCELINA PUERTO HUERTAS</t>
  </si>
  <si>
    <t>082</t>
  </si>
  <si>
    <t>PRESTAR LOS SERVICIOS CON PLENA AUTONOMIA TECNICA Y ADMINISTRATIVA COMO PROFESIONAL EN DERECHO AL INSTITUTO NACIONAL PENITENCIARIO Y CARCELARIO INPEC, EN EL COMPLEJO METROPOLITANO DE BOGOTA COMEB PARA APOYAR LA GESTION DEL AREA JURIDICA</t>
  </si>
  <si>
    <t>083</t>
  </si>
  <si>
    <t>PRESTAR POR SUS PROPIOS MEDIOS CON PLENA AUTONOMIA TECNICA Y ADMINISTRATIVA SUS SERVICIOS COMO PROFESIONAL UNIVERSITARIO PARA APOYO EN LA DESCONGESTION DISCIPLINARIA, EVACUACION E IMPULSO PROCESAL DE LOS EXPEDIENTES DISCIPLINARIOS QUE SE ENCUENTRAN EN LA OFICINA DE CONTROL INTERNO DISCIPLINARIO DEL ASEDE REGIONAL NORTE DEL INPEC.</t>
  </si>
  <si>
    <t>REGIONAL NORTE</t>
  </si>
  <si>
    <t>084</t>
  </si>
  <si>
    <t>PRESTAR POR SUS PROPIOS MEDIOS CON PLENA AUTONOMIA TECNICA Y ADMINISTRATIVA SUS SERVICIOS COMO PROFESIONAL UNIVERSITARIO PARA APOYO EN LA DESCONGESTION DISCIPLINARIA, EVACUACION E IMPULSO PROCESAL DE LOS EXPEDIENTES DISCIPLINARIOS QUE SE ENCUENTRAN EN LA OFICINA DE CONTROL INTERNO DISCIPLINARIO DE LA SEDE REGIONAL NORTE INPEC.</t>
  </si>
  <si>
    <t>085</t>
  </si>
  <si>
    <t>PRESTAR POR SUS PROPIOS MEDIOS CON PLENA AUTONOMIA TECNICA Y ADMINISTRATIVA SUS SERVICIOS COMO APOYO A LA GESTION  EN EL AREA ADMINISTRATIVA DEL EPMSC DE PUERTO BOYACA</t>
  </si>
  <si>
    <t>EPMSC PUERTO BOYACA</t>
  </si>
  <si>
    <t>A-2-0-4-10-2 ARRENDAMIENTOS DE BIENES INMUEBLES</t>
  </si>
  <si>
    <t>andres.fernandez@caminosdelibertad.org</t>
  </si>
  <si>
    <t>COORDINADOR GRUPO APOYO ESPIRITUAL</t>
  </si>
  <si>
    <t>WILSON CASTAÑO MONTOYA</t>
  </si>
  <si>
    <t>A-1-0-2-14 REMUNERACION SERVICOS TECNICOS</t>
  </si>
  <si>
    <t>isamon27@hotmail.com</t>
  </si>
  <si>
    <t>JORGE LUIS RAMIREZ ARAGON</t>
  </si>
  <si>
    <t>DIRECTOR GESTION CORPORATIVA</t>
  </si>
  <si>
    <t>SEGUROS DEL ESTADO S.A.</t>
  </si>
  <si>
    <t>anedzama@yahoo.com</t>
  </si>
  <si>
    <t>CONTADOR PUBLICO</t>
  </si>
  <si>
    <t>gilmapizaestrada@hotmail.com</t>
  </si>
  <si>
    <t>JOHANNA ANDREA MONTOYA CIFUENTES</t>
  </si>
  <si>
    <t>SUBDIRECTOR DE DESARROLLO DE ACTIVIDADES PRODUCTIVAS</t>
  </si>
  <si>
    <t>ADMINISTRACION DE MERCADEO</t>
  </si>
  <si>
    <t>LA PREVISORA S.A.</t>
  </si>
  <si>
    <t>SEGUROS</t>
  </si>
  <si>
    <t>299-297</t>
  </si>
  <si>
    <t>SELECCIONAR UN PROVEEDOR POR ACUERDO MARCO DE PRECIOSPARA LA COMPRA DEL SEGURO OBLIGATORIO DE ACCIDENTES DE TRANSITO -SOAT A NIVEL NACIONAL POR COLOMBIA COMPRA EFICIENTE PARA LOS AUTOMOTORES DEL INSTITUTO NACIONAL PENITENCIARIO Y CARCELARIO - INPEC.</t>
  </si>
  <si>
    <t>A-2-0-4-9-11 SEGUROS GENERALES</t>
  </si>
  <si>
    <t>previsoracolombiacompra@gmail.com</t>
  </si>
  <si>
    <t>ALVARO MORENO MORENO</t>
  </si>
  <si>
    <t>GRUPO DE TRASNPORTES</t>
  </si>
  <si>
    <t>O.C. 14013</t>
  </si>
  <si>
    <t>AGENCIAS DE VIAJES Y TURISMO GOLDTOUR S.A.</t>
  </si>
  <si>
    <t>A-2-0-4-11-2 VIATICOS Y GASTOS DE VIAJE AL INTERIOR</t>
  </si>
  <si>
    <t>dirpilar@goldtoursas.com</t>
  </si>
  <si>
    <t>304-309</t>
  </si>
  <si>
    <t>HUGO JAVIER VELASQUEZ PULIDO</t>
  </si>
  <si>
    <t>DIRECTOR CUSTODIA Y VIGILANCIA</t>
  </si>
  <si>
    <t>olgachaparra@hotmail.com</t>
  </si>
  <si>
    <t>COORDINADORA GRUPO DE SEGURIDAD SOCIAL</t>
  </si>
  <si>
    <t>ALEXANDRA ALVARADO NIETO</t>
  </si>
  <si>
    <t>LIBERTY SEGUROS S.A.</t>
  </si>
  <si>
    <t>617</t>
  </si>
  <si>
    <t>1117</t>
  </si>
  <si>
    <t>717</t>
  </si>
  <si>
    <t>COORDINADORA GRUPO DE MANEJOS DE BIENES INMUEBLES</t>
  </si>
  <si>
    <t>A-2-0-4-4-23 OTROS MATERIALS Y SUMINISTROS</t>
  </si>
  <si>
    <t>ventas@andesscd.com.co</t>
  </si>
  <si>
    <t>COORDINADOR DEL GRUPO DE PRESUPUESTO</t>
  </si>
  <si>
    <t>JACQUELINE TORRES</t>
  </si>
  <si>
    <t>SURAMERICANA</t>
  </si>
  <si>
    <t>A-2-0-4-4-2 DOTACION</t>
  </si>
  <si>
    <t>diego.cortes@confepaez.com</t>
  </si>
  <si>
    <t>WILSON ANDRES SUAREZ DAZA</t>
  </si>
  <si>
    <t>COORDINADOR DEL GRUPO DE SERVICIO MILITAR</t>
  </si>
  <si>
    <t>ADRIANA PATRICIA HERNANDEZ MARIN</t>
  </si>
  <si>
    <t>DIRECTORA ESCUELA DE FORMACION</t>
  </si>
  <si>
    <t>humbertomunoz@hotmail.com</t>
  </si>
  <si>
    <t>CONFIANZA</t>
  </si>
  <si>
    <t>ERMA S.A.S.</t>
  </si>
  <si>
    <t>CONTRATAR EN ARRENDAMIENTO UN INMUEBLE UBICADO EN LA CALLE 34 No. 29-38 EN LA CIUDAD DE BOGOTA D.C. PARA EL FUNCIONAMIENTO DE UNAS DEPEENDENCIAS DEL INSTITUTO NACIONAL PENITENCIARIO Y CARCELARIO - INPEC</t>
  </si>
  <si>
    <t>COORDINADOR GRUPO LOGISTUICO</t>
  </si>
  <si>
    <t>EDGAR GUTIERREZ</t>
  </si>
  <si>
    <t>1217</t>
  </si>
  <si>
    <t>ESTABLECIMIENTO DE ZIPAQUIRA</t>
  </si>
  <si>
    <t>817</t>
  </si>
  <si>
    <t>PYZ SERVICIOS LTDA</t>
  </si>
  <si>
    <t>COOORDINADORA GRUPO DE GESTION DOCUMENTAL</t>
  </si>
  <si>
    <t>mariaibetancourt@hotmail.com</t>
  </si>
  <si>
    <t>LUZ JOHANA SUAREZ CASTAÑEDA</t>
  </si>
  <si>
    <t>ASESORA DE LA DIRECCION GENERAL</t>
  </si>
  <si>
    <t>luisaf09@gmail.com</t>
  </si>
  <si>
    <t>DIRECTOR DE GESTION CORPORATIVA</t>
  </si>
  <si>
    <t>ECONOMISTA</t>
  </si>
  <si>
    <t>mabernardaurrego@gmail.com</t>
  </si>
  <si>
    <t>ALVARO ENRIQUE MIRANDA QUIÑONES</t>
  </si>
  <si>
    <t>SEGURO DEL ESTADO S.A.</t>
  </si>
  <si>
    <t>Karo31077@gmail.com</t>
  </si>
  <si>
    <t>COORDINADORA DEL GRUPO DE ASUNTOS LABORALES DE LA SUBDIRECCION DE TALENTO HUMANO</t>
  </si>
  <si>
    <t>DIANA PAOLA BARBOSA FONTECHA</t>
  </si>
  <si>
    <t>johannaperez15@hotmail.com</t>
  </si>
  <si>
    <t>SUBDIRECTORA DE GESTION CONTRACTUAL</t>
  </si>
  <si>
    <t>SANDRA PATRICIA CARDENAS BRICEÑO</t>
  </si>
  <si>
    <t>ABOGADA CON MAGISTER</t>
  </si>
  <si>
    <t>xepapipa@hotmail.com</t>
  </si>
  <si>
    <t>oso5329@gmail.com</t>
  </si>
  <si>
    <t>ADMINISTRADOR POLICIAL CON MAGISTER</t>
  </si>
  <si>
    <t>cecilia.camargo1106@gmail.com</t>
  </si>
  <si>
    <t>A-2-0-4-6-2 CORREO</t>
  </si>
  <si>
    <t>COORDINADOR GRUPO DE GESTION DOCUMENTAL</t>
  </si>
  <si>
    <t>MARIA NELLY FAJARDO ROBLES</t>
  </si>
  <si>
    <t>patricia.palacios@4-72.com.co</t>
  </si>
  <si>
    <t>herme601@hotmail.com</t>
  </si>
  <si>
    <t>oscaralexander1990@hotmail.com.com</t>
  </si>
  <si>
    <t>emilsenabogado@hotmail.com</t>
  </si>
  <si>
    <t>camigueherran@gmail.com</t>
  </si>
  <si>
    <t>astridsierraco@yahoo.com</t>
  </si>
  <si>
    <t>mariac_osorio8@hotmail.com</t>
  </si>
  <si>
    <t>30/012017</t>
  </si>
  <si>
    <t>rector@pedagogica.edu.co</t>
  </si>
  <si>
    <t>SUBDIRECTORA DE EDUCACION</t>
  </si>
  <si>
    <t>MARICELA GUEVARA MONTAÑO</t>
  </si>
  <si>
    <t>leonardomillos13@gamil.com</t>
  </si>
  <si>
    <t>jessiquina_14@hotmail.com</t>
  </si>
  <si>
    <t>myriamoliverosn@hotmail.com</t>
  </si>
  <si>
    <t>Modalidad contratación</t>
  </si>
  <si>
    <t>Adiciones</t>
  </si>
  <si>
    <t>Rubro</t>
  </si>
  <si>
    <t>Correo</t>
  </si>
  <si>
    <t>inver,erma@gmail.com</t>
  </si>
  <si>
    <t>cristinafandino@hotmail.com</t>
  </si>
  <si>
    <t>info@pyzservicios.com</t>
  </si>
  <si>
    <t>gloriacgarcia@hotmail.com</t>
  </si>
  <si>
    <t xml:space="preserve">JEFE OFICINA SISTEMAS DE INFORMACION </t>
  </si>
  <si>
    <t>ADRIIANA CETINA HERNANDEZ</t>
  </si>
  <si>
    <t>yandrez1025@gmail.com</t>
  </si>
  <si>
    <t>CONTADORA</t>
  </si>
  <si>
    <t>jrcneteork@gmail.com</t>
  </si>
  <si>
    <t>james.villamil@gmail.com</t>
  </si>
  <si>
    <t>ADRIANA CETINA HERNANDEZ</t>
  </si>
  <si>
    <t>patty.sa.ro07@gmail.com</t>
  </si>
  <si>
    <t>marcelagualt@hotmail.com</t>
  </si>
  <si>
    <t>lfgaitanp@hotmail.com</t>
  </si>
  <si>
    <t>DIRECTOR GENERAL</t>
  </si>
  <si>
    <t>0802/2017</t>
  </si>
  <si>
    <t>andreagonzalezlopez@yahoo.es</t>
  </si>
  <si>
    <t>SUBDIRECTOR DE TALENTO HUMANO</t>
  </si>
  <si>
    <t>CARLOS HERNAN BASTIDAS TORRES</t>
  </si>
  <si>
    <t>siabrilc@hotmail.com</t>
  </si>
  <si>
    <t>OLGA BAUTISTA RODRIGUEZ</t>
  </si>
  <si>
    <t>COORDINADORA DEL GRUPO DE JURISDICCION COACTIVA  DEMANDAS Y DEFENSA JUDICIAL</t>
  </si>
  <si>
    <t>DIRECTORA DE ATENCIION Y TRATAMIENTO</t>
  </si>
  <si>
    <t>ROSELIN MARTINEZ ROSALES</t>
  </si>
  <si>
    <t>vivic.011@hotmail.com</t>
  </si>
  <si>
    <t>riguzmanen@hotmail.com</t>
  </si>
  <si>
    <t>COORDINADOR GRUPO DE RECURSOS Y CONCEPTOS</t>
  </si>
  <si>
    <t>LUIS ARMANDO FAJARDO MARTINEZ</t>
  </si>
  <si>
    <t xml:space="preserve"> GRUPO DE RECURSOS Y CONCEPTOS</t>
  </si>
  <si>
    <t>bibianagonzalez@gmail.com</t>
  </si>
  <si>
    <t>ASEGURADORA SOLIDARIA DE COLOMBIA</t>
  </si>
  <si>
    <t>COMUNICADOR SOCIAL</t>
  </si>
  <si>
    <t>lilito8@yahoo.com</t>
  </si>
  <si>
    <t>COORDINADORA DEL GRUPO DE SALUD OCUPACIONAL</t>
  </si>
  <si>
    <t>MARIA FERNANDA DIAZ VILLABONA</t>
  </si>
  <si>
    <t>ECOLOGA</t>
  </si>
  <si>
    <t>paolitapinto.consultores@gmail.com</t>
  </si>
  <si>
    <t>DIRECTOR EPMSC BUCARAMANGA</t>
  </si>
  <si>
    <t>JESUIVER ROJAS RINCON</t>
  </si>
  <si>
    <t>adrianagodu@msn.com</t>
  </si>
  <si>
    <t xml:space="preserve">DIRECTOR REGIONAL </t>
  </si>
  <si>
    <t>NESTOR VICENTE OSTOS BUSTOS</t>
  </si>
  <si>
    <t>jayuvi27@hotmail.com</t>
  </si>
  <si>
    <t>nigapa62@gmail.com</t>
  </si>
  <si>
    <t>galeonfb@hotmail.com</t>
  </si>
  <si>
    <t>JEFE OFICINA ASESORA DE PLANEACION</t>
  </si>
  <si>
    <t>JUAN MANUEL RIAÑO VARGAS</t>
  </si>
  <si>
    <t>alejandra_9104@yahoo.es</t>
  </si>
  <si>
    <t>DIRECTOR COMEB</t>
  </si>
  <si>
    <t>JORGE ALBERTO CONTRERAS GUERRERO</t>
  </si>
  <si>
    <t>katherinemillan@yahoo.es</t>
  </si>
  <si>
    <t>danielredrodriguez@gmail.com</t>
  </si>
  <si>
    <t>PROFESIONAL EN NEGOCIOS INTERNACIONALES</t>
  </si>
  <si>
    <t>dianadpuertoh@gmail.com</t>
  </si>
  <si>
    <t>JUAN CARLOS CHAPARRO TUNJANO</t>
  </si>
  <si>
    <t>086</t>
  </si>
  <si>
    <t>087</t>
  </si>
  <si>
    <t>PRESTAR POR SUS PROPIOS MEDIOS CON PLENA AUTONOMIA TECNICA Y ADMINISTRATIVA SUS SERVICIO PROFESIONALES BRINDANDO APOYO Y ACOMPAÑAMIENTO AL COMPLEJO CARCELARIO Y PENITENCIARIO METROPOLITANO DE BOGOTA "COMEB# EN EL AREA JURIDICA EN LAS ACTIVIDADES QUE SE REQUIEREN PARA LA ATENCION DE LAS SOLICITUDES Y PROCESOS DE ACCION DE TUTELA QUE SEAN ADELANTADOS POR LA ENTIDAD.</t>
  </si>
  <si>
    <t>juancchapt@hotmail.com</t>
  </si>
  <si>
    <t>CRISTINA DIAZ RAMIREZ</t>
  </si>
  <si>
    <t>089</t>
  </si>
  <si>
    <t>088</t>
  </si>
  <si>
    <t>PRESTAR LOS SERVICIOS PROFESIONALES COMO PSICOLOGA PASRA PLANEAR, PARTICIPAR, EJECUTAR, REGISTRAR Y REPORTAR LAS ACCIONES TENDIENTES A OFRECER ATENCION INTEGRAL Y TRATAMIENTO PENITENCIARIO A LA POBLACION PRIVADA DE LA LIBERTAD EN EL AREA DE ATENCION Y TRATAMIENTO DEL EPMSC GIRARDOT.</t>
  </si>
  <si>
    <t>GIRARDOT</t>
  </si>
  <si>
    <t>crisramirez103@gmail.com</t>
  </si>
  <si>
    <t>EPMSC GIRARDOT</t>
  </si>
  <si>
    <t>MYRIAM ELENA CALLE GARCIA</t>
  </si>
  <si>
    <t>GIARADOT</t>
  </si>
  <si>
    <t>JUAN SEBASTIAN VELASQUEZ AREVALO</t>
  </si>
  <si>
    <t>091</t>
  </si>
  <si>
    <t>PRESTAR SERVICIOS PROFESIONALES EN DERECHO EN LA OFICINA DE CONTROL INTERNO COADYUVANDO EN EL CUMPLIMIENTO DE CADA UNO DE LOS ROLES ASIGNADOS A ESTA DEPENDENCIA EN ESPECIAL EJERCIENDO LA EVALUACION INDEPENDIENTE A LOS PROCESOS DISCIPLINARIO Y DE GESTION LEGAL ACORDE CON LOS PROCEDIMIENTOS VIGENTES.</t>
  </si>
  <si>
    <t>juansebasvel@hotmail.com</t>
  </si>
  <si>
    <t>JEFE OFICINA DE CONTROL INTERNO</t>
  </si>
  <si>
    <t>MARIO JIMENEZ GAYON</t>
  </si>
  <si>
    <t>CONTROL INTERNO</t>
  </si>
  <si>
    <t>24/02/206</t>
  </si>
  <si>
    <t>nellysar@gmail.com</t>
  </si>
  <si>
    <t>sofia.velasquez.n@hotmail.com</t>
  </si>
  <si>
    <t>sancrisrey@hotmail.com</t>
  </si>
  <si>
    <t>alejamendoza05@hotmail.com</t>
  </si>
  <si>
    <t>GRUPO DE DERECHOS HUMANOS -DIRECCION GENERAL</t>
  </si>
  <si>
    <t>ALEJANDRA PATRICIA RESTREPO MARTINEZ</t>
  </si>
  <si>
    <t>RELACIONES INTERNACIONALES</t>
  </si>
  <si>
    <t>INGRID MARCELA SANABRIA MOLINA</t>
  </si>
  <si>
    <t>PRESTAR POR SUS PROPIOS MEDIOS CON PLENA AUTONOMIA TECNICA Y ADMINISTRATIVA, SUS SERVICIOS PROFESIONALES COMO ABOGADA, PARA EL IMPULSO PROCESAL DE LOS EXPEDIENTES DISCIPLINARIOS EN LA OFICINA DE CONTROL INTERNO DISCIPLINARIO</t>
  </si>
  <si>
    <t>insa8409@yahoo.com</t>
  </si>
  <si>
    <t>JEFE DE OFICINA DE CONTROL INTERNO DISCIPLINARIO</t>
  </si>
  <si>
    <t>CONTROLINTERNO DISCIPLINARIO</t>
  </si>
  <si>
    <t>CONSTANZA CAÑON</t>
  </si>
  <si>
    <t>alarconbyv1803@hotmail.es</t>
  </si>
  <si>
    <t>COORDINADORA DEL GRUPO DE JURISDICCION COACTIVA DEMANDAS Y DEFENSA JUDICIAL</t>
  </si>
  <si>
    <t>dianluis2601@hotmail.com</t>
  </si>
  <si>
    <t>DIRECTOR EPMSC ESPINAL</t>
  </si>
  <si>
    <t>DIEGO FELIPE GALLEGO MARTINEZ</t>
  </si>
  <si>
    <t>TERMINACION ANTICIPADA  05/04/2017</t>
  </si>
  <si>
    <t>ANDREA FERNANDA CELEMIN RUIZ</t>
  </si>
  <si>
    <t>111</t>
  </si>
  <si>
    <t>PRESTAR POR SUS PROPIOS MEDIOS CON PLENA AUTONOMIA TECNICA Y ADMINISTRATIVA, SUS SERVICIOS PROFESIONALES BRINDANDO APOYO Y ACOMPAÑAMIENTO A LA SUBDIRECCION DE GESTION CONTRACTUAL EN LO REFERENTE A LA SUSTANCIACION DE LOS PROCESOS DE CONTRATACION QUE SEAN ADELANTADOS POR LA ENTIDAD.</t>
  </si>
  <si>
    <t>andrea_ruiz150@hotmail.com</t>
  </si>
  <si>
    <t>SUBDIRECCION DE GESTION CONTRACTUAL</t>
  </si>
  <si>
    <t>adavelasquez2609@gmail.com</t>
  </si>
  <si>
    <t>DIRECTOR REGIONAL NORTE</t>
  </si>
  <si>
    <t>CARLOS JUIO PINEDA GRANADOS</t>
  </si>
  <si>
    <t>juliethpaola1986@gmail.com</t>
  </si>
  <si>
    <t>luisalbeiro1978@hotmail.com</t>
  </si>
  <si>
    <t>DIRECTOR COIBA</t>
  </si>
  <si>
    <t>JAIRO ENRIQUE PAEZ DURAN</t>
  </si>
  <si>
    <t>ADMINISTRADOR DE EMPRESAS AGROPECUARIAS</t>
  </si>
  <si>
    <t>REINEL ALFONSO LANCHEROS BUITRAGO</t>
  </si>
  <si>
    <t>097</t>
  </si>
  <si>
    <t>PRESTAR POR SUS PROPIOS MEDIOS CON PLENA AUTONOMIA TECNICA Y ADMINISTRATIVA SUS SERVICIOS TECNICOS EN SEGURIDAD INDUSTRIAL PARA EL ESTABLECIMIENTO PENITENCIARIO DE ALTA Y MEDIANA SEGURIDAD Y CARCELARIOA CON ALTA SEGURIDAD DE COMBITA</t>
  </si>
  <si>
    <t>pochohse@gmail.com</t>
  </si>
  <si>
    <t>DIRECTOR DE COMBITA</t>
  </si>
  <si>
    <t>CESAR FERNANDO CARABALLO QUIROGA</t>
  </si>
  <si>
    <t>152/03/2017</t>
  </si>
  <si>
    <t>COMBITA</t>
  </si>
  <si>
    <t>TECNICO SEGURIDAD INDUSTRIAL</t>
  </si>
  <si>
    <t xml:space="preserve">LILIA FANNY GUEVARA PARRADO </t>
  </si>
  <si>
    <t>COMPRAVENTA</t>
  </si>
  <si>
    <t>113</t>
  </si>
  <si>
    <t>A-2-0-4-4-15 PAPELERIA UTILES DE ESCRITORIO Y OFICINA</t>
  </si>
  <si>
    <t>fannyguevara@gmail.com</t>
  </si>
  <si>
    <t xml:space="preserve">COORDINADORA DEL GRUPO DE MANEJO DE BIENES MUEBLES E INMUEBLES </t>
  </si>
  <si>
    <t>GLORIA INES TORRES BARACALDO</t>
  </si>
  <si>
    <t xml:space="preserve">GRUPO DE MANEJO DE BIENES MUEBLES E INMUEBLES </t>
  </si>
  <si>
    <t>ALIANZA ESTRATEGICA OUTSOURCING &amp; SUMINISTROS S.A.</t>
  </si>
  <si>
    <t>114</t>
  </si>
  <si>
    <t>CONTRATAR EL SUMINISTRO DE ELEMENTOS DE IMPRESIÓN COMO CINTAS TINTAS Y TONER PARA LAS DEPENDENCIAS DE LA ADMINISTRACION CENTRAL DEL INSTITUTO NACIONAL PENITENCIARIO Y CARCELARIO -INPEC. IMPRESORAS LEXMARK</t>
  </si>
  <si>
    <t>CONTRATAR EL SUMINISTRO DE ELEMENTOS DE IMPRESIÓN COMO CINTAS TINTAS Y TONER PARA LAS DEPENDENCIAS DE LA ADMINISTRACION CENTRAL DEL INSTITUTO NACIONAL PENITENCIARIO Y CARCELARIO -INPEC. IMPRESORAS HP</t>
  </si>
  <si>
    <t>alianzaestrategicasas@hotmail.com</t>
  </si>
  <si>
    <t>UNION TEMPORAL OFI.COM.CO - VENEPLAST</t>
  </si>
  <si>
    <t>115</t>
  </si>
  <si>
    <t>CONTRATAR EL SUMINISTRO DE ELEMENTOS DE IMPRESIÓN COMO CINTAS TINTAS Y TONER PARA LAS DEPENDENCIAS DE LA ADMINISTRACION CENTRAL DEL INSTITUTO NACIONAL PENITENCIARIO Y CARCELARIO -INPEC.  TONER RICOH</t>
  </si>
  <si>
    <t>gobierno@ofi.com.co</t>
  </si>
  <si>
    <t>SOLUCIONES DE IMPRESIÓN CORPORATIVA S.A.S</t>
  </si>
  <si>
    <t>117</t>
  </si>
  <si>
    <t>CONTRATAR EL SUMINISTRO DE ELEMENTOS DE IMPRESIÓN COMO CINTAS TINTAS Y TONER PARA LAS DEPENDENCIAS DE LA ADMINISTRACION CENTRAL DEL INSTITUTO NACIONAL PENITENCIARIO Y CARCELARIO -INPEC.  Hp.</t>
  </si>
  <si>
    <t>a.pineros@imcorpsa.com</t>
  </si>
  <si>
    <t>claudiamarcela.ramirez@hotmail.com</t>
  </si>
  <si>
    <t>NANCY PEREZ GONZALEZ</t>
  </si>
  <si>
    <t>dmc198_87@hotmail.com</t>
  </si>
  <si>
    <t>DIRECTOR EC BOGOTA</t>
  </si>
  <si>
    <t>CESAR AUGUSTO CEBALLOS GIRALDO</t>
  </si>
  <si>
    <t>amanda.serrano.bulla@gmail.com</t>
  </si>
  <si>
    <t>GUSTAVO MEDINA HUERTAS</t>
  </si>
  <si>
    <t>santiago.spinel@gmail.com</t>
  </si>
  <si>
    <t>CARLOS ALBERTO ZAMBRANO SAAVEDRA</t>
  </si>
  <si>
    <t>PROFESIONAL EN MEDIO S AUDIOVISUALES</t>
  </si>
  <si>
    <t>vivianlire@hotmail.com</t>
  </si>
  <si>
    <t>COORDINADORA DE ASUNTOS PENITENCIARIOS</t>
  </si>
  <si>
    <t>GLORIA ESPERANZA MALDONADO</t>
  </si>
  <si>
    <t>angelaesanchezm@hotmail.com</t>
  </si>
  <si>
    <t>COORDINADOR DEL GRUPO DE SEGURIDAD SOCIAL</t>
  </si>
  <si>
    <t>CONTROLES EMPRESARIALES</t>
  </si>
  <si>
    <t>BOYACA</t>
  </si>
  <si>
    <t>098</t>
  </si>
  <si>
    <t>SELECCIONAR UN PROVEEDOR POR ACUERDO MARCO DE PRECIOS PARA LA ADQUISICION DE LICENCIAS DE SOFTWARE MICROSOFT PARA LAS DIFERENTES OFICINAS DE LA DIRECCION DEL INSTITUTO NACIONAL PENITENCIARIO Y CARCELARIO INPEC.</t>
  </si>
  <si>
    <t>A-2-0-4-1-8 SOFTWARE</t>
  </si>
  <si>
    <t>amarquez@coem.co</t>
  </si>
  <si>
    <t>ADRIANA CETINA HERNADEZ</t>
  </si>
  <si>
    <t>UNION TEMPORAL A4-2015</t>
  </si>
  <si>
    <t>100</t>
  </si>
  <si>
    <t>CONTRATAR LA ADQUISICION DE DOTACION DE PRENDAS BLANCAS Y OTROS ELEMENTOS BASICOS PARA LOS AUXILIARES BACHILLERES QUE PRESTAN EL SERVICIO MILITAR OBLIGATORIO EN EL INSTITUTO NACIONAL PENITENCIARIO Y CARCELARIO - INPEC</t>
  </si>
  <si>
    <t>juridica@derca.com.co</t>
  </si>
  <si>
    <t>COORDINADOR DEL GRUPO DE SERVICIO MILITAR GRUMI</t>
  </si>
  <si>
    <t>GRUPO DE SERVICIO MILITAR GRUMI</t>
  </si>
  <si>
    <t>JEM SUPPLIES S.A.S.</t>
  </si>
  <si>
    <t>101</t>
  </si>
  <si>
    <t>licitaciones@jemsupplies.com</t>
  </si>
  <si>
    <t>102</t>
  </si>
  <si>
    <t>103</t>
  </si>
  <si>
    <t>PROTELA S.A.</t>
  </si>
  <si>
    <t>104</t>
  </si>
  <si>
    <t>claudia.navarro@protela.com</t>
  </si>
  <si>
    <t>105</t>
  </si>
  <si>
    <t>106</t>
  </si>
  <si>
    <t>INVERSIONES SARA DE COLOMBIA S.A.S</t>
  </si>
  <si>
    <t>107</t>
  </si>
  <si>
    <t>jcprieto@saradecolombia.com</t>
  </si>
  <si>
    <t>CONSORCIO ISA</t>
  </si>
  <si>
    <t>108</t>
  </si>
  <si>
    <t>consorcioisa@gmail.com</t>
  </si>
  <si>
    <t>110</t>
  </si>
  <si>
    <t>SELECCIONAR UN PROVEEDOR DE UN  ACUERDO MARCO DE PRECIOS PARA LA COMPRA DE SEGUROS DE VEHICULOS A NIVEL NACIONAL POR COLOMBIA COMPRA EFICIENTE PARA LOS AUTOMOTORES DEL INPEC</t>
  </si>
  <si>
    <t>previsoracolombiaacompra@gmail.com</t>
  </si>
  <si>
    <t>GRUPO LOGISTICO TRANSPORTES</t>
  </si>
  <si>
    <t>GRUPO LOGISTICO</t>
  </si>
  <si>
    <t>UNIVERSIDAD FRANCISCO DE PAULA SANTANDER</t>
  </si>
  <si>
    <t>CONTARTACION DIRECTA</t>
  </si>
  <si>
    <t>090</t>
  </si>
  <si>
    <t>ESTABLECER UNA RELACION DE MUTUO BENEFICIO Y TRATO PREFERENCIAL ENTRE LA UNIVERSIDAD FRANCISCO DE PAULA SANTANDER - UFPS Y EL INPEC, A TRAVES DEL CUAL SE GENEREN ESPACIOS QUE PROMUEVAN UN MEJORAMIENTO EN LOS NIVELES DE FORMACION Y ESTIMULEN EL INGRESO A LA EDUCACION SUPERIOR A LAS PERSONAS PRIVADAS DE LA LIBERTAD QUE SE ENCUENTRAN INTERNAS EN EL COMPLEJO CARCELARIO Y PENITENCIARIO DE CUCUTA</t>
  </si>
  <si>
    <t>rectoria@ufps.edu.co</t>
  </si>
  <si>
    <t>DIRECTOR EPMSC CUCUTA Y SUBDIRECTORA DE EDUCACION DEL INPEC</t>
  </si>
  <si>
    <t>periodistasegura@gmail.com</t>
  </si>
  <si>
    <t>CESAR AUGUSTO POVEDA ROJAS</t>
  </si>
  <si>
    <t>2001/2017</t>
  </si>
  <si>
    <t>marelyaguirre09@gmail.com</t>
  </si>
  <si>
    <t>irmaramirez18@hotmail.com</t>
  </si>
  <si>
    <t>COORDINADORA GRUPO DE SALUD OCUPACIONAL</t>
  </si>
  <si>
    <t>javier.gomezt@gmail.com</t>
  </si>
  <si>
    <t>fernandosalazarjal@yahoo.es</t>
  </si>
  <si>
    <t>carmenguerrero@yahoo.com</t>
  </si>
  <si>
    <t>COORDINADORA DEL GRUPO DE BINESTAR LABORAL</t>
  </si>
  <si>
    <t>NOREDYS AGUIRRE CARDONA</t>
  </si>
  <si>
    <t>anderson1984_1@hotmail.com</t>
  </si>
  <si>
    <t>INGENIERO INDUSTRIAL</t>
  </si>
  <si>
    <t>MAGDA PATRICIA VASQUEZ CALDERON</t>
  </si>
  <si>
    <t>095</t>
  </si>
  <si>
    <t>PRESTAR POR SUS PROPIOS MEDIOS CON PLENA AUTONOMIA TECNICA Y ADMINISTRATIVA, SUS SERVICIOS DE APOYO A LA GESTION EN EL AREA JURIDICA DEL EPMSC GIRARDOT, PARA CONTRIBUIR EN LA RECEPCION RADICACION Y TRAMITE DE LOS DERECHOS DE PETICION, ELABORACION DE OFICIOS Y ATENCION A DIFERENTES REQUERIMIENTOS DE LAS AUTORIDADES Y LA POBLACION RECLUSA</t>
  </si>
  <si>
    <t>magdinis-78@hotmail.com</t>
  </si>
  <si>
    <t>DIRECTOR EPMSC GIRARDOT</t>
  </si>
  <si>
    <t>GERMAN ALBERTO TRUJILLO SANCHEZ</t>
  </si>
  <si>
    <t xml:space="preserve">TECNICO </t>
  </si>
  <si>
    <t>DANIELA ANDREA ARIAS MENDEZ</t>
  </si>
  <si>
    <t>nani.arias18@hotmail.com</t>
  </si>
  <si>
    <t>COORDINADOR GRUPO DE TUTELAS</t>
  </si>
  <si>
    <t>JOSE ANTONIO TORRES CERON</t>
  </si>
  <si>
    <t>jpablo1001@hotmail.com</t>
  </si>
  <si>
    <t>hercrikev@gmail.com</t>
  </si>
  <si>
    <t>jmgc1311@hotmail.com</t>
  </si>
  <si>
    <t>UNION TEMPORAL VIAES INPEC 03 DE 2017</t>
  </si>
  <si>
    <t>SELECCIÓN ABREVIADA DE MENOR CUANTIA No. 03</t>
  </si>
  <si>
    <t>120</t>
  </si>
  <si>
    <t>CONTRATAR EL SERVICIO DE TRANSPORTE TERRESTRE AUTOMOTOR PARA EL DESPLAZAMIENTO DE LOS ALUMNOS Y AUXILIARES BACHILLERES A NIVEL NACIONAL DEL INSTITUTO NACIONAL PENITENCIARIO Y CARCELARIO - INPEC.</t>
  </si>
  <si>
    <t>A-2-0-4-41-13-4 ESCUELA PENITENCIARIA</t>
  </si>
  <si>
    <t>gerencia@viacoltur.com</t>
  </si>
  <si>
    <t>COORDINADOR DEL GRUPO MILITAR</t>
  </si>
  <si>
    <t>ACCESO DIRECTO ASOCIADOS LIMITADA</t>
  </si>
  <si>
    <t>MINIMA CUANTIA No. 03</t>
  </si>
  <si>
    <t>PRESTACION DE SERVICIOS</t>
  </si>
  <si>
    <t>118</t>
  </si>
  <si>
    <t>CONTRATAR LA PRESTACION DE SERVICIO DE PUBLICACION DE EDICTOS EN UN DIARIO DE AMPLIA CIRCULACION A NIVEL NACIONAL CADA VEZ QUE SEA NECESARIO Y REQUERIDO POR EL INPEC</t>
  </si>
  <si>
    <t>A-2-0-4-7-5 SUSCRIPCIONES</t>
  </si>
  <si>
    <t>gerenciacyp@accesodirecto.com.co</t>
  </si>
  <si>
    <t>COORDINADOR DEL GRUPO DE PRESTACIONES SOCIALES</t>
  </si>
  <si>
    <t>GRUPO DE PRESTACIONES SOCIALES</t>
  </si>
  <si>
    <t>UNION TEMPORAL VIAES INPEC 02 DE 2017</t>
  </si>
  <si>
    <t>SELECCIÓN ABREVIADA DE MENOR CUANTIA No. 02</t>
  </si>
  <si>
    <t>119</t>
  </si>
  <si>
    <t>CONTRATAR EL SERVICIO DE TRANSPORTE TERRESTRE PARA EL TRASLADO DE INTERNOS A NIVEL NACIONAL CON SU RESECTIVA VIGILANCIA POR PARTE DEL CUERPO DE CUSTODIA  Y VIGILANCIA DEL INPEC</t>
  </si>
  <si>
    <t>A-2-0-4-15 TRANSPORTE DE INTERNOS</t>
  </si>
  <si>
    <t>COORDINADOR DEL GROPE</t>
  </si>
  <si>
    <t>GROPE</t>
  </si>
  <si>
    <t>CORPORACION UNIVERSITARIA MINUTO DE DIOS - UNIMINUTO</t>
  </si>
  <si>
    <t xml:space="preserve">PRESTACION DE SERVICOS </t>
  </si>
  <si>
    <t>109</t>
  </si>
  <si>
    <t>CONTRATAR EL SERVICIO EDUCATIVO PARA LOS INTERNOS BENEFICIARIOS DEL APOYO ECONOMICO DEL 30% QUE EL INPEC OTORGAA LAS PERSONAS PRIVADAS DE LA LIBERTAD, BENEFICIARIAS DEL CONVENIO DE COOPERACION 162-2016, SUSCRITO ENTRE EL INPEC Y LA CORPORACION UNIVERSITARIA MINUTO DE DIOS - UNIMINUTO</t>
  </si>
  <si>
    <t xml:space="preserve">A-3-5-3-6 ATENCION REHABILITACION AL RECLUSO </t>
  </si>
  <si>
    <t>kulloa@uniminuto.edo.co</t>
  </si>
  <si>
    <t xml:space="preserve">SURAMERICANA </t>
  </si>
  <si>
    <t>SUBDIRECCION DE EDUCACION</t>
  </si>
  <si>
    <t xml:space="preserve">LA PREVISORA S.A. </t>
  </si>
  <si>
    <t>094</t>
  </si>
  <si>
    <t>SELECCIÓN ABREVIADA DE MENOR CUANTIA No. 01</t>
  </si>
  <si>
    <t>SUBDIRECTORA CUERPO DE CUSTODIA ( e )</t>
  </si>
  <si>
    <t>MAGNOLIA ANGULO ACEVEDO</t>
  </si>
  <si>
    <t xml:space="preserve"> CUERPO DE CUSTODIA ( e )</t>
  </si>
  <si>
    <t xml:space="preserve">SELECCIONAR LA (s) COMPAÑÍA(S) DE SEGUROS LEGALMENTE AUTORIZADAS PAR FUNCIONAR EN EL PAIS POR LA SUPERINTENDENCIA FINANCIERA DE COLOMBIA CON LA(S) QUE SE CONTRATE LA POLIZA DE VIDA GRUPO BAJO LA CUAL SE AMPAREN A LOS AUXILIARES BACHILLERES DEL CUERPO DE CUSTODIA Y VIGILANCIA PENITENCIARIA Y CARCELARIA  NACIONAL QUE SE ENCUENTREN AL SERVICIO DEL INPEC EN CASO DE MUERTE O ACCIDENTE QUE INCAPACITE AL AUXILIAR Y DE RESERVISTAS QUE SE ENCUENTREN PENDIENTES POR SANIDAD </t>
  </si>
  <si>
    <t>A-2-0-4-9-13 OTROS SEGUROS</t>
  </si>
  <si>
    <t>licitacionestatal@previsora.gov.co</t>
  </si>
  <si>
    <t>PREVISORA</t>
  </si>
  <si>
    <t>MARIO ALEJANDRO CUARTAS LOZANO</t>
  </si>
  <si>
    <t>092</t>
  </si>
  <si>
    <t>PRESTAR POR SUS PROPIOS MEDIOS CON PLENA AUTONOMIA TECNICA Y ADMINISTRATIVA, SUS SERVICIOS PROFESIONALES COMO ABOGADO, PARA ATENDER Y BRINDAR  RESPUESTAS A LAS ACCIONES CONSTITUCIONALES DE TUTELAS DE INCUMPLIMIENTO E INCIDENTES DE DESACATO</t>
  </si>
  <si>
    <t>1,100,952,232; 1,054,543,351; 1,106,774,352; 1,085,266,319</t>
  </si>
  <si>
    <t>EDWIN GREGORIO DIAZ DIAZ; JONATHAN CARCESING OSPINA GALLEGO; JOSE ANTONIO CLAVIJO SUAREZ; CHRISTIAN DANIEL CAICEDO</t>
  </si>
  <si>
    <t xml:space="preserve">REGULAR LAS OBLIGACIONES DE LOS COMISIONADOS EN RELACION DE LA COMISION DE ESTUDIOS AL EXTERIOR OTORGADA MEDIANTE RESOLUCION No. 000580 DEL 03 DE MARZO DE 2017 QUE HACE PARTE INTEGRAL DEL PRESENTE CONVENIO DE COMISION DE ESTUDIOS, DONDE LOS COMISIONADOS QUIENES ACTUALMENTE SON FUNCIONARIOS DEL INPEC Y TIENEN LA DENOMINCAION DEL EMPLEO DE DRAGONIANTES CON CODIGOS No. 4114 Y GRADO 11  SE COMPROMETEN A CULMINAR SU FORMACION ACADEMICA EN LICENCIATURA EN TRATAMIENTO PENITENCIARIO OFRECIDA POR LA UNIVERSIDAD LOMAS DE ZAMORA, LA CUAL SE DESARROLLARA EN LA ESCUELA PENITENCIARIA DE LA NACION DR JUAN JOSE O CONNOR EN LA CIUDAD DE BUENOS AIRES DE LA REPUBLICA DE ARGENTINA </t>
  </si>
  <si>
    <t xml:space="preserve">UNIVERSIDAD COOPERATIVA DE COLOMBIA </t>
  </si>
  <si>
    <t>CONVENIO DE ASOCIACION</t>
  </si>
  <si>
    <t>093</t>
  </si>
  <si>
    <t>ANUAR ESFUERZOS PARA FACILITAR EL DESARROLLO DE LA PRACTICA O PASANTIA UNIVERSITARIA O PASANTIA UNIVERSITARIA DIRIGIDA Y DE INVESTIGACION CIENTIFICA Y SOCIAL EN EL CONTEXTO DE LOS PROGRAMAS DE ATENCION SOCIAL Y TRATAMIENTO PENITENCIARIO CON LAS DIFERENTES FACULTADES APROBADAS.</t>
  </si>
  <si>
    <t>JONATHAN TRONCOSO GONZALEZ</t>
  </si>
  <si>
    <t>096</t>
  </si>
  <si>
    <t xml:space="preserve">PRESTAR SERVICIOS PROFESIONALES PARA DESARROLLAR ACTIVIDADES DE DISEÑO PRODUCCION ESTADISTICA, ANALISIS, DIFUSUION ESTADISTICA DE DATOS DEL SISTEMA PENITENCIARIO Y CARCELARIO EN LA OFICINA ASESORA DE PLANEACION , GRUPO ESTADISTICA </t>
  </si>
  <si>
    <t>ERIKA NATALIA RAMIREZ BONILLA</t>
  </si>
  <si>
    <t>099</t>
  </si>
  <si>
    <t>PRESTAR LOS SERVICIOS DE APOYO A  LA GESTION EN EL COMPLEJO CARCELARIO Y PENITENCIARIO DE IBAGUE ESPECIFICAMENTE EN EL AREA JURIDICA PARA APOYAR LA RECEPCION, RADICACION Y TRAMITE DE LOS DERECHOS DE PETICION, ELABORACION DE OFICIOS Y ATENCION A DIFERENTES REQUERIMIENTOS DE LAS AUTORIDADES Y LA POBLACION RECLUSA</t>
  </si>
  <si>
    <t>EDWIN ORLANDO TUNJO CASTILLO</t>
  </si>
  <si>
    <t>112</t>
  </si>
  <si>
    <t>PRESTAR SERVICIOS PROFESIONALES EN LA OFICINA DE CONTROL INTERNO, EJERCIENDO LA EVALUACION INDEPENDIENTE Y SEGUIMIENTO AL PROCESO FINANCIERO, PRESUPUESTAL Y DE TALENTO HUMANO MEDIANTE AUDITORIAS INTERNAS DE TIPO CONTABLE, FINANCIERO Y PRESUPUESTAL FOMENTO A LA CULTURA DEL CONTROL EVALUZCION A LA GESTION DEL RIESGO Y AL SISTEMA DE GESTION  DE CALIDAD.</t>
  </si>
  <si>
    <t>CONFERENCIA EPISCOPAL DE COLOMBIA</t>
  </si>
  <si>
    <t>116</t>
  </si>
  <si>
    <t>PRESTACION DE SERVICIOS PARA BRINDAR APOYO A LA GESTION INSTITUTCIONAL DE ATENCION ESPIRITUAL Y DESARROLLO DE RITUAL Y EL DESARROLLO RELIGIOSO A LA POBLACION PRIVADA DE LA LIBERTAD Y A LOS FUNCIONARIOS DENTRO DEL MARCO DE LAS POLITICAS DE ATENCION INTEGRAL Y TRATAMIENTO PENITENCIARIO</t>
  </si>
  <si>
    <t>ramirezerikan27@hotmail.com</t>
  </si>
  <si>
    <t>troncosoeconomista@gmail.com</t>
  </si>
  <si>
    <t>etcastillo_372@hotmail.com</t>
  </si>
  <si>
    <t>CONTROL INTERNO DISCIPLINARIO</t>
  </si>
  <si>
    <t>a12lejandro@hotmail.com</t>
  </si>
  <si>
    <t>COORDINADOR DEL GRUPO DE TUTELAS - OFICINA ASESORA JURIDICA</t>
  </si>
  <si>
    <t>colcec@cec.org.co</t>
  </si>
  <si>
    <t>CORDINADOR GRUPO DE APOYO ESPIRITUAL</t>
  </si>
  <si>
    <t>GRUPO DE APOYO ESPIRITUAL</t>
  </si>
  <si>
    <t>hernan.perez@ucc,edu.co</t>
  </si>
  <si>
    <t>SUBDIRECTORA DE ATENCION PSICOSOCIAL</t>
  </si>
  <si>
    <t>MARIA INES GUZMAN CORREA</t>
  </si>
  <si>
    <t>ATENCION PSICOSOCIAL</t>
  </si>
  <si>
    <t>fucslastetik@hotmail.es</t>
  </si>
  <si>
    <t>HOLGUER ANTONIO PEREZ</t>
  </si>
  <si>
    <t>EPMSC POPAYAN</t>
  </si>
  <si>
    <t>058</t>
  </si>
  <si>
    <t>059</t>
  </si>
  <si>
    <t>A-1-0-2-16 HORAS CATEDRA</t>
  </si>
  <si>
    <t>DIRECCION DE LA ESCUELA DE FORMACION</t>
  </si>
  <si>
    <t>ESCUELA DE FORMACION</t>
  </si>
  <si>
    <t>CONVENIO</t>
  </si>
  <si>
    <t>CONVENIO COMISION ESTUDIOS EN EL EXTERIOR</t>
  </si>
  <si>
    <t>SUBDIRECTORA DE TALENTO HUMANO</t>
  </si>
  <si>
    <t>LUZ MIRYAM TIERRADENTRO</t>
  </si>
  <si>
    <t xml:space="preserve">GUSTAVO MEDINA HUERTAS  </t>
  </si>
  <si>
    <t>121</t>
  </si>
  <si>
    <t>CONTRATAR EL DESARROLLO DE LA SEGUNDA ETAPA DE AJUSTE DEL MODELO EDUCATIVO INPEC, CONSISTENTE EN LA CONSTRUCCION FINAL DEL COMPONENTE DE EDUCACION FORMAL Y ÑLA INTEGRACION DE LOS COMPONENTES DE EDUCACION PARA EL TRABAJO Y EL DESARROLLO HUMANO Y DEPORTE, RECREACION Y CULTURA</t>
  </si>
  <si>
    <t>SOFTWARE IT S.A.S.</t>
  </si>
  <si>
    <t>122</t>
  </si>
  <si>
    <t>MINIMA CUANTIA No. 06</t>
  </si>
  <si>
    <t>CONTRATAR LA ADQUISICION DE (2) SUITE DE PRODUCTOS ADOBE CREATIVE CLOUD PARA FORTALECER LA OFICINA ASESORA DE COMUNICACIONES DEL INSTITUTO NACIONAL PENITENCIARIO Y CARCELARIO - INPEC.</t>
  </si>
  <si>
    <t>123</t>
  </si>
  <si>
    <t>ANUAR ESFUERZOS DE COOPERACION PARA EL TRANSORTE AEREOS CON EL FIN DE TRASLADAR DENTRO DEL TERRITORIO NACIONAL LA POBLACION  PRIVADA DE LA LIBERTAD Y EL PERSONAL DEL CUERPO DE CUSTODIA Y VIGILANCIA DEL INSTITUTO NACIONAL PENITENCIARIO Y CARCELARIO - INPEC.</t>
  </si>
  <si>
    <t>LAURA MILENA GUZMAN PINTO</t>
  </si>
  <si>
    <t>124</t>
  </si>
  <si>
    <t>PRESTAR POR SUS PROPIOS MEDIOS CON PLENA AUTONOMIA TECNICA Y ADMINISTRATIVA SUS SERVICIOS PROFESIONALES BRINDANDO APOYO Y ACOMPAÑAMIENTO A LA DIRECCION DE GESTION CORPORATIVA EN LO REFERENTE AL SEGUIMIENTO, ANALISIS Y CONTROL,  DE LOS SERVCIOS PUBLICOS A NIVEL NACIONAL</t>
  </si>
  <si>
    <t xml:space="preserve">FLOR ALBA DUARTE ZAPATA </t>
  </si>
  <si>
    <t>125</t>
  </si>
  <si>
    <t>SERVICIOS PROFESIONALES DE APOYO A LA GESTION EN EL AREA DE ATENCION Y TRATAMIENTO DEL ESTABLECIMIENTO PENITENCIARIO DE MEDIANA SEGURIDAD Y CARCELARIO DE ARMENIA.</t>
  </si>
  <si>
    <t>IT NOVA S.A.S.</t>
  </si>
  <si>
    <t>126</t>
  </si>
  <si>
    <t>CONTRATAR LA RENOVACION PARA LA VIGENCIA 2017 DE LA SUSCRIPCION Y SOPORTE DE SOFTWARE JASPERSOFT BUSINESS INTELLIGENCE BI</t>
  </si>
  <si>
    <t xml:space="preserve">FONDO ROTATORIO DE LA POLICIA - FORPO </t>
  </si>
  <si>
    <t>CONVENIO INTERADMINISTRATIVO DE COOPERACION</t>
  </si>
  <si>
    <t>C-1299-0800-3 DESARROLLO TECNOLOGICO PARA EL SISTEMA MISIONAL PENITENCIARIO Y CARCELARIO NACIONAL.</t>
  </si>
  <si>
    <t>john.ferro@it-nova.co</t>
  </si>
  <si>
    <t>TITULAR DE OFICINA SISTEMA DE INFORMACION</t>
  </si>
  <si>
    <t>ADRIANA CETINA</t>
  </si>
  <si>
    <t>SISTEMAS</t>
  </si>
  <si>
    <t>forpo@forpo.gov.vo</t>
  </si>
  <si>
    <t>SUBDIRECTOR DE SEGURIDAD Y VIGILANCIA</t>
  </si>
  <si>
    <t>MANUEL ARMANDO QUINTERO MEDINA</t>
  </si>
  <si>
    <t xml:space="preserve"> SEGURIDAD Y VIGILANCIA</t>
  </si>
  <si>
    <t>lamigupi@hotmail.com</t>
  </si>
  <si>
    <t>GESTION CORPORATIVA</t>
  </si>
  <si>
    <t>walter4809@hotmail.com</t>
  </si>
  <si>
    <t>JEFE DE OFICINA DE COMUNICACIONES</t>
  </si>
  <si>
    <t>OFICINA DE COMUNICACIONES</t>
  </si>
  <si>
    <t>INVERSION</t>
  </si>
  <si>
    <t>C-1206-0800-1 MEJORAMIENTO DE LOS PROCESOS EDUCATIVOS EN LOS ESTABLECIMIENTOS DE RECLUSION DEL ORDEN NACIONAL</t>
  </si>
  <si>
    <t>dcmarin@pedagogica.edu .co</t>
  </si>
  <si>
    <t>MAPFRE COLOMBIA</t>
  </si>
  <si>
    <t>BERTHA BERNAL TRIVIÑO</t>
  </si>
  <si>
    <t>WILLIAM LADINO MENDOZA</t>
  </si>
  <si>
    <t>floralba.duarte@yahoo.com</t>
  </si>
  <si>
    <t>DIRECTOR EPMSC ARMENIA</t>
  </si>
  <si>
    <t>GONZALO PATIÑO MORENO</t>
  </si>
  <si>
    <t>EPMSC ARMENIA</t>
  </si>
  <si>
    <t>127</t>
  </si>
  <si>
    <t>128</t>
  </si>
  <si>
    <t>129</t>
  </si>
  <si>
    <t>130</t>
  </si>
  <si>
    <t>131</t>
  </si>
  <si>
    <t>132</t>
  </si>
  <si>
    <t>INSTITUTO COLOMBIANO PARA LA EVALUACION DE LA EDUCACION - ICFES</t>
  </si>
  <si>
    <t>CONTRATAR EL SERVICIO CON EL ICFES PARA LA INSCRIPCION, CITACION, APLICACIÓN, CALIFICACION Y ENTREGA DE RESULTADOS DE LAS PRUEBAS CORRESPONDIENTES A: EXAMEN DE ESTADO DE EDUCACION MEDIA SABER 11, VALIDACION GENERAL DEL BACHILLERATO ACADEMICO Y PRUEBAS ABER PRO, EN LOS ESTABLECIMIENTOS DE RECLUSION DEL OREDEN NACIONAL Y AQUELLOS QUE ESTAN BAJO TUTELA DEL INPEC, PARA LA VIGENCIA 2017,</t>
  </si>
  <si>
    <t>MINIMA CUANTIA No. 08</t>
  </si>
  <si>
    <t>CONTRATAR LA PRESTACION DE SERVICIO DE MANTENIMIENTO PREVENTIVO, CORRECTIVO Y RECARGA DE EXTINTORES EN LAS SEDES DEL INSTITUTO NACIONAL PENITENCIARIO Y CARCELARIO INPEC, UBICADOS EN EL NIVEL CENTRAL.</t>
  </si>
  <si>
    <t>GRUPO LOS LAGOS S.A.S.</t>
  </si>
  <si>
    <t>AMP</t>
  </si>
  <si>
    <t>COMPRAVENTA Y/O SUMINISTRO</t>
  </si>
  <si>
    <t>CONTRATAR EL SUMINISTRO DE PAPELERIA Y UTILES DE ESCRITORIO PARA LAS DEPENDENCIAS DE LA ADMINISTRACION CENTRAL DEL INSTITUTO NACIONAL PENITENCIARIO Y CARCELARIO - INPEC.</t>
  </si>
  <si>
    <t>ESTABLECER UN CONVENIO INTERADMINISTRATIVO DE COOPERACION INSTITUCIONAL ENTRE EL INPEC Y LA UNIVERSIDAD MILITAR NUEVA GRANADA, QUE PERMITA BRINDAR DESCUENTOS EN EDUCACION, LOS CUALES SE CONSEDERAN AL PERSONAL VINCULADO AL INSTITUTO NACIONAL PENITENCIARIO Y CARCELARIO INPEC, EN EL PROGRAMA DE ALTA GERENCIA, DE LA FACULTAD DE ESTUDIOS A DISTANCIA.</t>
  </si>
  <si>
    <t>SERVICIO AEREO A TERRITORIOS NACIONALES S.A.</t>
  </si>
  <si>
    <t>INTERADMINISTRATIVO DE COPERACION</t>
  </si>
  <si>
    <t>AUNAR ESFUERZOS DE COOPERACION PARA EL TRANSPORTE AEREO NECESARIO PARA LA REPATRIACION DE 12 (DOCE) INTERNOS DESDE LIMA PERU HASTA LA CIUDAD DE BOGOTA CON SU RESPECTIVA CUSTODIA POR PARTE DEL INSTITUTO NACIONAL PENITENCIARIO Y CARCELARIO INPEC.</t>
  </si>
  <si>
    <t>LIQUIDADO</t>
  </si>
  <si>
    <t>..\2016\ACTAS DE ARCHIVO\ACTA DE LIQUIDACION CTO 010 DE 2017.pdf</t>
  </si>
  <si>
    <t>..\2016\ACTAS DE ARCHIVO\ACTA DE LIQUIDACION CTO 112 DE 2017.pdf</t>
  </si>
  <si>
    <t>17/05/201</t>
  </si>
  <si>
    <t>IDENTIFICACION PLASTICA S.A.S.</t>
  </si>
  <si>
    <t>MINIMA CUANTIA No. 09</t>
  </si>
  <si>
    <t>CONTRATAR INSUMOS PARA IMPRESORA CARNETS DATACARD CP80 PLUS PARA LA ELABORACION DE LOS FUNCIONARIOS DEL INSTITUTO NACIONAL PENITENCIARIO Y CARCELARIO INPEC.</t>
  </si>
  <si>
    <t>133</t>
  </si>
  <si>
    <t>FEC SUMINISTROS Y SERVICIOS S.A.S.</t>
  </si>
  <si>
    <t>MINIMA CUANTIA No. 10</t>
  </si>
  <si>
    <t>134</t>
  </si>
  <si>
    <t>CONTRATAR LA ADQUISICION DE UNA ANILLADORA O ENCUADERNADORA DOBLE OO EN PASO 2,1 PARA EL GRUPO DE ESTADISTICA DE LA OFICINA ASESORA DE PLANEACION.</t>
  </si>
  <si>
    <t>JUAN MANUEL RIAÑO</t>
  </si>
  <si>
    <t>MINIMA CUANTIA No. 07</t>
  </si>
  <si>
    <t>135</t>
  </si>
  <si>
    <t>CONTRATAR EL SUMINISTRO Y APLICACIÓN DE LA PRUEBA DE TUBERCULINA A FUNCIONARIOS EXPUESTOS A RIESGO BIOLOGICO EN LOS ESTABLECIMIENTOS DEL ORDEN NACIONAL DE ACUERDO CON LA PRIORIZACION DE LOS RESULTADOS DEL SISTEMA DE VIGILANCIA Y EPIDEMOLOGIA DE RIESGO BIOLOGICO EN EL INSTITUTO NACIONAL PENITENCIARIO Y CARCELARIO INPEC.</t>
  </si>
  <si>
    <t xml:space="preserve">GRUPO SALUD OCUPACIONAL </t>
  </si>
  <si>
    <t>MARIA FERNANDA VILLABONA</t>
  </si>
  <si>
    <t>POLICIA NACIONAL</t>
  </si>
  <si>
    <t>CONVENIO MARCO DE COOPERACION</t>
  </si>
  <si>
    <t>136</t>
  </si>
  <si>
    <t>AUNAR ESFUERZOS ADMINISTRATIVOS LOGISTICOS, HUMANOS, TECNOLOGICOS, ENTRE OTROS, CON LA FINALIDAD DE TRABAJAR CONJUNTAMENTE TODOS AQUELLOS TEMAS QUE POR SU DISPOSICION DE LAS NORMAS LEGALES CORRESPONDIENTES AL AMBITO PENITENCIARIO Y CARCELARIO, CON EL ANIMO DE CONTRIBUIR A la mision del inpec y de la policia nacional de colombia</t>
  </si>
  <si>
    <t>HUGO JAVIER VELASQUEZ</t>
  </si>
  <si>
    <t>JAIRO ANDRES GUAQUETA CARDENAS</t>
  </si>
  <si>
    <t>137</t>
  </si>
  <si>
    <t>DAR EN ARRENDAMIENTO UN ESPACIO FISICO EN LA ESCUELA DE FORMACION DEL INPEC, PARA LA PRESTACION DE SERVICIO DE RESTAURANTE DESTINADO A LA PREPARACION Y SUMIN ISTRO DE ALIMENTACION AL PERSONAL DE FUNCIONARIOS Y VISITANTES QUE HACEN TRANSITO EN ESTE CENTRO DE FORMACION.</t>
  </si>
  <si>
    <t xml:space="preserve">ESCUELA PENITENCIARIA </t>
  </si>
  <si>
    <t>ADRIANA PATRICIA HERNANDEZ</t>
  </si>
  <si>
    <t>..\2016\ACTAS DE ARCHIVO\ACTA DE LIQUIDACION CTO 015 DE 2016.PDF</t>
  </si>
  <si>
    <t>..\2016\ACTAS DE ARCHIVO\ACTA DE LIQUIDACION CTO 028 DE 2017.pdf</t>
  </si>
  <si>
    <t>A-2-0-4-41-13-7 CAJAS ESPECIALES FONDOS DE REAHABILIATACION</t>
  </si>
  <si>
    <t>xduenas@icfes.gov.co</t>
  </si>
  <si>
    <t>SUBDIRECTORA DE EDUCACION DE ATENCION Y TRATAMIENTO</t>
  </si>
  <si>
    <t>MEGASERVICE GVM LTDA</t>
  </si>
  <si>
    <t>A-2-0-4-5-2 MANTENIMIENTO DE BIENES MUEBLES, EQUIPOS Y ENSERES</t>
  </si>
  <si>
    <t>megaservicegvm@hotmail.com</t>
  </si>
  <si>
    <t>COORDINADOR DEL GRUPO LOGISTICO</t>
  </si>
  <si>
    <t>servicioalcliente@grupoloslagos.com.co</t>
  </si>
  <si>
    <t>COORDINADORA GRUPO MANEJO BIENES MUEBLES E INMUEBLES</t>
  </si>
  <si>
    <t>TC MANUEL ARMANDO QUINTERO MEDINA</t>
  </si>
  <si>
    <t>presidencia@satena.com</t>
  </si>
  <si>
    <t>jconcha@idenpla.com.co</t>
  </si>
  <si>
    <t>SOPORTE LOGICO LIMITADA</t>
  </si>
  <si>
    <t>138</t>
  </si>
  <si>
    <t>CONTRATACION DEL SERVICIO DEL SOPORTE , ASESORIA Y MANTENIMIENTO Y ACTUALIZACIONES DE LA LICENCIA DE USO, DEL SISTEMA DE INFORMACION HUMANO MODULOS PLANTA Y PERSONAL  - COMPENSACION Y LABORALES, CUYA LICENCIA FUE ADQUIRIDA POR EL INPEC PARA EL MANEJO Y ADMINISTRACION DEL RECURSO HUMANO Y NOMINA.</t>
  </si>
  <si>
    <t>OFICINA SISTEMA DE INFORMACION</t>
  </si>
  <si>
    <t>NEC DE COLOMBIA S.A.</t>
  </si>
  <si>
    <t>139</t>
  </si>
  <si>
    <t>CONTRATAR EL MANTENIMIENTO Y SOPORTE TECNICO DE SOLUCION AFIS.</t>
  </si>
  <si>
    <t>FUNDALECTURA</t>
  </si>
  <si>
    <t>140</t>
  </si>
  <si>
    <t>AUNAR RECURSOS HUMANOS ADMINISTRATIVOS, TECNICOS, Y FINANCIEROS PARA LA REALIZACION DEL PROGRAMA " LIBERTAD BAJO PALABRA" DIRIGIDO A INTERNOS, SINDICADOS Y CONDENADOS QUE SE ENCUENTRAN EN LOS ONCE ESTABLECIMIENTOS PRIORIZADOS PARA EL AÑO 2017, EN EL MARCO DEL CONVENIO No. 2687 DE 2015 SUSCRITO ENTRE EL INPEC Y EL MINISTERIO DE CULTURA</t>
  </si>
  <si>
    <t>MARICELA GUEVARA</t>
  </si>
  <si>
    <t>GAIA VITARE S.A.S.</t>
  </si>
  <si>
    <t>141</t>
  </si>
  <si>
    <t>REALIZAR RECOLECCION, TRANSPORTE, MANEJO, TRATAMIENTO DISPOSICION FINALY DESTRUCCION EN LA CIUDAD DE BOGOTA, DE LOS RESIDUOS PELIGROSOS, APARATOS ELECTRICOS (RAEE), LUMINARIAS, TONER, Y TINTAS DE IMPRESORAS QUE  EN EL INPEC LE HAGA ENTREGA DE ACUERDO A LA NORMATIVIDAD  AMBIENTAL VIGENTE, ASI COMO CAPACITAR Y BRINDAR APOYO EN CAMPAÑAS RELACIONADAS EN EL TEMA, SIN COSTO ECONOMICO ALGUNO PARA EL INPEC.</t>
  </si>
  <si>
    <t xml:space="preserve">ACTIVIDADES PRODUCTIVAS-POLICIA JUDICIAL-BIENES MUEBLES E INMUEBLES - GRUPO LOGISTICO - GRUPO SALUD OCUPACIONAL </t>
  </si>
  <si>
    <t>JOHANNA MONTOYA-ALEXANDER BALLESTEROS-GLORIA INES TORRES BARACALDO-EDGAR GUTIERREZ-MARIA FERNANDA DIAZ VILLABONA</t>
  </si>
  <si>
    <t>LUIS ORLANDO PEÑUELA OSUNA</t>
  </si>
  <si>
    <t>142</t>
  </si>
  <si>
    <t>PRESTAR CON SUS PROPIOS MEDIOS CON PLENA AUTONOMIA TECNICA Y ADMINISTRATIVA, SUS SERVICIOS PROFESIONALES COMO PSICOLOGA EN LA RECLUSION DE MUJERES DE BOGOTA APOYANDO EL AREA DE TRATAMIENTO Y DEMAS AREAS DE LA RECLUSION DONDE SE REQUIERA APOYO EN PSICOLOGIA.</t>
  </si>
  <si>
    <t>NANCY PEREZ</t>
  </si>
  <si>
    <t>UNIVERSITARIA UNIAGUSTINIANA</t>
  </si>
  <si>
    <t>143</t>
  </si>
  <si>
    <t>VINCULAR LOS EMPLEADOS E HIJOS DE LOS EMPLEADOS DEL INPEC A LOS PROCESOS DE INSCRIPCION Y ADMISION DE LOS PROGRAMAS DE PREGRADO Y POSGRADO CON LOS QUE CUENTA LA UNIAGUSTINIANA DE LA SIGUIENTE MANERA: A UN DESCUENTO DEL 15% SOBRE E VALOR REGULAR DE ADQUISICION  DE LOS PROGRAMAS ACADEMICOS DE PREGRADO Y DE ADQUISICION DE LOS PROGRAMAS ACADEMICOS DE POSGRADO APROBADOS POR EL MINISTERIO DE EDUCACION NACIONAL.</t>
  </si>
  <si>
    <t>PCT LTDA</t>
  </si>
  <si>
    <t>144</t>
  </si>
  <si>
    <t>CONTRATR EL SERVICIO DE LICENCIAS DE USO EN ARRENDAMIENTO ACTUALIZACION, SOPORTE TECNICO, SOFTWARE DEL SISTEMA DE INFORMACION GRAFICO INTEGRADO PCT - ENTERPRISE (SUBMODULOCONTABILIDAD, SUBMODULO INTEGRACION, MODULO RECURSO FISICO ALMACEN Y MODULO RECURSO FISICO BIENES MUEBLES)</t>
  </si>
  <si>
    <t>UNAD</t>
  </si>
  <si>
    <t>145</t>
  </si>
  <si>
    <t>SELECCIÓN ABREVIADA MENOR CUANTIA No. 04</t>
  </si>
  <si>
    <t>146</t>
  </si>
  <si>
    <t>PRESTAR EL SERVICIO DE MANTENIMIENTO PREVENTIVO Y CORRECTIVO AL PARQUE AUTOMOTOR ASIGNADO A LAS DEPENDENCIAS DE LA ADMINISTRACION CENTRAL DEL INSTITUTO NACIONAL PENITENCIARIO Y CARCELARIO - INPEC.</t>
  </si>
  <si>
    <t>COORDINADOR GRUPO LOGISTICO</t>
  </si>
  <si>
    <t>EDAGR GUTIERREZ</t>
  </si>
  <si>
    <t>LLEVAR A CABO EL SEGUIMIENTO A LA GESTION AMBIENTAL DEL INPEC EN EL ESTABLECIMIENTO PENITENCIARIO DE ALTA SEGURIDAD DE GIRON, MEDIANTE IDENTIFICACION Y EVALUACION DE LOS POTENCIALES IMPACTOS AMBIENTALES NEGATIVOS Y ACENTUAR LOS POSITIVOS, MEDIANTE UN CONJUNTO DE MEDIDAS AMBIENTALES DE ACUERDO A LAS PRINCIPALES ACTVIDADES A SER DESARROLLADAS BAJO EL MARCO DE LA LEGISLACION AMBIENTAL VIGENTE.</t>
  </si>
  <si>
    <t>teachermini@hotmail.com</t>
  </si>
  <si>
    <t>EPMSC GIRON</t>
  </si>
  <si>
    <t>DARIO ANTONIO BELAN TRUJILLO</t>
  </si>
  <si>
    <t>fecsuministrosyservicios@gmail.com.co</t>
  </si>
  <si>
    <t xml:space="preserve">A-2-0-4-1-25 OTRAS COMPRAS DE EQUIPOS </t>
  </si>
  <si>
    <t>SOLIDARIA DE COLOMBIA</t>
  </si>
  <si>
    <t>PRODUCTOS MEDICOS HOSPITALARIOS S.A.S. - PRODUMEDIHOS S.A.S.</t>
  </si>
  <si>
    <t>caribumd@gmail.com; produmedihos@gmail.com</t>
  </si>
  <si>
    <t>A-2-0-4-41-13-3 SALUD OCUPACIONAL</t>
  </si>
  <si>
    <t>DIRECTOR DE CUSTODIA Y VIGILANCIA</t>
  </si>
  <si>
    <t>jairoandresgc@gmail.com</t>
  </si>
  <si>
    <t>A-2-0-4-5-13 MANTENIMIENTO DE SOFTAWARE</t>
  </si>
  <si>
    <t>contactenos@soportelogico.com.co</t>
  </si>
  <si>
    <t>cvergara@nec.com.co</t>
  </si>
  <si>
    <t>contactenos@fundalectura.org.co</t>
  </si>
  <si>
    <t>info@gaiavitare.com</t>
  </si>
  <si>
    <t>PSICOLOGO</t>
  </si>
  <si>
    <t>luchosuna@hotmail.com</t>
  </si>
  <si>
    <t>rectoria@uniagustiniana.edu.co</t>
  </si>
  <si>
    <t>A-2-0-4-10-1 ARRENDAMIENTO BIENES MUEBLES</t>
  </si>
  <si>
    <t>pctltda@pctltda.com</t>
  </si>
  <si>
    <t>AUTO SERVICIO MECANICO  S.A.S.</t>
  </si>
  <si>
    <t>A-2-0-4-5-6 MANTENIMIENTO DE EQUIPOS DE NAVEGACION Y TRANSPORTE</t>
  </si>
  <si>
    <t>gerencia@autoserviciomecanico.com</t>
  </si>
  <si>
    <t>rectoria@unimilitar.edu.co</t>
  </si>
  <si>
    <t>disec.plane-inf@policia.gov.co</t>
  </si>
  <si>
    <t>JAIME HUMBERTO REYES FERRO</t>
  </si>
  <si>
    <t>contabilidad@unad.edu.co</t>
  </si>
  <si>
    <t>CONTRATACION Y PAGO DEL 35% SOBRE EL COSTO DE MATRICULAS DE LOS INETRNOS CON APOYO ECONOMICO DEL INPEC, VINCULADO A PROGRAMAS DE EDUCACION SUPERIOR A DISTANCIA SEGÚN LO ESTABLECIDO EN EL CONVENIO MARCO SUSCRITO ENTRE EL INSTITUTO NACIONAL PENITENCIARIO Y CARCELARIO - INPEC Y UNIVERSIDAD NACIONAL ABIERTA Y A DISTANCIA.</t>
  </si>
  <si>
    <t>..\2016\ACTAS DE ARCHIVO\ACTA DE LIQUIDACION CTO 022 DE 2017.pdf</t>
  </si>
  <si>
    <t>CONTRATAR EL SERVICIO DE SOPORTE, MANTENIMIENTO Y ACTUALIZACION DEL SOFTWARE ISOLUCION PARA ADMINISTRAR EL SISTEMA DE GESTION INTEGRADO DEL INSTITUTO NACIONAL PENITENCIARIO Y CARCELARIO - INPEC.</t>
  </si>
  <si>
    <t>OFICINA ASESORA DE PLANEAION</t>
  </si>
  <si>
    <t>COMERCILAIZADORA VINARTA S.A.</t>
  </si>
  <si>
    <t>SUBASTA INVERSA No. 01</t>
  </si>
  <si>
    <t>CONTRATAR LA ADQUISICION DE DOTACION DE PRENDAS BLANCAS Y OTROS ELEMENTOS BASICOS PARA LOS AUXILIARES BACHILLERES QUE PRESTEN EL SERVICIO MILITAR OBLIGATORIO EN EL INSTITUTO NACIONAL PENITENCIARIO Y CARCELARIO - INPEC.</t>
  </si>
  <si>
    <t>COORDINADOR GRUPO DE SERVICIO MILITAR</t>
  </si>
  <si>
    <t xml:space="preserve">JHON WILSON SUAREZ </t>
  </si>
  <si>
    <t>DISTRIBUCION Y SERVICIO S.A.S.</t>
  </si>
  <si>
    <t>DISPAPELES S.A.S.</t>
  </si>
  <si>
    <t>CONTRATAR EL SUMINISTRO DE ELEMENTOS DE IMPRESIÓN COMO CINTAS, TINTAS Y TONER, PARA LAS DEPENDENCIAS DE LA ADMINISTRACION CENTRAL, DEL INSTITUTO NACIONAL PENITENCIARIO Y CARCELARIO - INPEC.</t>
  </si>
  <si>
    <t xml:space="preserve">GRUPO MANEJO  DE BIENES MUEBLES E INMUEBLES </t>
  </si>
  <si>
    <t>UNIPLES S.A.</t>
  </si>
  <si>
    <t>info@isolucion.com.co</t>
  </si>
  <si>
    <t>ISOLUCION SISTEMAS INTEGRADOS DE GESTION  S.A.</t>
  </si>
  <si>
    <t>269-270</t>
  </si>
  <si>
    <t>comercializadoravinarta@yahoo.es</t>
  </si>
  <si>
    <t>colombiads@gmail.com</t>
  </si>
  <si>
    <t>analistasector.oficial@dispapeles.com</t>
  </si>
  <si>
    <t>224-225</t>
  </si>
  <si>
    <t>GRUPO LOS LAGOS S.A.S</t>
  </si>
  <si>
    <t>heimerd.cardona@uniples.com</t>
  </si>
  <si>
    <t>CONTRATAR LA PRESTACION DE SERVICIO DE MANTENIMIENTO PREVENTIVO Y CORRECTIVO DEL SISTEMA DE BOMBAS DE EYECCION Y LAS BOMBAS DE LA RED DE AGUA POTABLE DEL EDIFICIO  DE LA DIRECCION GENERAL DEL INSTITUTO NACIONAL PENITENCIARIO Y CARCELARIO - INPEC.</t>
  </si>
  <si>
    <t>CRUZ O MANTENIMIENTO ECOLOGICOS Y PRODUCTIVOS S.A.S.</t>
  </si>
  <si>
    <t>PRESTACION DE SERVICIOS DE MANTENIMIENTO</t>
  </si>
  <si>
    <t>155</t>
  </si>
  <si>
    <t>andres_cruzz@hotmail.com</t>
  </si>
  <si>
    <t>JULIE XIMENA CASTILLON DIZA</t>
  </si>
  <si>
    <t>156</t>
  </si>
  <si>
    <t>PRESTAR SERVICIOS PROFESIONALES ESPECIALIZADOS EN LA OFICINA DE CONTROL INTERNO EJERCIENDO LA EVALUACION INDEPENDIENTE Y SEGUIMIENTO  A LOS PROCESOS DE GESTION LEGAL, GESTION DISCIPLINARIA, ATENCION AL CIUDADANO, MEDIANTE AUDITORIAS INTERNAS, FOMENTO A LA CULTURA DEL AUTO CONTROL, EVALUACION A LA GESTION DEL RIESGO Y ASESORIA EN EL CUMPLIMIENTO Y EFICACIA DE PLANES DE MEJORAMIENTO ACORDE CON EL PROGRAMA DE ACTIVIDADES ESTABLECIDO POR LA OFICINA DE CONTROL INTERNO DEL INPEC</t>
  </si>
  <si>
    <t>CONTROL  INTERNO</t>
  </si>
  <si>
    <t>AXEN PRO GROUP S.A.</t>
  </si>
  <si>
    <t>SUBASTA INVERSA No. 02</t>
  </si>
  <si>
    <t>157</t>
  </si>
  <si>
    <t>ADQUIRIR BOTAS PARA DOTAR EL PERSONAL DEL CUERPO DE CUSTODIA Y VIGILANCIA Y AUXILIARES BACHILLERESDEL INPEC A NIVEL NACIONAL.</t>
  </si>
  <si>
    <t>DIRECCON DE CUERPO DE CUSTODIA Y VIGILANCIA</t>
  </si>
  <si>
    <t>158</t>
  </si>
  <si>
    <t>DIANA BELINDA MUÑOZ MARTINEZ</t>
  </si>
  <si>
    <t>159</t>
  </si>
  <si>
    <t>PRESTAR POR SUS PROPIOS MEDIOS CON PLENA AUTONOMIA TECNICA Y ADMINISTRATIVA COMO ABOGADO EN LA DIRECCION REGIONAL CENTRAL PARA LA ATENCION DE LAS DEMANDAS Y CONCILIACIONES DE COMPETENCIA DE ESTA REGIONAL.</t>
  </si>
  <si>
    <t>CORPORACION UNIVERSIDAD PILOTO DE COLOMBIA</t>
  </si>
  <si>
    <t>160</t>
  </si>
  <si>
    <t>ADRIANA HERNANDEZ</t>
  </si>
  <si>
    <t>161</t>
  </si>
  <si>
    <t xml:space="preserve">PRESTAR SERVICIOS PROFESIONALES ESPECILIZADOS EN LA OFICINA DE CONTROL INTERNO EJERCIENDO LA EVALUACION  INDEPENDIENTE Y  SEGUIMIENTO A LA APLICACIÓN Y APROVECHAMIENTO DE LAS TIC Y LA IMPLEMENTACION DE ESTRATEGIA DE GOBIERNO EN LINEA (GEL)  MEDIANTE AUDITORIAS INTERNAS DE TECNOLOGIA DE LA INFORMACION , EL FOMENTO A LA  CULTURA DEL CONTROL, EVALUACION  A LA GESTION DEL RIESGO Y ASESORIQ EN EL CUMPLIMIENTO DE LA EFICACIA DE PLANES DE MEJORAMIENTO ACORDE CON EL PROGRAMA DE ACTIVIDADES ESTABLECIDO POR LA OFICINA DE CONTROL INTERNO. </t>
  </si>
  <si>
    <t>DOTACION INTEGRAL S.A.S.</t>
  </si>
  <si>
    <t>COMPRAVEMTA Y/O SUMINISTRO</t>
  </si>
  <si>
    <t>162</t>
  </si>
  <si>
    <t>SELECCIONAR UN PROVEEDOR POR ACUERDO MARCO DE PRECIOS PARA EL SUMINISTRO DE DOTACION  (VESTIDO Y CALZADO) DEL PERSONAL ADMINISTRATIVO A NIVEL NACIONAL DEL INSTITUTO NACIONAL PENITENCIARIO Y CARCELARIO  INPEC PARA EL AÑO 2017</t>
  </si>
  <si>
    <t xml:space="preserve">LUZ MIRYAM TIERRADENTRO </t>
  </si>
  <si>
    <t>CONFECCIONES PAEZ S.A.S.</t>
  </si>
  <si>
    <t>OMAR VANEGAS NIETO</t>
  </si>
  <si>
    <t>163</t>
  </si>
  <si>
    <t>164</t>
  </si>
  <si>
    <t>165</t>
  </si>
  <si>
    <t>COMSISTELCO S.A.S.</t>
  </si>
  <si>
    <t>SELECCIÓN ABREVIADA MENOR CUANTIA No. 05</t>
  </si>
  <si>
    <t>166</t>
  </si>
  <si>
    <t>ADQUISICION, INSTALACION Y PUESTA EN FUNCIONAMIENTO DEL SISTEMA DE CONTROL DE ACCESO DE LA DIRECCION GENERAL DEL INSTITUTO NACIONAL PENITENCIARIO Y CARCELARIO  - INPEC.</t>
  </si>
  <si>
    <t xml:space="preserve">OFICINA SISTEMAS DE INFORMACION </t>
  </si>
  <si>
    <t>cce@dotacionintegral.com</t>
  </si>
  <si>
    <t>contacto@omarvanegas.com</t>
  </si>
  <si>
    <t>juriscas13@gmail.com</t>
  </si>
  <si>
    <t>dianabmuñoz@gmail.com</t>
  </si>
  <si>
    <t>DIRECCION REGIONAL CENTRAL</t>
  </si>
  <si>
    <t>axenprogroup@hotmail.com</t>
  </si>
  <si>
    <t>CORPORACION DE FERIAS Y EXPOSICIONES S.A. USUARIO OPERADOR DE ZONA FRANCA</t>
  </si>
  <si>
    <t>ARRENDAR DOS (2 ESPACIOS FISICOS (STANDS) PARA PARTICIPAR EN LA FERIA XXI AGRO EXPO 2017 Y LA FERIA XXXIV DEL HOGAR 2017 EN LA CORPORACION DE FERIAS Y EXPOSICIONES S.A. CORFERIAS.</t>
  </si>
  <si>
    <t>jsanchez@corferias.com</t>
  </si>
  <si>
    <t>A-2-0-4-1-6 EQUIPO DE SISTEMAS</t>
  </si>
  <si>
    <t>informacion@comsistelco.com</t>
  </si>
  <si>
    <t>BENEFICIAR LOS FUNCIONARIOS DEL INPEC Y A LOS SIGUIENTES FAMILIARES: PADRES, HERMANOS, CONYUGUE, E HIJOS Y CONTRATISTAS CON UN DESCUENTO ECONOMICO EN LOS PROGRAMAS DE FORMACION DE PREGRADO, POSGRADO, Y EDUCACION CONTINUADA, OFERTADAS POR LA UNIVERSIDAD.</t>
  </si>
  <si>
    <t>sindicat@unipiloto.edu.do</t>
  </si>
  <si>
    <t>GIOVANNI ESTEBAN MARTINEZ BUENO</t>
  </si>
  <si>
    <t>esteban.martinez@uniandes.edu.co</t>
  </si>
  <si>
    <t>TERMINACION ANTICIPADA  08/08/2017</t>
  </si>
  <si>
    <t>167</t>
  </si>
  <si>
    <t>168</t>
  </si>
  <si>
    <t>169</t>
  </si>
  <si>
    <t>170</t>
  </si>
  <si>
    <t>171</t>
  </si>
  <si>
    <t>172</t>
  </si>
  <si>
    <t>173</t>
  </si>
  <si>
    <t>174</t>
  </si>
  <si>
    <t>175</t>
  </si>
  <si>
    <t>TERMINACION ANTICIPADA 07/03/2017</t>
  </si>
  <si>
    <t>TERMINACION ANTICIPADA 31/05/2017</t>
  </si>
  <si>
    <t>TIENE ACTA DE SUSPENSION DEL 10/04/2017 AL 22/04/2017</t>
  </si>
  <si>
    <t>TERMINACION ANTICIPADA 31/03/2017</t>
  </si>
  <si>
    <t>CESION DE CONTRATO  POR ANDREA MOTAUTA SUAZA FI: 09/06/2017</t>
  </si>
  <si>
    <t>DIANA MARCELA GUALTEROS SANCHEZ / ANDREA MOTAUTA SUAZA</t>
  </si>
  <si>
    <t>ACTA DE SUSPENSION TEMPORALMENTE: 14/06/2017 HASTA 29/06/2017</t>
  </si>
  <si>
    <t>TERMINACION ANTICIPADA EL 05/05/2017</t>
  </si>
  <si>
    <t>TIENE ACTA ACLARATORIA</t>
  </si>
  <si>
    <t>MINIMA CUANTIA No. 013</t>
  </si>
  <si>
    <t>CONTRATAR LA PRESTACION DEL SERVICIO PARA TOMA Y ANANLISIS DE AGUA POTABLE Y RESIDUAL, EN DIFERENTES ESTABLECIMIENTOS DE RECLUSION DEL ORDEN NACIONAL PARA L IMPLEMENTACION DEL PLAN INSTITUCIONAL DE GESTION AMBIENTAL PIGA EN EL INSTITUTO NACIONAL PENITENCIARIO Y CARCELARIO - INPEC.</t>
  </si>
  <si>
    <t>COORDINADORA DE SALUD OCUPACIONAL</t>
  </si>
  <si>
    <t xml:space="preserve">INGRY PAOLA SOCHA ORTIZ </t>
  </si>
  <si>
    <t>PRESTAR SERVICIOS PROFESIONALES EN LA OFICINA DE CONTROL INTERNO  EJERCIENDO LA EVALUACION INDEPENDEINTE Y SEGUIMIENTO DEL PROCESO FINANCIERO Y PRESUPUESTAL, MEDIANTE AUDITORIAS INTERNAS DE TIPO CONTABLE, FINANCIERO Y PRESUPUESTAL, MEDIANTE AUDITORIAS INTERNAS DE TIPO CONTABLE, FINANCIERO Y PRESUPUESTAL , FOMETO A LA CULTURA DE CONTROL Y EVALUACION A LA GESTION DEL RIESGO Y SISTEMA DE GESTION DE CALIDAD,</t>
  </si>
  <si>
    <t>ipso1980@gmail.com</t>
  </si>
  <si>
    <t>ASEBIOL S.A.S.</t>
  </si>
  <si>
    <t>A-2-0-4-41-13-5 PLAN INTEGRAL DE GESTION AMBIENTAL</t>
  </si>
  <si>
    <t>asebiol@gmail.com</t>
  </si>
  <si>
    <t>COORDINADORA GRUPO DE TRATAMIENTO PENITENCIARIO</t>
  </si>
  <si>
    <t>LIGIA BECERRA</t>
  </si>
  <si>
    <t>UNIVERSIDAD INCCA DE COLOMBIA</t>
  </si>
  <si>
    <t xml:space="preserve">CONVENIO </t>
  </si>
  <si>
    <t>AUNAR ESFUERZOS PARA FACILITAR EL DESARROLLO DE LA PRACTICA O PASANTIA UNIVERSITARIA DIRIGGIDA Y DE INVESTIGACION CIENTIFICA Y SOCIAL EN EL CONTEXTO DE LOS PROGRAMAS DE ATENCION SOCIAL Y TRATAMIENTO PENITENCIARIO, CON LAS DIFERENTES FACULTADES APROBADAS Y CON REGISTRO VIGENTE,</t>
  </si>
  <si>
    <t>sicologia@unincca.edu.co</t>
  </si>
  <si>
    <t>COMSEG TELECOMUNICACIONES SEGURAS S.A.S</t>
  </si>
  <si>
    <t>CONTRATAR LA ADQUISICION DE REPUESTOS PARA RADIOS DE COMUNICACIÓN PARA LA OFICINA DE SISTEMAS DE INFORMACION DEL INSTITUTO NACIONAL PENITENCIARIO Y CARCELARIO - INPEC,</t>
  </si>
  <si>
    <t>MINIMA CUANTIA No. 014</t>
  </si>
  <si>
    <t>A-2-0-4-4-20 REPUESTOS</t>
  </si>
  <si>
    <t>lucia.caipa@comseg.com.co</t>
  </si>
  <si>
    <t xml:space="preserve">JEFE  DE SISTEMAS DE INFORMACION </t>
  </si>
  <si>
    <t>PRESTAR POR SUS PROPIOS MEDIOS CON PLENA AUTONOMIA TECNICA Y ADMINISTRATIVA, SUS SERVICIOS COMO AUXILIAR ADMINISTRATIVO EN EL EPMSC DE TIERRALTA CORDOBA</t>
  </si>
  <si>
    <t>CORDOBA</t>
  </si>
  <si>
    <t>TIERRAALTA</t>
  </si>
  <si>
    <t>FUNDACION UNIVERSITARIA AREA ANDINA</t>
  </si>
  <si>
    <t>BENEFICIAR A LOS FUNCIONARIOS DEL INPEC Y A LOS SIGUIENTES FAMILIARES: PADRES, HERMANIOS, CONYUGUE E HIJOS Y CONTRATISTAS CON UN DESCUENTO ECONOMICO EN LOS PROGRAMAS DE FORMACION EN PREGRADO, POSGRADO Y EDUCACION CONTINUADA OFERTADOS POR LA UNIVERSIDAD.</t>
  </si>
  <si>
    <t>UNIVERSIDAD INDUSTRIAL DE SANTANDER - UIS</t>
  </si>
  <si>
    <t>VALIDAR EL INSTRUMENTO DE CARACTERIZACION  A POBLACION PRIVADA DE LA LIBERTAD - CONDENADOS IUIC 2,0</t>
  </si>
  <si>
    <t xml:space="preserve">GRUPO TRATAMIENTO PENITENCIARIO </t>
  </si>
  <si>
    <t>UNIVERSIDAD SAN BUENAVENTURA SDE BOGOTA</t>
  </si>
  <si>
    <t>AUNAR ESFUERZO PARA FACILITAR EL DESARROLLO DE LA PRACTICA O PASANTIA UNIVERSITARIA DIRIGIDA Y DE INVESTIGACION CIENTIFICA Y SOCIAL, EN EL CONTEXTO DE LOS PROGRAMAS DE ATENCION SOCIAL Y TRATAMIENTO PENITENCIARIO CON LAS DIFERENTES FACULTADES APROBADAS.</t>
  </si>
  <si>
    <t>PRESTAR LAS SERVICIOS ASISTENCIALES AL INSTITUTO NACIONAL PENITENCIARIO Y CARCELARIO  INPEC, EN APOYO A LA GESTION ADMINISTRATIVA EN LOS TRAMITES DOCUMENTALES Y DE ATENCION AL USUARIO EN LA SUBDIRECCION DE DESARROLLO DE ACTIVIDADES PRODUCTIVAS.</t>
  </si>
  <si>
    <t>JOHANNA ANDREA MONTOYA</t>
  </si>
  <si>
    <t>UNIVERSIDAD EL BOSQUE</t>
  </si>
  <si>
    <t>176</t>
  </si>
  <si>
    <t>AUNAR ESFUERZOS PARA FACILITAR EL DESARROLLO DE LA PRACTICA O PASANTIA UNIVERSITARIA DIRIGGIDA Y DE INVESTIGACION CIENTIFICA Y SOCIAL EN EL CONTEXTO DE LOS PROGRAMAS DE ATENCION SOCIAL Y TRATAMIENTO PENITENCIARIOS, CON LAS DIFERENTES FACULTADES APROBADAS Y</t>
  </si>
  <si>
    <t>177</t>
  </si>
  <si>
    <t>APOYAR EL GRUPO DE ESTADISTICA EN LA CONFORMACION DE BASE DE DATOS, EL SUMINISTRO Y ANALISIS DE INFORMACION PARA LA CONSTRUCCION DE INFORMES, ACTUALIZACION DE TABLAS GRAFICAS ESTADISTICAS  Y DODUMENTOS INSTITUCIONALES QUE SE CONSTRUYAN EN EL INPEC SOBRE LA POBLACION RECLUSA.</t>
  </si>
  <si>
    <t>178</t>
  </si>
  <si>
    <t>SUMINISTRO DE UNIFORMES DE DOTACION PARA EL PERSONAL DEL CUERPO DE CUSTODIA Y VIGILANCIA Y AUXILIARES BACHILLERES DEL INSTITUTO NACIONAL PENITENCIARIO Y CARCELARIO - INPEC.</t>
  </si>
  <si>
    <t xml:space="preserve">MAGNOLIA ACEVEDO </t>
  </si>
  <si>
    <t>CUERPO DE CUSTODIA Y VIGILANCIA</t>
  </si>
  <si>
    <t>DIVIDISEÑOS S.A.S</t>
  </si>
  <si>
    <t>179</t>
  </si>
  <si>
    <t>180</t>
  </si>
  <si>
    <t>MINIMA CUANTIA No. 016</t>
  </si>
  <si>
    <t>LA PRESTACION DE SERVICIOS DE MANTENIMIENTO DE LAS SILLAS UBICADAS EN LA SALA DE JUNTAS DE LA DIRECCION GENERAL EN EL EDIFICIO DE LA SEDE CENTRAL DEL INSTITUTO NACIONAL PENITENCIARIO Y CARCELARIO - INPEC.</t>
  </si>
  <si>
    <t xml:space="preserve">EDGAR GUTIERREZ </t>
  </si>
  <si>
    <t>PRESTAR SUS SERVICIOS PROFESIONALES COMO ESPECIALISTAS EN ARCHIVISTICA, EN EL GRUPO DE GESTION DOCUMENTAL PARA LA ELABORACION DE INSTRUMENTOS ARCHIVISTICOS E INSTRUMENTOS DE GESTION DE LA INFORMACION PUBLICA, DE ACUERDO A LO ESTABLECIDO ENLA LEY 594 DE 2000 LEY GENERAL DE ARCHIVOS Y LEY 1712 DE 2014, LEY DE TRANSPARENCIA Y DEL DERECHO DE ACCESO A LA INFORMACION PUBLICA NACIONAL.</t>
  </si>
  <si>
    <t xml:space="preserve">JOSE NEMESIO MORENO </t>
  </si>
  <si>
    <t>COLTECH S.A.S.</t>
  </si>
  <si>
    <t>181</t>
  </si>
  <si>
    <t>CONTRATAR LA ADQUISICION DE CHALECOS DISTINTIVOS, SEÑALIZACION ELEMENTOS DE BRIGADA DE EMERGENCIA ELEMENTOS DE PROTECCION PERSONAL Y EQUIPOS DE TRABAJO EN ALTURAS PARA PARA FUNCIONARIOS DEL INSTITUTO NACIONAL PENITENCIARIO Y CARCELARIO INPEC. ITEM 4: ELEMENTOS PARA TRABAJO EN ALTURAS,</t>
  </si>
  <si>
    <t>INVERSION Y HOGAR S.A.S.</t>
  </si>
  <si>
    <t>PRORROGADO HASTA EL 06/12/2017 (3MESES)</t>
  </si>
  <si>
    <t>PRORROGADO HASTA EL 08/12/2017 (3MESES)</t>
  </si>
  <si>
    <t>PRORROGA HASTA EL 01/12/2017 3 MESES)</t>
  </si>
  <si>
    <t>PRORROGA HASTA EL 26/11/2017  (3 MESES)</t>
  </si>
  <si>
    <t>PRORROGA HASTA EL 19/11/2017  (3 MESES)</t>
  </si>
  <si>
    <t>PRORROGA HASTA EL 18/11/2017  (3 MESES)</t>
  </si>
  <si>
    <t>PRORROGA HASTA EL 13/11/2017  (3 MESES)</t>
  </si>
  <si>
    <t>PRORROGA HASTA EL 12/11/2017  (3 MESES)</t>
  </si>
  <si>
    <t>PRORROGA HASTA EL 08/11/2017  (3 MESES)</t>
  </si>
  <si>
    <t>PRORROGADO HASTA EL 07/12/2017 (3MESES)</t>
  </si>
  <si>
    <t>182</t>
  </si>
  <si>
    <t>183</t>
  </si>
  <si>
    <t>184</t>
  </si>
  <si>
    <t>185</t>
  </si>
  <si>
    <t>186</t>
  </si>
  <si>
    <t>187</t>
  </si>
  <si>
    <t>188</t>
  </si>
  <si>
    <t>189</t>
  </si>
  <si>
    <t>190</t>
  </si>
  <si>
    <t>191</t>
  </si>
  <si>
    <t>192</t>
  </si>
  <si>
    <t>193</t>
  </si>
  <si>
    <t>194</t>
  </si>
  <si>
    <t>195</t>
  </si>
  <si>
    <t>196</t>
  </si>
  <si>
    <t>197</t>
  </si>
  <si>
    <r>
      <t>CONTRATAR LA ADQUISICION DE CHALECOS DISTINTIVOS, SEÑALIZACION, ELEMENTOS DE BRIGADA DE EMERGENCIA, ELEMENTOS DE PROTECCION PERSONAL Y EQUIPOS PARA TRABAJO EN LATURAS PARA FUNCIONARIOS DEL INSTITUTO NACIONAL PENITENCIARIO Y CARCELARIO INPEC.</t>
    </r>
    <r>
      <rPr>
        <b/>
        <u val="single"/>
        <sz val="8"/>
        <rFont val="Arial"/>
        <family val="2"/>
      </rPr>
      <t xml:space="preserve"> ITEM 1: IMPLEMENTOS DISTINTIVOS -ATENCION AL CIUDADANO ITEM 2: BRIGADAS DE EMERGENCIA DE SEÑALIZACION </t>
    </r>
  </si>
  <si>
    <t>PRESTAR POR SUS PROPIOS MEDIOS CON PLENA AUTONOMIA ADMINISTRATIVA COMO PROFESIONAL ADMINISTRADORA DE EMPRESAS PARA ORGANIZAR, COORDINAR, EJECUTAR Y CONTROLAR PLANES PROGRAMAS Y PROYECTOS PRODUCTIVOS PARA LA GESTION INSTITUCIONAL EDEL EPMSC JYP ESPINAL</t>
  </si>
  <si>
    <r>
      <t xml:space="preserve">CONTRATAR LA ADQUISICION DE CHALECOS DISTINTIVOS, SEÑALIZACION, ELEMENTOS DE BRIGADA DE EMERGENCIA, ELEMENTOS DE PROTECCION PERSONAL Y EQUIPOS DE TRABAJO EN LATURAS PARA FUNCIONARIOS DEL INSTITUTO NACIONAL PENITENCIARIO Y CARCELARIO INPEC. </t>
    </r>
    <r>
      <rPr>
        <b/>
        <u val="single"/>
        <sz val="8"/>
        <rFont val="Arial"/>
        <family val="2"/>
      </rPr>
      <t>ITEM 3: IMPLEMENTOS DE PROTECCION PERSONAL SALUD OCUPACIONAL ITEM 5: ELEMENTOS PARA TRABAJO EN ALTURAS SALUD OCUPACIONAL</t>
    </r>
  </si>
  <si>
    <t>CONTRATAR LA ADQUISICION DE REPUESTOS PARA UPS DEL  INSTITUTO NACIONAL PENITENCIARIO Y CARCELARIO INPEC</t>
  </si>
  <si>
    <t>CONTRATAR LA ADQUISICION DE VEINTIOCHO (28) SEMOVIENTES CANINOS PARA GARANTIZAR OPERATIVIDAD Y FUNCIONAMIENTO DEL SERVICIO DE GUIAS CANINOS EN LOS ESTABLECIMIENTOS DE ORDEN NACIONAL PENITENCIARIO Y CARCELARIO - INPEC.</t>
  </si>
  <si>
    <t>CONTRATAR LA ADQUISICION DE KIT TECNOLOGICO PARA LAS OFICINAS DE GESTION DOCUMENTAL, ATENCION AL CIUDADANO Y LA DIRECCION DE ATENCION Y TRATAMIENTO</t>
  </si>
  <si>
    <t>COLOMBIANA DE SOFTWARE Y HARDWARE COLSOF S.A.</t>
  </si>
  <si>
    <t>CONTRATAR LA ADQUISICION DE KIT TECNOLOGICOS PARA LAS OFICINAS DE GESTION DOCUMENTAL, ATENCION AL CIUDADANO Y LA DIRECCION DE ATENCION YTRATAMIENTO</t>
  </si>
  <si>
    <t>CONTRATAR LA PRESTACION DEL SERVICIO DE MANTENIMIENTO PREVENTIVO Y CORRECTIVO A TODO COSTO DE LA SUBESTACION ELECTRICA DEL INSTITUTO NACIONAL PENITENCIARIO Y CARCELARIO INPEC</t>
  </si>
  <si>
    <t>PRESTAR APOYO AL CONSEJO DE EVALUACION Y TRATAMIENTO CET, ACTUANDO COMO ABOGADA SUSTANCIADORA DE LAS CARTILLAS DE BIOGRAFICAS PARA DETERMINAR EL FACTOR OBJETIVO DE LOS INTERNOS CONDENADOS PARA LA RESPECTIVA CLASIFICACION EN LAS FASES DE TRATAMIENTO PENITENCIARIO Y EL TRAMITE DE BENEFICIOS JUDICIALES Y ADMINISTRATIVOS ENTRE LOS JUECES DE EJECUCION DE PENAS Y MEDIDAS DE SEGURIDAD</t>
  </si>
  <si>
    <r>
      <t xml:space="preserve">CONTRATAR LA ADQUISICION DE SILLAS ERGONOMICAS PARA PREVENCION OSTEOMUSCULAR, GARITAS Y PUESTOS DE GUARDIA, MOBILIARIO PARA ATENCION OSTEOMUSCULAR PARA ATENCION AL CIUDADANO DOTACION DE BIBLIOTECAS DE LOS ESTABLECIMIENTOS DE RECLUSION DE ORDEN NACIONAL, MOBILIARIO Y ENSERES PARA DEPENDENCIAS DE LA SEDE CENTRAL </t>
    </r>
    <r>
      <rPr>
        <b/>
        <u val="single"/>
        <sz val="8"/>
        <rFont val="Arial"/>
        <family val="2"/>
      </rPr>
      <t>ITEM 4: SERVICIO PENITENCIARIO.</t>
    </r>
  </si>
  <si>
    <r>
      <t>ONTRATAR LA ADQUISICION DE SILLAS ERGONOMICAS PARA PREVENCION OSTEOMUSCULAR GARITAS Y PUESTOS DE GUARDIA, MOBILIARIO PARA ATENCION AL CIUDADANO, DOTACION DE BIBLIOTECAS DE LOS ESTABLECIMIENTOS DE RECLUSION DEL ORDEN NACIONAL, MOBILIARIO Y ENSERES PARA DEPENDENCIAS DE LA SEDE CENTRAL</t>
    </r>
    <r>
      <rPr>
        <b/>
        <sz val="9"/>
        <rFont val="Arial"/>
        <family val="2"/>
      </rPr>
      <t xml:space="preserve"> ITEM 3: SALUD OCUPACIONAL </t>
    </r>
  </si>
  <si>
    <r>
      <t xml:space="preserve">CONTRATAR LA ADQUISICION DE SILLAS ERGONOMICAS PARA PREVENCION OSTEOMUSCULAR GARITAS Y PUESTOS DE GUARDIA, MOBILIARIO PARA ATENCION AL CIUDADANO, DOTACION DE BIBLIOTECAS DE LOS ESTABLECIMIENTOS DE RECLUSION DEL ORDEN NACIONAL, MOBILIARIO Y ENSERES PARA DEPENDENCIAS DE LA SEDE CENTRAL </t>
    </r>
    <r>
      <rPr>
        <b/>
        <u val="single"/>
        <sz val="9"/>
        <rFont val="Arial"/>
        <family val="2"/>
      </rPr>
      <t>ITEM 1: ATENCION AL CIUDADANO</t>
    </r>
  </si>
  <si>
    <t>CONTRATAR LA IMPLEMENTACION DEL PROYECTO " CARCELES PARA LA PAZ NACIONAL" DURANTE LA VIGENCIA 2017 EN EL COMPLEJO CARCELARIO Y PENITENCIARIO METROPOLITANO DE CUCUTA RM (COCUC), COMPLEJO CARCELARIO Y PENITENCIARIO DE JAMUNDI - RM JAMUNDI (COJAM) Y COMPLEJO PENITENCIARIO DE IBAGUE PICALEÑA - RM (COIBA)</t>
  </si>
  <si>
    <t>CONTRATAR LA PRESTACION DEL SERVICIO PARA LA REALIZACION DE CHARLAS, TALLERES, CAPACITACIONES, CAMPAÑAS Y ESTRATEGIAS DE DIVULGACUION PARA LA PREVENCION EN EL CONSUMO DE SUSTANCIAS PSICOACTIVAS,</t>
  </si>
  <si>
    <t>IRINI SOFIA PADILLA ORTIZ</t>
  </si>
  <si>
    <t xml:space="preserve">TOLIMA </t>
  </si>
  <si>
    <t>ESPINAL</t>
  </si>
  <si>
    <t>DIRECTOR EPMSC JYP ESPINAL</t>
  </si>
  <si>
    <t>CENTRAL DE SOLDADURAS Y PROYECCION INDUSTRIAL S.A.</t>
  </si>
  <si>
    <t>SUBASTA INVERSA No. 03</t>
  </si>
  <si>
    <t>720117-720217</t>
  </si>
  <si>
    <t>12117-12417</t>
  </si>
  <si>
    <t>contabilidadl@dividisenios.com</t>
  </si>
  <si>
    <t>C-1206-0800-2 DISEÑO HERRAMIENTAS DE EVALUACION NACIONAL</t>
  </si>
  <si>
    <t>idrovoaj@uis.edu.co</t>
  </si>
  <si>
    <t>forpo@forpo.gov.co</t>
  </si>
  <si>
    <t>ALVARO ENRIQUE MIRANDA QUIÑONEZ</t>
  </si>
  <si>
    <t>SUBASTA INVERSA No.03</t>
  </si>
  <si>
    <t>comercialcoltech@hotmail.com</t>
  </si>
  <si>
    <t>JORGE GREGORIO BARRANCO SALAZAR</t>
  </si>
  <si>
    <t>barranco0927@gmail.com</t>
  </si>
  <si>
    <t>DIRECTOR EPMSC  TIERRAALTA</t>
  </si>
  <si>
    <t>YAQUELIN INDIRA WILD PETRO</t>
  </si>
  <si>
    <t>12/09/201</t>
  </si>
  <si>
    <t>irinisofia1511@gmail.com</t>
  </si>
  <si>
    <t>ADMINISTRADORA DE EMPRESA</t>
  </si>
  <si>
    <t>YESSIKA PAOLA PINTO MENESES</t>
  </si>
  <si>
    <t>paolapinto.consultores@gmail.com</t>
  </si>
  <si>
    <t>JMALUCELLI TRAVELERS</t>
  </si>
  <si>
    <t>EDWARD FABIAN CASTAÑEDA SUAREZ</t>
  </si>
  <si>
    <t>edwfabis@uniandes.edu.co</t>
  </si>
  <si>
    <t>PROFESIONAL EN SISTEMAS DE LA INFORMACION</t>
  </si>
  <si>
    <t>HENRY MAYORGA MELENDEZ</t>
  </si>
  <si>
    <t>jveloza@usb.edu.co</t>
  </si>
  <si>
    <t>contabilidad@unbosque.edu.co</t>
  </si>
  <si>
    <t>flaverde@areandina.edu.co</t>
  </si>
  <si>
    <t>DIGITALSISTEM COLOMBIA S.A.S.</t>
  </si>
  <si>
    <t>MINIMA CUANTIA No. 018</t>
  </si>
  <si>
    <t>gerencia@dsc.com.co</t>
  </si>
  <si>
    <t>contabilidad.baq@centraldesoldaduras.com</t>
  </si>
  <si>
    <t>340-343</t>
  </si>
  <si>
    <t>DIVIAREAS S.A.S.</t>
  </si>
  <si>
    <t>SUBASTA INVERSA No. 04</t>
  </si>
  <si>
    <t>C-1299-0800-1 IMPLEMENTACION DE MECANISMOS PARA MEJORARA LA CALIDAD Y EFICIENCIA EN LA PRESTACION DEL SERVICIO AL CIUDADANO</t>
  </si>
  <si>
    <t>diviareas@hotmail.com</t>
  </si>
  <si>
    <t>INVERSIONES GUERFOR S.A.</t>
  </si>
  <si>
    <t xml:space="preserve">A-3-5-3-46 SERVICIO POSPENITENCIARIO LEY 65/93 </t>
  </si>
  <si>
    <t>contabilidad@img.com.co</t>
  </si>
  <si>
    <t>SUBDIRECTORA ACTIVIDADES PRODUCTIVAS</t>
  </si>
  <si>
    <t>INVERSIONES Y SUMINISTROS LM S.A.S.</t>
  </si>
  <si>
    <t xml:space="preserve">A-2-0-4-2-2 MOBILIARIO Y ENSERES </t>
  </si>
  <si>
    <t>licitacionesl@inversioneslm.com</t>
  </si>
  <si>
    <t>738517-738417</t>
  </si>
  <si>
    <t>31717/11917</t>
  </si>
  <si>
    <t>08/03/2017; 24/01/2017</t>
  </si>
  <si>
    <t>SUMIMAS S.A.S.</t>
  </si>
  <si>
    <t>cce.venta.etp@sumimas.com.co</t>
  </si>
  <si>
    <t>LEYDA MILENA MEDINA, NURIAN OMAIRA ROJAS, ROSELIN MARTINEZ ROSALES</t>
  </si>
  <si>
    <t>GESTION DOCUMENTA, ATENCION Y TRATAMIENTO, Y ATENCION AL CIUDADANO</t>
  </si>
  <si>
    <t>FUNCIONAMIENTO/INVERSION</t>
  </si>
  <si>
    <t>A-3-5-3-46 SERVICIO POSPENITENCIARIO LEY 65/93 - A-3-1-1-16 IMPLEMENTACION Y DESARROLLO DEL SISTEMA INTEGRAL DE TRATAMIENTO - A-2-0-4-41-13-7 CAJUAS ESPECIALES FONDO DE REHABILITACION - C-1299-0800-2 IMPLEMENTACION GESTION DOCUMENTAL INPEC A NIVEL NACIONAL - C-1299-0800-1 IMPLEMENTACION DE MECANISMOS PARA MEJORAR LA CALIDAD Y EFICICIENCIA.</t>
  </si>
  <si>
    <t>ccecolsoft@colsof.com.co</t>
  </si>
  <si>
    <t>735217-735317-735417-735617-735817</t>
  </si>
  <si>
    <t>22317-24517-35717-37217-35517</t>
  </si>
  <si>
    <t>07/02/2017,13/02/2017, 30/03/2017, 06/04/2017, 28/03/2017.</t>
  </si>
  <si>
    <t>A-3-1-1-16 IMPLEMENTACION Y DESARROLLO DEL SISTEMA INTEGRAL DE TRATAMIENTO PROGREWSIVO PENITENCIARIO - c-1299-0800-1 IMPLEMENTACION DE MECANISMOS PARA MEJORAR LA CALIDAD Y EFICIENCIA EN LA PRESTACION DEL SERVICIO AL CIUDADANO -  C-1299-0800-2 IMPLEMENTACION GESTION DOCUMENTAL INPEC A NIVEL NACIONAL</t>
  </si>
  <si>
    <t>735517-735717-735917</t>
  </si>
  <si>
    <t>37217-22317-24517</t>
  </si>
  <si>
    <t>06/04/2017-07/02/2017-13/02/2017</t>
  </si>
  <si>
    <t>UT SOFT-IG</t>
  </si>
  <si>
    <t>ncapasso@intergrupo.com</t>
  </si>
  <si>
    <t>605-609-369-435</t>
  </si>
  <si>
    <t>736017-736117-736217-736317-736417</t>
  </si>
  <si>
    <t>35517-37217-35717-24517-22317</t>
  </si>
  <si>
    <t>28/03/2017, 06/04/2017, 30/03/2017, 13/02/2017, 07/02/2017</t>
  </si>
  <si>
    <t>UNIVERSIDAD NACIONAL DE COLOMBIA</t>
  </si>
  <si>
    <t>C-1206-0800-4 FORTALECIMIENTO DE LAS ESTRATEGIAS DE PREVENCION E INTERVENCION</t>
  </si>
  <si>
    <t>dec_fchbog@unal.edu.co</t>
  </si>
  <si>
    <t xml:space="preserve">SUBDIRECTOR DE ATENCION EN SALUD DE LA DIRECCION DE ATENCION Y TRATAMIENTO </t>
  </si>
  <si>
    <t>ELIANNE KATERINE GAITAN SERRANO</t>
  </si>
  <si>
    <t>199</t>
  </si>
  <si>
    <t>200</t>
  </si>
  <si>
    <t>201</t>
  </si>
  <si>
    <t>DB SYSTEM LTDA</t>
  </si>
  <si>
    <t>PRESTACION DEL SERVICIO</t>
  </si>
  <si>
    <r>
      <t>CONTRATAR EL DESARROLLO E IMPLEMENTACION EN EL USO DEL NUEVO MODULO INTEGRADO AL SISIPEC  FASE II DEL PROYECTO DE ACTIVIDADES PRODUCTIVAS Y EL DESARROLLO DEL NUEVO DISEÑO E IMPLEMENTACION DE LA PAGINA WEB  DEL INSTITUTO NACIONAL PENITENCIARIO Y CARCELARIO - INPEC.</t>
    </r>
    <r>
      <rPr>
        <b/>
        <u val="single"/>
        <sz val="8"/>
        <rFont val="Arial"/>
        <family val="2"/>
      </rPr>
      <t xml:space="preserve"> ITEM 2: DESARROLLO DEL NUEVO DISEÑO E IMPLEMENTACION DE LA PAGINA WEB DEL INSTITUTO. </t>
    </r>
  </si>
  <si>
    <t>ybonilla@db-sistem.com</t>
  </si>
  <si>
    <t>c-1299-0800-3 DESARROLLO TECNOLOGICO PARA EL SISTEMA MISIONAL PENITENCIARIO CARCELARIO NACIONAL</t>
  </si>
  <si>
    <t>JEFE OFICINA SISTEMAS DE INFORMACION</t>
  </si>
  <si>
    <t>ADRIANA CETINA HERNANADEZ</t>
  </si>
  <si>
    <t>TECNOLOGIA DE HARDWARE Y SOFTWARE PCTECHSOFT S.A.S.</t>
  </si>
  <si>
    <t>A-2-0-4-5-13 MANTENIMIENTO DE SOFTWARE</t>
  </si>
  <si>
    <t>CONTRATAR EL SERVICIO DE SOPORTE, ASESORIA,MANTENIMIENTO Y ACTUALIZACIONES DE LAS LICENCIAS DEL APLICATIVO PCSECURE-PCADMIN PARA EL SISTEMA DE SEGURIDAD DE ESTACIONES CLIENTE DEL INSTITUTO NACIONAL PENITENCIARIO Y CARCELARIO - INPEC.</t>
  </si>
  <si>
    <t>informacion@pctechsoft.com</t>
  </si>
  <si>
    <t>LIZ MARILYN SILVA SANCHEZ</t>
  </si>
  <si>
    <t>MINIMA CUANTIA No. 019</t>
  </si>
  <si>
    <t>CONTRATAR LA ADQUISICION DE MULTI-GIMNASIOS PARA ALGUNOS ESTABLECIMIENTOS DEL INSTITUTO NACIONAL PENITENCIARIO Y CARCELARIO - INPEC.</t>
  </si>
  <si>
    <t>A-2-0-4-21-1 ELEMENTOS PARA BIENESTAR SOCIAL</t>
  </si>
  <si>
    <t>gerenciaactivegym@gmail.com</t>
  </si>
  <si>
    <t>inversionesyhogar@gmail.com</t>
  </si>
  <si>
    <t>607-3410</t>
  </si>
  <si>
    <t>JOSE NEMESIO MORENO</t>
  </si>
  <si>
    <t>COORDINADORA DEL AREA DE ATENCION AL CIUDADANO - SALUD OCUPACIONAL</t>
  </si>
  <si>
    <t>LEYDA MILENA MEDINA LOZANO - MARIA FERNANDA DIAZ VILLABONA</t>
  </si>
  <si>
    <t>PRORROGA No. 01  HASTA EL 27/10/2017</t>
  </si>
  <si>
    <t>SERVICES CAN COLOMBIA S.A.S.</t>
  </si>
  <si>
    <t>FUNCIIONAMIENTO</t>
  </si>
  <si>
    <t>MINIMA CUANTIA No. 017</t>
  </si>
  <si>
    <t>A-2-0-4-8 COMPRA DE SEMOVIENTES</t>
  </si>
  <si>
    <t>egrithva@yahoo.com</t>
  </si>
  <si>
    <t>GPS ELECTRONICS LTDA</t>
  </si>
  <si>
    <t>MINIMA CUANTIA No. 15</t>
  </si>
  <si>
    <t>PRESTACION DE SERVICIO</t>
  </si>
  <si>
    <t>gps.electronicsltda@hotmail.com;gpselectronicsltda1@gmail.com</t>
  </si>
  <si>
    <t xml:space="preserve">A-2-0-4-5-1 MANTENIMIENTO DE BIENES INMUEBLES </t>
  </si>
  <si>
    <t>PRORROGA No. 01  HASTA 45 DIAS MAS</t>
  </si>
  <si>
    <t xml:space="preserve">JEFE OFICINA SISTEMAS DE LA INFORMACION </t>
  </si>
  <si>
    <t>centefacder_bog@unal.edu.co</t>
  </si>
  <si>
    <t>C-1206-0800-3 IMPLEMENTACION CARCELES PARA LA PAZ NACIONAL-PREVIO CONCEPTO DNP</t>
  </si>
  <si>
    <t xml:space="preserve">ROSELIN MARTINEZ ROSALES
</t>
  </si>
  <si>
    <t>DIRECTORA DE ATENCION Y TRATAMIENTO</t>
  </si>
  <si>
    <t>JORGE ALBERTO LUCENA MARTINEZ</t>
  </si>
  <si>
    <r>
      <t xml:space="preserve">CONTRATAR LA ADQUISICION DE SILLAS ERGONOMICAS PARA PREVENCION OSTEOMUSCULAR, GARITAS Y PUESTOS DE GUARDIA, MOBILIARIO PARA ATENCION OSTEOMUSCULAR PARA ATENCION AL CIUDADANO DOTACION DE BIBLIOTECAS DE LOS ESTABLECIMIENTOS DE RECLUSION DE ORDEN NACIONAL, MOBILIARIO Y ENSERES PARA DEPENDENCIAS DE LA SEDE CENTRAL. </t>
    </r>
    <r>
      <rPr>
        <b/>
        <u val="single"/>
        <sz val="8"/>
        <rFont val="Arial"/>
        <family val="2"/>
      </rPr>
      <t>ITEM 2: BIBLIOTECAS,</t>
    </r>
  </si>
  <si>
    <t>metalicaslucena@yahoo.com</t>
  </si>
  <si>
    <t>C-1299-0800-3 DESARROLLO TECNOLOGICO PARA EL SISTEMA MISIONAL</t>
  </si>
  <si>
    <r>
      <t>"CONTRATAR EL DESARROLLO E IMPLEMENTACION EN EL USO DEL NUEVO MODULO INTEGRADO AL SISIPEC  FASE II DEL PROYECTO DE ACTIVIDADES PRODUCTIVAS Y EL DESARROLLO DEL NUEVO DISEÑO E IMPLEMENTACION DE LA PAGINA WEB  DEL INSTITUTO NACIONAL PENITENCIARIO Y CARCELARIO INPEC"</t>
    </r>
    <r>
      <rPr>
        <b/>
        <u val="single"/>
        <sz val="8"/>
        <rFont val="Arial"/>
        <family val="2"/>
      </rPr>
      <t xml:space="preserve"> ITEM1: DESARROLLO E IMPLEMENTACION EN EL USO DEL NUEVO MODULO INTEGRADO AL SISPEC FASE II DEL PROYECTO DE ACTIVIDADES PRODUCTIVAS,</t>
    </r>
  </si>
  <si>
    <t>MERLIN SISTEMAS S.A.S.</t>
  </si>
  <si>
    <t>contacto@merlin.com.co</t>
  </si>
  <si>
    <t>LICITACION PUBLICA No. 01</t>
  </si>
  <si>
    <t>DIEGO DEVIA MOLANO</t>
  </si>
  <si>
    <t>RESPONSABLE GRUPO GUIA CANINOS</t>
  </si>
  <si>
    <t>SEGUROS COMERCILAES BOLIVAR S.A.</t>
  </si>
  <si>
    <t>06/10/2017, 10/10/2017,</t>
  </si>
  <si>
    <t>18/010/2017</t>
  </si>
  <si>
    <t>FUNDACION UNIVERSITARIA LOS LIBERTADORES</t>
  </si>
  <si>
    <t>202</t>
  </si>
  <si>
    <t>AUNAR ESFUERZOS PARA FACILITAR EL DESARROLLO DE LA PRECTICA O PASANTIA UNIVERSITARIA DIRIGIDA Y DE INVESTIGACION CIENTIFICA Y SOCIAL EN EL CONTEXTO DE LOS PROGRAMAS DE ATENCION SOCIAL Y TRATAMIENTO PENITENCIARIO CON LA DIFERENTES FACULTADES APROBADAS.</t>
  </si>
  <si>
    <t>sandra.bonilla@libertadores.edu.co</t>
  </si>
  <si>
    <t xml:space="preserve">CORDINADORA GRUPO DE TRATAMIENTO PENITENCIARIO </t>
  </si>
  <si>
    <t>LUZ ADRIANA SANABRIA CAJIANO</t>
  </si>
  <si>
    <t>COMPAÑÍA INTEGRADORA DE TECNOLOGIA Y SERVICIOS CTS S.A.</t>
  </si>
  <si>
    <t>MINIMA CUANTIA No. 020</t>
  </si>
  <si>
    <t>203</t>
  </si>
  <si>
    <t>CONTRATAR LA ADQUISICION DE REPUESTOS PARA EQUIPOS DE COMPUTO DEL INSTITUTO NACIONAL PENITENCIARIO Y CARCELARIO - INPEC.</t>
  </si>
  <si>
    <t>john.albarracin@cts.com.co</t>
  </si>
  <si>
    <t>MITSUBISHI ELECTRONICA DE COLOMBIA LTDA</t>
  </si>
  <si>
    <t>204</t>
  </si>
  <si>
    <t>CONTRATAR EL SERVICIO DE MANTENIMIENTO PREVENTIVO CON SUMINISTRO E INSTALACION DE REPUESTOS PARA EL ASCENCSOR DEL EDIFIIO SEDE CENTRAL DEL INSTITUTO NACIONAL PENITENCIARIO Y CARCELARIO - INPEC</t>
  </si>
  <si>
    <t>notificacion.melcol@melcol.com.co</t>
  </si>
  <si>
    <t>COORDINADOR DE GRUPO LOGISTICO</t>
  </si>
  <si>
    <t>CORPORACION Y EXPOSICIONES S.A.  USUARIO DE OPERADOR DE ZONA FRANCA</t>
  </si>
  <si>
    <t>205</t>
  </si>
  <si>
    <t>ARRENDAR UN ESPACIO FISICO STAND PARA PARTICIPAR EN LA FERIA EXPOARTESANIAS 2017, EN LA FERIA EXPOARTESANIAS 2017 EN LA CORPORACION FERIAS Y EXPOSICIONES S.A. COLFERIAS.</t>
  </si>
  <si>
    <t>SUBDIRECTORA DE ACTIVIDADES PRODUCTIVAS</t>
  </si>
  <si>
    <t>MUNICIPIO DE FUSAGASUGA</t>
  </si>
  <si>
    <t>FUSAGASUGA</t>
  </si>
  <si>
    <t>206</t>
  </si>
  <si>
    <t>CONVENIO INTERADMINISTRATIVO DE INTEGRACION DE SERVICIOS ENTRE EL MUNICIPIO DE FUSAGASUGA Y EL INSTITUTO NACIONAL PENITENCIARIO Y CARCELARIO - INPEC, SEDE FUSAGASUGA DE CONFORMIDAD CON LO SEÑALADO EN LOS ARTICULOS 18 Y 19 DE LA LEY 65 DE 1993 PARA EL RECIBO DE LOS PRESOS DEL MUNICIPIO.</t>
  </si>
  <si>
    <t>oficinajuridica@fusagasuga-cundinamarca.gov.co</t>
  </si>
  <si>
    <t>DIRECTOR EPMSC FUSAGASUGA</t>
  </si>
  <si>
    <t>KETTY ROSY MENDOZA BRITO</t>
  </si>
  <si>
    <t>GUAJIRA</t>
  </si>
  <si>
    <t>RIOHACHA</t>
  </si>
  <si>
    <t>207</t>
  </si>
  <si>
    <t>PRESTAR POR SUS PROPIOS MEDIOS CON PLENA UTONOMIA PROFESIONAL Y ADMINISTRATIVA, SUS SERVICIOS COMO PROFESIONAL EN DERECHO COAYUDANDO EN LO REFERENTE A LOS ASUNTOS DEL AREA JURIDICA DEL ESTABLECIMIENTO.</t>
  </si>
  <si>
    <t>DIRECTOR EPMSC RIOHACHA</t>
  </si>
  <si>
    <t>LUIS FRANCISCO ZUÑIGA DIAZ</t>
  </si>
  <si>
    <t>kettyrossy@hotmail.com</t>
  </si>
  <si>
    <t>A PARTIR DEL ACTA DE INICIO</t>
  </si>
  <si>
    <t>MINIMA CUANTIA No. 21</t>
  </si>
  <si>
    <t>208</t>
  </si>
  <si>
    <t>ADQUISISCION DE INSUMOS PARA LA FABRICACION DE REACTIVOS Y DEMAS ELEMENTOS NECESARIOS, UTILIZADOS EN LAS PRUEBAS DE IDENTIFICACION PRELIMINAR PIPH, PARA LAS ACTIVIDADES QUE REALIZA EL GRUPO DE POLICIA  JUDICIAL A NIVEL NACIONAL DEL INSTITUTO NACIONAL PENITENCIARIO U CARCELARIO INPEC,</t>
  </si>
  <si>
    <t>BLAMIS DOTACIONES LABORATORIOS S.A.S.</t>
  </si>
  <si>
    <t>A-2-0-4-4-23 OTRO MATERIALES Y SUMINISTROS</t>
  </si>
  <si>
    <t>blamis@blamis.com.co</t>
  </si>
  <si>
    <t xml:space="preserve">COORDINADOR DEL GRUPO DE POLICIA JUDICIAL </t>
  </si>
  <si>
    <t>ALEXANDER BALLESTEROS SANABRIA</t>
  </si>
  <si>
    <t>JAVIER ALBERTO GONZALEZ RAMIREZ</t>
  </si>
  <si>
    <t>JAIME BELTRAN URIBE</t>
  </si>
  <si>
    <t>MINIMA CUANTIA No. 22</t>
  </si>
  <si>
    <t>209</t>
  </si>
  <si>
    <t>ADQUISICION DE CASCOS DE SEGURIDAD PARA MOTOCICLISTAS DE LOS GRUPOS ESPECIALES DEL INSTITUTO NACIONAL PENITENCIARIO Y CARCELARIO INPEC</t>
  </si>
  <si>
    <t>suzukisantarosa@hotmail.com</t>
  </si>
  <si>
    <t>SUBDIRECTORA DETALENTO HUMANO</t>
  </si>
  <si>
    <t>LUZ MIRYAM TIERRADENTRO CACHAYA</t>
  </si>
  <si>
    <t>PRESTAR POR SUS PROPIOS MEDIOS CON PLENA AUTONOMIA TECNICA Y ADMINISTRATIVA SUS SERVICIOS COMO PROFESIONAL EN CONTADURIA PUBLICA PARA REALIZAR EL ANALISIS DETALLADO DE LA INFORMACION CONTABLE, REGISTRO DE OPERACIONES Y CARGA DE COMPROBANTES CONTABLES MANUALES EN SIIF NACION EN EL EPMSC DE TUNJA.</t>
  </si>
  <si>
    <t>SIDNEY KATERINE PAEZ DIAZ</t>
  </si>
  <si>
    <t>TUNJA</t>
  </si>
  <si>
    <t>210</t>
  </si>
  <si>
    <r>
      <t>FREDY HERNÁN CUERVO FONSECA</t>
    </r>
    <r>
      <rPr>
        <sz val="12"/>
        <color indexed="8"/>
        <rFont val="Arial"/>
        <family val="2"/>
      </rPr>
      <t xml:space="preserve"> </t>
    </r>
  </si>
  <si>
    <t>DIRECTOR EPMSC TUNJA</t>
  </si>
  <si>
    <t>spaezdiaz@yahoo.com</t>
  </si>
  <si>
    <t>GERMAN HERNANDEZ BENAVIDEZ</t>
  </si>
  <si>
    <t>211</t>
  </si>
  <si>
    <t>PRESTAR SERVICIOS PROFESIONALES EN LA OFICINA DE CONTROL INTERNO  EJERCIENDO LA EVALUACION INDEPENDEINTE Y SEGUIMIENTO DEL PROCESO FINANCIERO Y PRESUPUESTAL, MEDIANTE AUDITORIAS INTERNAS DE TIPO CONTABLE, FINANCIERO Y PRESUPUESTAL, ASI COMO LAS AUDITORIAS CONCORDANTES EN LO ESTABLECIDO DENTRO DEL PLAN ANUAL DE AUDITORIAS DE LA VIGENCIA 2017 Y EL FOMENTO A LA CULTURA DEL CONTROL DE EVALUACION A LA GESTION DEL RIESGOY AL SISTEMA DE GESTION DE CALIDAD.</t>
  </si>
  <si>
    <t>germanhernandezb@hotmail.com</t>
  </si>
  <si>
    <t>CONTADOR</t>
  </si>
  <si>
    <t>212</t>
  </si>
  <si>
    <t>AUNAR ESFUERZOS PARA FACILITAR EL DESARROLLO DE LA PRACTICA O PASANTIA UNIVERSITARIA DIRIGIDA Y DE INVESTIGACION CIENTIFICA Y SOCIAL EN EL CONTEXTO DE LOS PROGRAMAS DE ATENCION SOCIAL Y TRATAMIENTO PENITENCIARIO CON LAS DIFERENTES FACULTADES APROBADAS.</t>
  </si>
  <si>
    <t>LUZ ADRIANA SANABRIA CASIANO</t>
  </si>
  <si>
    <t>DIFERENCIA DEL PAA CONVENIO FUSAGASUGA</t>
  </si>
  <si>
    <t>388-213</t>
  </si>
  <si>
    <t>PAA 2017</t>
  </si>
  <si>
    <t>RESUMEN ADJUDICADOA PAA 2017</t>
  </si>
  <si>
    <t>PRORROGA HASTA EL 20/12/2017  (3 MESES)</t>
  </si>
  <si>
    <t>PRORROGA HASTA EL 06/11/2017  (3 MESES)</t>
  </si>
  <si>
    <t>TERMINACION ANTICIPADA EL 26/06/2017</t>
  </si>
  <si>
    <t>TERMINACION ANTICIPADA  08/09/2017</t>
  </si>
  <si>
    <t>TERMINACIÓN ANTICIPADA A PARTIR DE 21/09/2017</t>
  </si>
  <si>
    <t>213</t>
  </si>
  <si>
    <t>MINIMA CUANTIA No. 23</t>
  </si>
  <si>
    <t>CONTRATAR LA ADQUISICION DE PAPELERIA UTILES DE ESCRITORIO Y OFICINA, PARA LAS DEPENDENCIAS DE LA ADMINISTRACION CENTRAL DEL INSTITUTO NACIONAL PENITENCIARIO Y CARCELARIO -INPEC.</t>
  </si>
  <si>
    <t>guillermo.arciniegas@dispapeles.com</t>
  </si>
  <si>
    <t xml:space="preserve">COMISARIO HENRY CABRERA PEREZ </t>
  </si>
  <si>
    <t>INGENIERA INDUSTRIAL</t>
  </si>
  <si>
    <t>CORFERIAS INVERSIONES S.A.S</t>
  </si>
  <si>
    <t>214</t>
  </si>
  <si>
    <t>ARRENDAR UN ESPACIO FISICO (STAND) PARA PARTICIPAR EN EL CUENTO FERIAS FAMILY MARKET EN EL CENTRO DE EVENTOS DEL CARIBE BARRANQUILLA OPERADO POR LA CORPORACION DE FERIAS Y EXPOSICIONES COLFERIAS,</t>
  </si>
  <si>
    <t>407-410</t>
  </si>
  <si>
    <t>jsanchez@colferias.com</t>
  </si>
  <si>
    <t>FERRETERIA INDUSTRIAL S.A.S.</t>
  </si>
  <si>
    <t>MINIMA CUANTIA No. 025</t>
  </si>
  <si>
    <t>215</t>
  </si>
  <si>
    <t>CONTRATAR LA ADQUISICION DE UNA ESTIBADORA HIDRAULICA MANUAL CON DESTINO A LA BODEGA DEL ALMACEN GENERAL DEL INSTITUTO NACIONAL PENITENCIARIO Y CARCELARIO INPEC</t>
  </si>
  <si>
    <t>dcamacho@fisa.com.co;licitaciones@fisa.com.co</t>
  </si>
  <si>
    <t>SELECCIÓN ABREVIADA No. 07</t>
  </si>
  <si>
    <t>216</t>
  </si>
  <si>
    <t>CONTRATAR LA ADQUISICION, INSTALACION Y PUESTA EN FUNCIONAMIENTO DE LA SOLUCION DE AULAS VIRTUALES DEL PROGRAMA DE EDUCACION SUPERIOS A DISTANCIA EN LOS ESTABLECIMIENTOS DE RECLUSION DEL INPEC.</t>
  </si>
  <si>
    <t>gerencia@comsistelco.com</t>
  </si>
  <si>
    <t>MANTENIMIENTO</t>
  </si>
  <si>
    <t>SELECCIÓN ABREVIADA No. 08</t>
  </si>
  <si>
    <t>217</t>
  </si>
  <si>
    <t>CONTRATAR EL MANTENIMIENTO Y ACONDICIONAMIENTO DE LA BATERIA DE BAÑOS, LA CUBIERTADEL EDIFICIO SEDE CENTRAL Y LOS PISOS DE LS SEDES DE CONTROL UNICO DISCIPLINARIO Y CASA PASTORAL DEL INSTITUTO NACIONAL PENITENCIARIO Y CARCELARIO INPEC.</t>
  </si>
  <si>
    <t>218</t>
  </si>
  <si>
    <t>219</t>
  </si>
  <si>
    <t>220</t>
  </si>
  <si>
    <t>221</t>
  </si>
  <si>
    <t>222</t>
  </si>
  <si>
    <t>223</t>
  </si>
  <si>
    <t>224</t>
  </si>
  <si>
    <t>225</t>
  </si>
  <si>
    <t>226</t>
  </si>
  <si>
    <t>227</t>
  </si>
  <si>
    <t>228</t>
  </si>
  <si>
    <t>229</t>
  </si>
  <si>
    <t>230</t>
  </si>
  <si>
    <t>231</t>
  </si>
  <si>
    <t>232</t>
  </si>
  <si>
    <t>233</t>
  </si>
  <si>
    <t>234</t>
  </si>
  <si>
    <t>235</t>
  </si>
  <si>
    <t>236</t>
  </si>
  <si>
    <t>INGEVEC S.A.S</t>
  </si>
  <si>
    <t>COORDINADOR NECIONAL DE GUIAS CANINOS</t>
  </si>
  <si>
    <t>JHON DEVIA</t>
  </si>
  <si>
    <t>SELECCIÓN ABREVIADA</t>
  </si>
  <si>
    <t>ADQUIRIR DOTACION DEL PERSONAL DEL CUERPO DE CUSTODIA Y VIGILANCIA QUE TENGA FUNCIONES ASIGNADAS COMO UNIDAD DE POLICIA JUDICIAL DEL INPEC</t>
  </si>
  <si>
    <t xml:space="preserve">ALEXADER BALLESTEROS </t>
  </si>
  <si>
    <t xml:space="preserve">COORDINADOR DE POLICIA JUDICIAL </t>
  </si>
  <si>
    <t>MONICA MEDINA RUIZ</t>
  </si>
  <si>
    <t>EPMSC CALI</t>
  </si>
  <si>
    <t>MEREIDA CASABALI MINA</t>
  </si>
  <si>
    <t>REALIZAR LA COMPRAVENTA DE ELEMENTOS DE APOYO TERAPEUTICO  CON LOS CUALES SE PUEDA AFIANZAR EL MANEJO DE TEMATICAS CON LAS PERSONAS PRIVADAS DE LA LIBERTAD CON QUIENES SE DESARROLLEN ACTIVIDADES ACORDES A LA POLITICA NACIONAL DE REDUCCION DEL CONSUMO SPA, PO ELLO SE CREA LA NECESIDAD DE ADQUIRIR ELEMENTOS Y/O EQUIPOS PARA TRES DE LAS COMUNIDADES TERAPETICOS CONSTITUIDAS (EPMSC ACACASIAS, CANMIS ACACIAS, Y EPMSC VILLAVICENCIAO)</t>
  </si>
  <si>
    <t xml:space="preserve">SUBDIRECTORA DE ATENCION EN SALUD </t>
  </si>
  <si>
    <t>CONTRATAR LA PRESTACION DEL SERVICIO DE MANTENIMIENTO PREVENTIVO Y CORRECTIVO DEL CENTRO DE COMPUTO Y UPSS A TODO COSTO EN LA OFICINA DE SISTEMA DE INFORMACION DEL INPEC. ITEM1: SERVICIO DE MANTENIMIENTO PREVENTIVO PARA LOS SITEMAS DE AIRE ACONDICIONADO DE PRECISION MARCA STILZ DE CINCO TONELADAS Y DE CONFORT DE 36,000 BTO DEL CENTRO DE COMPUTO ENLA OFICINA DE SISTEMAS DE INFORMACION DE LA DIRECCION GENERAL. ITEM 2: MANTENIMIENTO PREVENTIVO Y CORRECTIVO UPSS.</t>
  </si>
  <si>
    <t>SUBASTA INVERSA ELECTRONICA 07 DE 2017</t>
  </si>
  <si>
    <t>ACTVIDADES PRODUCTIVAS</t>
  </si>
  <si>
    <t>ADQUIRIR ELEMENTOS Y/O EQUIPOS PARA TRES DE LA COMUNIDADES TERAPEUTICAS CONSTITUIDAS (EPMSC ACACIAS, CAMIS ACACIAS Y EPMSC VUILLAVICENCIO)</t>
  </si>
  <si>
    <t>CJS CANECAS Y CIA LTDA</t>
  </si>
  <si>
    <t>SUBASTA INVERSA ELECTRONICA 05 DE 2017</t>
  </si>
  <si>
    <t>IWANA GREEN GROUP S.A.S.</t>
  </si>
  <si>
    <t>CONTRATAR LA ADQUISICION DE RECIPIENTES DE RESIDUOS SOLIDOS, PUNTOS ECOLOGICOS, CARROS PARA TRANSPORTE DE CANECAS , FILTROS DE AGUA POTABLE, Y BOLSAS PLASTICAS PARA EL FORTALECIMIENTO Y SOSTENIBILIDAD DEL PROGRAMA PIGA EN EL INPEC. ITEM 7: FILTROS DE AGUA CAPACIDAD 50LTS ITEM8: FILTROS DE AGUA CAPACIDAD 2 LTS</t>
  </si>
  <si>
    <t>OSCAR OSPINA ALDANA</t>
  </si>
  <si>
    <t>MINIMA CUANTIA NO. 26</t>
  </si>
  <si>
    <t>GRUPO DE MANEJO DE MUEBLES E INMUIEBLES</t>
  </si>
  <si>
    <t>CONTRATAR LA ADQUISICION DE TELA SUELAS Y CUEROS PARA LA CONFECCION DE UNIFORMES Y CALZADO PARA LA DOTACION DE LA POBLACION PRIVADA DE LA LIBERTAD CONDENADA EN LOS ESTABLECIMIENTOS DE RECLUSION DEL ORDEN NACIONAL DEL INPEC., ITEM 1: TELA PARA UNIFORME FEMENINO.</t>
  </si>
  <si>
    <t>MINIMA CUANTIA NO. 28</t>
  </si>
  <si>
    <t>POLICIA JUDICIAL</t>
  </si>
  <si>
    <t>CONTRATAR EL ALQUILER DE UN SALON QUE INCLUYA AYUDAS AUDIVISUALES DE EXPOSICION Y DEBATE, SERVCIO DE MONTAJE, BRIGADISTA Y REFRIGERIOS DE LA II SEGUNDA RUEDA DE NEGOCIOS CON EMPRESARIOS DE LA REGION.</t>
  </si>
  <si>
    <t>CONTRATAR LA ADQUISICION DE RECIPIENTES DE RESIDUOS SOLIDOS, PUNTOS ECOLOGICOS, CARROS PARA TRANSPORTE DE CANECAS , FILTROS DE AGUA POTABLE, Y BOLSAS PLASTICAS PARA EL FORTALECIMIENTO Y SOSTENIBILIDAD DEL PROGRAMA PIGA EN EL INPEC. ITEM 5: CARROS PARA EL TRANSPORTE DE RESIDUPOS TIPO VAGON</t>
  </si>
  <si>
    <t>15/12/52017</t>
  </si>
  <si>
    <t>MINIMA CUANTIA NO. 27</t>
  </si>
  <si>
    <t>MINIMA CUANTIA Np. 024</t>
  </si>
  <si>
    <t>A PARTIR DE LA APROBACION DE GARANTIAS</t>
  </si>
  <si>
    <t>CONTRATAR LA ADQUISICION DE GUACALES PARA EL TRANSPORTE DE SEMOVIENTES CANINOS CON LOS CUALES SE PRETENDE GARANTIZAR UN ADECUADO TRASLADO DE LOS MISMOS A LAS DIFERENTES ACTIVIDADES, DENTRO DEL FUNCIONAMIENTO DEL SERVICIO DE GUIAS CANINOS EN LOS ESTABLECIMIENTOS DEL ORDEN NACIONAL PENITENCIARIO Y CARCELARIO - DEL INPEC,</t>
  </si>
  <si>
    <t>A-2-0-4-19-3 OTROS PARA EL SOSTENIMIENTO DE SEMOVIENTES</t>
  </si>
  <si>
    <t>ingevecsas@gmail.com</t>
  </si>
  <si>
    <t>PRESTAR POR SUS PROPIOS MEDIOS CON PLENA AUTONOMIA TECNICA Y ADMINISTRATIVA, SUS SERVICIOS TECNICOS BRINDANDO APOYO Y ACOMPAÑAMIENTO AL AREA JURIDICA DEL ESTABLECIMIENTO PENITENCIARIO DE MEDIANA SEGURIDAD Y CARCELARIO DE CALI</t>
  </si>
  <si>
    <t xml:space="preserve">VALLE </t>
  </si>
  <si>
    <t>CALI</t>
  </si>
  <si>
    <t>monika.1284@hotmail.com</t>
  </si>
  <si>
    <t>EPMSC CALI - JURIDICA</t>
  </si>
  <si>
    <t>O.C. 21,800</t>
  </si>
  <si>
    <t>gobiernovirtual@panamericana.com.co</t>
  </si>
  <si>
    <t>C-1206-0800-4 FORTALECIMIENTO DE LAS ESTRATEGIAS DE PREVENCION E INTERVENCION EN EL CONSUMO DE SPA EN LA POBLACION</t>
  </si>
  <si>
    <t>883017-883117</t>
  </si>
  <si>
    <t>30017-30217</t>
  </si>
  <si>
    <t>257-258</t>
  </si>
  <si>
    <t>SELECCIÓN ABREVIADA DE MENOR CUANTIA No. 09</t>
  </si>
  <si>
    <t>BACET GROUP S.A.S.</t>
  </si>
  <si>
    <t>CONTRATAR LA ADQUISICION DE TELA, SUELAS Y CUEROS PARA LA CONFECCION DE UNIFORMES Y CALZADO PARA LA DOTACION DE LA POBLACION PRIVADA DE LA LIBERTAD CONDENADA EN LOS ESTABLECIMIENTOS DE RECLUSION DEL ORDEN NACIONAL DEL INSTITUTO NACIONAL PENITENCIARIO Y CARCELARIO - INPEC.ITEM 5: CUERO PARA CALZADO FEMENINO; ITEM 6: CUERO PARA CALZADO MASCULINO,</t>
  </si>
  <si>
    <t>GRUPOBACET@GMAIL.COM</t>
  </si>
  <si>
    <t>MANUEL IGNACIO RAMIREZ SUAREZ</t>
  </si>
  <si>
    <t>CONTRATAR LA ADQUISICION DE TELA, SUELAS Y CUEROS PARA LA CONFECCION DE UNIFORMES Y CALZADO PARA LA DOTACION DE LA POBLACION PRIVADA DE LA LIBERTAD CONDENADA EN LOS ESTABLECIMIENTOS DE RECLUSION DEL ORDEN NACIONAL DEL INSTITUTO NACIONAL PENITENCIARIO Y CARCELARIO  INPEC.,ITEM 3: SUELAS CALZADO FEMENINO, ITEM 4: SUELA MASCULINO</t>
  </si>
  <si>
    <t>encaucho@encaucho.com</t>
  </si>
  <si>
    <t>C-1206-0800-4 FORTALACIMIENTO DE LAS ESTRATEGIAS DE PREVENCION</t>
  </si>
  <si>
    <t>sandra.bautista@makro.com.co</t>
  </si>
  <si>
    <t>CONTRATAR LA ADQUISICION DE RECIPIENTES PARA RESIDUOS SOLIDOS, PUNTOS ECOLOGICOS, CARROS PARA TRANSPORTE DE CANECAS , FILTROS DE AGUA POTABLE, Y BOLSAS PLASTICAS PARA EL FORTALECIMIENTO Y SOSTENIBILIDAD DEL PROGRAMA "PIGA"EN EL INSTITUTO NACIONAL PENITENCIARIO Y CARCELARIO INPEC. ITEM1: CANECAS PARA LA DISPOSICION DE LUMINARIAS. ITEM2: CANECAS PARA RECOLECCION DE RESIDUOS SOLIDOS DE 150 LITROS, ITEM 3: PUNTOS ECOLOGICOS DE 30 A 35 DE LITROS, ITEM 4 : CANECAS PARA LA DISPOSICION DE TONERS Y CARTUCHOS, ITEM 6 : CARRO METALICO PARA EL TRANSPORTE DE CANECAS, ITEM 9: BOLSAS PLASTICAS BIODEGRADABLES,</t>
  </si>
  <si>
    <t>A-2-0-4-41-13-5 PLAN INTEGRAL DE GESTION AMBIENTAL; A-2-0-4-41 CAJS ESPECIALES FONDO DE MAQUINARIA.</t>
  </si>
  <si>
    <t xml:space="preserve">890517, 892117, 892317, 892417,892517, 892617 </t>
  </si>
  <si>
    <t>12717, 31817</t>
  </si>
  <si>
    <t>24/01/2017, 09/03/2017,</t>
  </si>
  <si>
    <t>cjscanecas@hotmail.com</t>
  </si>
  <si>
    <t>349-361</t>
  </si>
  <si>
    <t>O.C. 21798</t>
  </si>
  <si>
    <t>COLOMBIANA DE COMERCIO S.A. Y/O ALKOSTO S.A.</t>
  </si>
  <si>
    <t>jhon.laguna@alkosto.com.co</t>
  </si>
  <si>
    <t>A-2-0-4-41-13-5 PLAN INTEGRAL DE GESTION</t>
  </si>
  <si>
    <t>mariavictoria@iwanagreen.com</t>
  </si>
  <si>
    <t>FUNCIONAMENTO</t>
  </si>
  <si>
    <t>oscar_ald@hotmail.com; ald_instruments@hotmail.com</t>
  </si>
  <si>
    <t>CONTRATAR EL SUMINISTRO DE CAJAS DE ARCHIVO Y GANCHOS LEGAJADORES PARA EL ARCHIVO CENTRAL DEL INSTITUTO NACIONAL PENITENCIARIO Y CARCELARIO - INPEC</t>
  </si>
  <si>
    <t>UNION TEMPORAL INTEDENCIA VII</t>
  </si>
  <si>
    <t>tinterflexdecolombia@hotmail.com</t>
  </si>
  <si>
    <t>CONTRATAR LA ADQUISICION DE TELA, SUELAS Y CUEROS PARA LA CONFECCION DE UNIFORMES Y CALZADO PARA LA DOTACION DE LA POBLACION PRIVADA DE LA LIBERTAD CONDENADA EN LOS ESTABLECIMIENTOS DE RECLUSION DEL ORDEN NACIONAL DEL INSTITUTO NACIONAL PENITENCIARIO Y CARCELARIO  INPEC., ITEM 1: TELA PARA UNIFORME MASCULINO.</t>
  </si>
  <si>
    <t>SF INTERNATIONAL SOCIEDAD POR ACCIONES SIMPLIFICADA  S.A.S</t>
  </si>
  <si>
    <t>ADQUISICION DE LOS ELEMENTOS DE IDENTIFICACION PRELIMINAR REQUERIDOS PARA EL EMBALAJE Y CORRECTO TRANSPORTE DE LAS SUSTANCIAS DECOMISADAS POR PARTE DE LA COORDINACION DE POLICIA JUDICIAL DEL INSTITUTO NACIONAL PENITENCIARIO Y CARCELARIO INPEC.</t>
  </si>
  <si>
    <t>A-2-0-4-4-23 OTROS MATERIALES Y SUMINISTROS</t>
  </si>
  <si>
    <t>info@sf.com.co</t>
  </si>
  <si>
    <t>CORPORACION DE FERIAS YEXPOSICIONES S.A. USUARIO OPERADOR DE ZONA FRANCA</t>
  </si>
  <si>
    <t>COLEMPAQUES S.A.S,</t>
  </si>
  <si>
    <t>A-2-0-4-41-13-8 CAJAS ESPECIALES FONDO DE MAQUINARIA</t>
  </si>
  <si>
    <t>contadurial@colempaques.com</t>
  </si>
  <si>
    <t>COMERCIALIZADORA SUPER HERRAMIENTAS LTDA</t>
  </si>
  <si>
    <t>CONTRATAR LA ADQUISICION DE FUNGIBLES ELEMENTOS DE FERRETERIA PARA EL EDIFICIO DE LA SEDE CENTRAL DEL INSTITUO NACIONAL PENITENCIARIO Y CARCELARIO INPEC</t>
  </si>
  <si>
    <t>cosupertools@hotmail.com</t>
  </si>
  <si>
    <t>PRESTAR LOS SERVICIOS PROFESIONALES COMO ABOGADA, CON EL FIN DE LLEVAR A CABO LA DEFENSA TECNICA DEL INSTITUTO NACIONAL PENITENCIARIO Y CARCELARIO INPEC ANTE LOS DESPACHOS JUDICIALES Y ENTES DE CONTROL, MEDIANTE EL ESTUDIO JURIDICO DE LAS SOLICITUDES DE CONCILIACION PREJUDICIAL Y JUDICIAL.</t>
  </si>
  <si>
    <t>CONTRATACON DIRECTA</t>
  </si>
  <si>
    <t>COORDINADORA DEL GRUPO DE JURISDICCION COACTIVA</t>
  </si>
  <si>
    <t>GRUPO DE JURISDICCION COACTIVA</t>
  </si>
  <si>
    <t>237</t>
  </si>
  <si>
    <t>238</t>
  </si>
  <si>
    <t>239</t>
  </si>
  <si>
    <t>PRESTAR LOS SERVICIOS PROFESIONALES COMO ABOGADA, CON EL FIN DE LLEVAR A CABO LA DEFENSA TECNICA DEL INSTITUTO NACIONAL PENITENCIARIO Y CARCELARIO INPEC, ANTE  LOS DESPACHOS JUDICIALES Y ENTES DE CONTROL MEDIANTE EL ESTUDIO JURIDICO DE LAS SOLICITUDES DE CONCILIACION PREJUDICIAL Y JUDICIAL.</t>
  </si>
  <si>
    <t>240</t>
  </si>
  <si>
    <t>241</t>
  </si>
  <si>
    <t>242</t>
  </si>
  <si>
    <t>243</t>
  </si>
  <si>
    <t>244</t>
  </si>
  <si>
    <t>245</t>
  </si>
  <si>
    <t>MINIMA CUANTIA No. 031</t>
  </si>
  <si>
    <t>MINIMA CUANTIA No. 030</t>
  </si>
  <si>
    <t>CONTRATAR LA ADQUISICION, INSTALACION Y PUESTA EN FUNCIONAMIENTO DE 15 PUNTOS DE RED LOGICA, ELECTRICA REGULADA Y NO REGULADA PARA LA OFICINA DE POSPENADOS DEL INSTITUTO NACIONAL PENITENCIARIO Y CARCELARIO - INPEC</t>
  </si>
  <si>
    <t>SINGETEL S.A.</t>
  </si>
  <si>
    <t>MINIMA CUANTIA No. 029</t>
  </si>
  <si>
    <t>CONTRATA LA ADQUISICION DE TELEFONOS IP PARA LA OFICINA DE ATENCION Y TRATAMIENTO AL CIUDADANO DEL INSTITUTO NACIONAL PENITENCIARIO Y CARCELARIO - INPEC,</t>
  </si>
  <si>
    <t xml:space="preserve">LEYDA MILENA MEDINA LOZANO </t>
  </si>
  <si>
    <t>ATENCION AL CIUDADANO</t>
  </si>
  <si>
    <t>MODULOSTAND S.A.S.</t>
  </si>
  <si>
    <t>gerencia@modulostand.com</t>
  </si>
  <si>
    <t>CONTRATAR LA ADQUISISCION DE EXHIBIDORES PORTABLES PARA LA EXHIBICION DE LOS PRODUCTOS ARTESANALES ELABORADOS POR LA POBLACION PRIVADA DELA LIBERTAD (PPL) DURANTE LOS EVENTOS FERIALES,</t>
  </si>
  <si>
    <t>info@iistec,co</t>
  </si>
  <si>
    <t>A-3-5-3-46 SERVICIO POS PENITENCIARIO LEY 65/93</t>
  </si>
  <si>
    <t>contabilidad@singetel.com.co</t>
  </si>
  <si>
    <t>INFORME MES DE NOVIEMBRE 2017</t>
  </si>
  <si>
    <t>SELECCIÓN ABREVIADA POR MENOR CUANTIA AMP (GRANDES SUPERFICIES)</t>
  </si>
  <si>
    <t>MAKRO SUPERMAYORISTAS S.A.S.</t>
  </si>
  <si>
    <t>PANAMERICANA LIBRERÍA Y PAPELERIA S.A.</t>
  </si>
  <si>
    <t>1711/2017</t>
  </si>
  <si>
    <t xml:space="preserve">A PARTIR DEL ACTA DE INICIO - ING MARIO </t>
  </si>
  <si>
    <t>SEGUORS DEL ESTADO S.A.</t>
  </si>
  <si>
    <t>PRORROGAR HASTA EL 29/12/2017</t>
  </si>
  <si>
    <t>21-22/11/2017</t>
  </si>
  <si>
    <t>246</t>
  </si>
  <si>
    <t>247</t>
  </si>
  <si>
    <t>248</t>
  </si>
  <si>
    <t>249</t>
  </si>
  <si>
    <t>250</t>
  </si>
  <si>
    <t>CAJA COLOMBIANA DE SUBSIDIO FAMILIAR - COLSUBSIDIO</t>
  </si>
  <si>
    <t>SELECCIÓN ABREVIADA DE MENOR CUANTIA No. 10</t>
  </si>
  <si>
    <t>CONTRATAR LA PRESTACION DE SERVICIO DE APOYO LOGISTICO CON EL FIN DE REALIZAR LOS JUEGOS DEPORTIVOS NACIONALES PARA LOS FUNCIONARIOS DEL INSTITUTO NACIONAL PENITENCIARIO Y CARCELARIO - INPEC.</t>
  </si>
  <si>
    <t xml:space="preserve">A-2-0-4-21-4 SERVICIOS DE BIENESTAR SOCIAL </t>
  </si>
  <si>
    <t>nan.garzon@colsubsidio.com</t>
  </si>
  <si>
    <t>NR</t>
  </si>
  <si>
    <t>SEGUROS DEL ESTADO SA</t>
  </si>
  <si>
    <t>TEC CONS INGENIERIA S.A.S.</t>
  </si>
  <si>
    <t xml:space="preserve">IIS TECHNOLOGY SOLUTIONS S.A.S. </t>
  </si>
  <si>
    <t xml:space="preserve">VIVIAN LIZETH RENTERIA ACEVEDO </t>
  </si>
  <si>
    <t>LUZ ADRIANA CUBILLOS SOTO</t>
  </si>
  <si>
    <t>PRESTAR LOS SERVICIOS PROFESIONALES AL INSTITUTO NACIONAL PENITENCIARIO Y CARCELARIO INPEC, COMO PROFESIONAL EN DERECHO EN EL GRUPO DE ASUNTOS PENITENCIARIOS, PARA SUSTANCIAR Y TRAMITAR LAS DIFERENTES PETICIONES Y REQUERIMIENTOS PROPIOS DEL GRUPO.</t>
  </si>
  <si>
    <t>ASEURADORA SOLIDARIA DE COLOMBIA</t>
  </si>
  <si>
    <t>COORDINADORA DEL GRUPO DE ASUNTOS PENITENCIARIOS</t>
  </si>
  <si>
    <t>PRESTAR LOS SERVICIOS COMO INGENIERO DE SISTEMAS CON ESPECIALIZACION Y CONOCIMIENTOS EN LA ADMINISTRACION DE SERVIDORES CON SISTEMA OPERATIVO SOLARIS, ADMINISTRACION AVANZADA DE BASE DE DATOS ORACLE Y HERRAMIENTAS DE ORACLE CLUSTER, EN EL GRUPO DE ADMINISTRACION DE LA INFORMACION DE LA OFICINA  DE SISTEMAS DE INFORMACION.</t>
  </si>
  <si>
    <t>FABIO DOBLADO BARRETO</t>
  </si>
  <si>
    <t xml:space="preserve">FORMALIDADES PLENAS </t>
  </si>
  <si>
    <t>PRESTAR LOS SERVICIOS PROFESIONALES COMO PSICOLOGA PARA PLANEAR, PARTICIPAR, EJECUTAR, REGISTRAR Y REPORTAR LAS ACCIONES TENDIENTES A OFRECER ATENCION INTEGRAL Y TRATAMIENTO PENITENCIARIO A LA POBLACION PRIVADA DE LA LIBERTAD EN EL AREA DE ATENCION Y TRATAMIENTO DEL EPMSC GIRARDOT</t>
  </si>
  <si>
    <t>GUSTAVO HERNAN RODRIGUEZ</t>
  </si>
  <si>
    <t>DAR UN ESPACIO FISICO UBICADO EN EL SEGUNDO PISO -  MEZANINE DEL EDIFICIO DE LA DIRECCION GENERAL DEL INPEC CALLE 26 No. 27-48 DISPUESTO PARA DAR FUNCIONAMIENTO DE CAFETERIA PARA LOS FUNCIONARIOS DEL INSTITUTO NACIONAL PENITENCIARIO Y CARCELARIO - INPEC.</t>
  </si>
  <si>
    <t>251</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</si>
</sst>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mm/yyyy;@"/>
    <numFmt numFmtId="165" formatCode="_(* #,##0_);_(* \(#,##0\);_(* &quot;-&quot;??_);_(@_)"/>
    <numFmt numFmtId="166" formatCode="#,##0;[Red]#,##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240A]dddd\,\ dd&quot; de &quot;mmmm&quot; de &quot;yyyy"/>
    <numFmt numFmtId="172" formatCode="yyyy/mm/dd"/>
    <numFmt numFmtId="173" formatCode="&quot;$&quot;\ #,##0;\(&quot;$&quot;\ #,##0\)"/>
    <numFmt numFmtId="174" formatCode="&quot;$&quot;\ #,##0"/>
    <numFmt numFmtId="175" formatCode="_-* #,##0.00\ _€_-;\-* #,##0.00\ _€_-;_-* &quot;-&quot;??\ _€_-;_-@_-"/>
    <numFmt numFmtId="176" formatCode="_-* #,##0\ _€_-;\-* #,##0\ _€_-;_-* &quot;-&quot;??\ _€_-;_-@_-"/>
    <numFmt numFmtId="177" formatCode="0;[Red]0"/>
    <numFmt numFmtId="178" formatCode="&quot;$&quot;\ #,##0;[Red]&quot;$&quot;\ #,##0"/>
    <numFmt numFmtId="179" formatCode="yyyy\-mm\-dd;@"/>
    <numFmt numFmtId="180" formatCode="[$$-240A]\ #,##0"/>
    <numFmt numFmtId="181" formatCode="[$-240A]hh:mm:ss\ AM/PM"/>
    <numFmt numFmtId="182" formatCode="#,##0.0"/>
    <numFmt numFmtId="183" formatCode="#,##0.000"/>
    <numFmt numFmtId="184" formatCode="#,##0.0000"/>
  </numFmts>
  <fonts count="67">
    <font>
      <sz val="11"/>
      <color theme="1"/>
      <name val="Calibri"/>
      <family val="2"/>
    </font>
    <font>
      <sz val="11"/>
      <color indexed="8"/>
      <name val="Calibri"/>
      <family val="2"/>
    </font>
    <font>
      <sz val="10"/>
      <color indexed="8"/>
      <name val="Arial"/>
      <family val="2"/>
    </font>
    <font>
      <sz val="8"/>
      <name val="Calibri"/>
      <family val="2"/>
    </font>
    <font>
      <sz val="8"/>
      <name val="Arial"/>
      <family val="2"/>
    </font>
    <font>
      <b/>
      <sz val="8"/>
      <name val="Arial"/>
      <family val="2"/>
    </font>
    <font>
      <sz val="10"/>
      <name val="Arial"/>
      <family val="2"/>
    </font>
    <font>
      <b/>
      <sz val="8"/>
      <color indexed="9"/>
      <name val="Arial"/>
      <family val="2"/>
    </font>
    <font>
      <sz val="8"/>
      <color indexed="8"/>
      <name val="Arial"/>
      <family val="2"/>
    </font>
    <font>
      <sz val="8"/>
      <color indexed="9"/>
      <name val="Arial"/>
      <family val="2"/>
    </font>
    <font>
      <sz val="8"/>
      <name val="Tahoma"/>
      <family val="2"/>
    </font>
    <font>
      <b/>
      <sz val="8"/>
      <name val="Tahoma"/>
      <family val="2"/>
    </font>
    <font>
      <b/>
      <u val="single"/>
      <sz val="8"/>
      <name val="Arial"/>
      <family val="2"/>
    </font>
    <font>
      <b/>
      <sz val="9"/>
      <name val="Arial"/>
      <family val="2"/>
    </font>
    <font>
      <b/>
      <u val="single"/>
      <sz val="9"/>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u val="single"/>
      <sz val="8"/>
      <color indexed="12"/>
      <name val="Arial"/>
      <family val="2"/>
    </font>
    <font>
      <u val="single"/>
      <sz val="8"/>
      <color indexed="10"/>
      <name val="Arial"/>
      <family val="2"/>
    </font>
    <font>
      <sz val="8"/>
      <color indexed="10"/>
      <name val="Arial"/>
      <family val="2"/>
    </font>
    <font>
      <b/>
      <sz val="16"/>
      <color indexed="8"/>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u val="single"/>
      <sz val="8"/>
      <color theme="10"/>
      <name val="Arial"/>
      <family val="2"/>
    </font>
    <font>
      <u val="single"/>
      <sz val="8"/>
      <color rgb="FFFF0000"/>
      <name val="Arial"/>
      <family val="2"/>
    </font>
    <font>
      <sz val="8"/>
      <color rgb="FFFF0000"/>
      <name val="Arial"/>
      <family val="2"/>
    </font>
    <font>
      <sz val="8"/>
      <color theme="0"/>
      <name val="Arial"/>
      <family val="2"/>
    </font>
    <font>
      <b/>
      <sz val="10"/>
      <color theme="1"/>
      <name val="Arial"/>
      <family val="2"/>
    </font>
    <font>
      <b/>
      <sz val="16"/>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FF66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style="medium"/>
      <bottom style="thin"/>
    </border>
    <border>
      <left style="thin"/>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09">
    <xf numFmtId="0" fontId="0" fillId="0" borderId="0" xfId="0" applyFont="1" applyAlignment="1">
      <alignment/>
    </xf>
    <xf numFmtId="0" fontId="4" fillId="33" borderId="10" xfId="0" applyFont="1" applyFill="1" applyBorder="1" applyAlignment="1">
      <alignment horizontal="justify" vertical="center" wrapText="1"/>
    </xf>
    <xf numFmtId="4" fontId="4" fillId="33" borderId="10" xfId="48" applyNumberFormat="1" applyFont="1" applyFill="1" applyBorder="1" applyAlignment="1">
      <alignment horizontal="right" vertical="center"/>
    </xf>
    <xf numFmtId="14" fontId="4" fillId="33" borderId="10" xfId="48" applyNumberFormat="1" applyFont="1" applyFill="1" applyBorder="1" applyAlignment="1">
      <alignment horizontal="center" vertical="center"/>
    </xf>
    <xf numFmtId="0" fontId="5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xf>
    <xf numFmtId="14" fontId="4" fillId="33" borderId="10" xfId="0" applyNumberFormat="1" applyFont="1" applyFill="1" applyBorder="1" applyAlignment="1">
      <alignment horizontal="center" vertical="center" wrapText="1"/>
    </xf>
    <xf numFmtId="0" fontId="58" fillId="0" borderId="0" xfId="0" applyFont="1" applyFill="1" applyAlignment="1">
      <alignment/>
    </xf>
    <xf numFmtId="0" fontId="58" fillId="0" borderId="0" xfId="0" applyFont="1" applyFill="1" applyAlignment="1">
      <alignment horizontal="center"/>
    </xf>
    <xf numFmtId="3" fontId="58" fillId="0" borderId="0" xfId="0" applyNumberFormat="1" applyFont="1" applyFill="1" applyAlignment="1">
      <alignment horizontal="left"/>
    </xf>
    <xf numFmtId="0" fontId="58" fillId="0" borderId="0" xfId="0" applyFont="1" applyFill="1" applyBorder="1" applyAlignment="1">
      <alignment/>
    </xf>
    <xf numFmtId="0" fontId="7" fillId="34" borderId="10" xfId="58" applyFont="1" applyFill="1" applyBorder="1" applyAlignment="1">
      <alignment horizontal="center" vertical="center" wrapText="1"/>
      <protection/>
    </xf>
    <xf numFmtId="0" fontId="58" fillId="0" borderId="0" xfId="0" applyFont="1" applyAlignment="1">
      <alignment/>
    </xf>
    <xf numFmtId="14" fontId="4" fillId="33" borderId="10" xfId="52" applyNumberFormat="1" applyFont="1" applyFill="1" applyBorder="1" applyAlignment="1">
      <alignment horizontal="center" vertical="center"/>
    </xf>
    <xf numFmtId="0" fontId="7" fillId="33" borderId="11" xfId="58" applyFont="1" applyFill="1" applyBorder="1" applyAlignment="1">
      <alignment horizontal="center" vertical="center" wrapText="1"/>
      <protection/>
    </xf>
    <xf numFmtId="173" fontId="8" fillId="33" borderId="10" xfId="59" applyNumberFormat="1" applyFont="1" applyFill="1" applyBorder="1" applyAlignment="1">
      <alignment horizontal="center" vertical="center" wrapText="1"/>
      <protection/>
    </xf>
    <xf numFmtId="0" fontId="59" fillId="0" borderId="0" xfId="0" applyFont="1" applyFill="1" applyAlignment="1">
      <alignment/>
    </xf>
    <xf numFmtId="0" fontId="58" fillId="0" borderId="0" xfId="0" applyFont="1" applyFill="1" applyBorder="1" applyAlignment="1">
      <alignment vertical="center"/>
    </xf>
    <xf numFmtId="0" fontId="58" fillId="33" borderId="0" xfId="0" applyFont="1" applyFill="1" applyBorder="1" applyAlignment="1">
      <alignment/>
    </xf>
    <xf numFmtId="49" fontId="47" fillId="33" borderId="10" xfId="45" applyNumberFormat="1" applyFill="1" applyBorder="1" applyAlignment="1">
      <alignment horizontal="center" vertical="center"/>
    </xf>
    <xf numFmtId="3" fontId="7" fillId="34" borderId="10" xfId="58" applyNumberFormat="1" applyFont="1" applyFill="1" applyBorder="1" applyAlignment="1">
      <alignment horizontal="left" vertical="center" wrapText="1"/>
      <protection/>
    </xf>
    <xf numFmtId="0" fontId="4" fillId="33" borderId="12" xfId="0" applyFont="1" applyFill="1" applyBorder="1" applyAlignment="1">
      <alignment horizontal="center" vertical="center" wrapText="1"/>
    </xf>
    <xf numFmtId="0" fontId="47" fillId="33" borderId="10" xfId="45" applyFill="1" applyBorder="1" applyAlignment="1">
      <alignment horizontal="center" vertical="center" wrapText="1"/>
    </xf>
    <xf numFmtId="14" fontId="4" fillId="33" borderId="10" xfId="48" applyNumberFormat="1" applyFont="1" applyFill="1" applyBorder="1" applyAlignment="1">
      <alignment horizontal="center" vertical="center" wrapText="1"/>
    </xf>
    <xf numFmtId="0" fontId="9" fillId="34" borderId="10" xfId="58" applyFont="1" applyFill="1" applyBorder="1" applyAlignment="1">
      <alignment horizontal="center" vertical="center" wrapText="1"/>
      <protection/>
    </xf>
    <xf numFmtId="14" fontId="4" fillId="33" borderId="10" xfId="52" applyNumberFormat="1" applyFont="1" applyFill="1" applyBorder="1" applyAlignment="1">
      <alignment horizontal="center" vertical="center" wrapText="1"/>
    </xf>
    <xf numFmtId="0" fontId="58" fillId="0" borderId="0" xfId="0" applyFont="1" applyFill="1" applyAlignment="1">
      <alignment wrapText="1"/>
    </xf>
    <xf numFmtId="4" fontId="58" fillId="33" borderId="0" xfId="0" applyNumberFormat="1" applyFont="1" applyFill="1" applyBorder="1" applyAlignment="1">
      <alignment/>
    </xf>
    <xf numFmtId="0" fontId="58" fillId="0" borderId="13" xfId="0" applyFont="1" applyFill="1" applyBorder="1" applyAlignment="1">
      <alignment/>
    </xf>
    <xf numFmtId="0" fontId="58" fillId="0" borderId="13" xfId="0" applyFont="1" applyFill="1" applyBorder="1" applyAlignment="1">
      <alignment horizontal="center"/>
    </xf>
    <xf numFmtId="0" fontId="59" fillId="0" borderId="13" xfId="0" applyFont="1" applyFill="1" applyBorder="1" applyAlignment="1">
      <alignment/>
    </xf>
    <xf numFmtId="0" fontId="58" fillId="0" borderId="13" xfId="0" applyFont="1" applyFill="1" applyBorder="1" applyAlignment="1">
      <alignment wrapText="1"/>
    </xf>
    <xf numFmtId="0" fontId="58" fillId="0" borderId="13" xfId="0" applyFont="1" applyFill="1" applyBorder="1" applyAlignment="1">
      <alignment vertical="center"/>
    </xf>
    <xf numFmtId="0" fontId="58" fillId="0" borderId="13" xfId="0" applyFont="1" applyBorder="1" applyAlignment="1">
      <alignment/>
    </xf>
    <xf numFmtId="0" fontId="58" fillId="33" borderId="13" xfId="0" applyFont="1" applyFill="1" applyBorder="1" applyAlignment="1">
      <alignment/>
    </xf>
    <xf numFmtId="0" fontId="58" fillId="33" borderId="14" xfId="0" applyFont="1" applyFill="1" applyBorder="1" applyAlignment="1">
      <alignment/>
    </xf>
    <xf numFmtId="4" fontId="7" fillId="34" borderId="10" xfId="58" applyNumberFormat="1" applyFont="1" applyFill="1" applyBorder="1" applyAlignment="1">
      <alignment horizontal="center" vertical="center" wrapText="1"/>
      <protection/>
    </xf>
    <xf numFmtId="0" fontId="7" fillId="33" borderId="10" xfId="58" applyFont="1" applyFill="1" applyBorder="1" applyAlignment="1">
      <alignment horizontal="center" vertical="center" wrapText="1"/>
      <protection/>
    </xf>
    <xf numFmtId="49" fontId="47" fillId="33" borderId="15" xfId="45" applyNumberFormat="1" applyFill="1" applyBorder="1" applyAlignment="1">
      <alignment horizontal="center" vertical="center"/>
    </xf>
    <xf numFmtId="0" fontId="47" fillId="33" borderId="16" xfId="45" applyFill="1" applyBorder="1" applyAlignment="1">
      <alignment horizontal="center" vertical="center" wrapText="1"/>
    </xf>
    <xf numFmtId="14" fontId="4" fillId="33" borderId="10" xfId="58" applyNumberFormat="1" applyFont="1" applyFill="1" applyBorder="1" applyAlignment="1">
      <alignment horizontal="center" vertical="center" wrapText="1"/>
      <protection/>
    </xf>
    <xf numFmtId="3" fontId="4" fillId="33" borderId="10" xfId="48" applyNumberFormat="1" applyFont="1" applyFill="1" applyBorder="1" applyAlignment="1">
      <alignment horizontal="left" vertical="center"/>
    </xf>
    <xf numFmtId="3" fontId="4" fillId="33" borderId="10" xfId="0" applyNumberFormat="1" applyFont="1" applyFill="1" applyBorder="1" applyAlignment="1">
      <alignment horizontal="left" vertical="center" wrapText="1"/>
    </xf>
    <xf numFmtId="3" fontId="58" fillId="33" borderId="10" xfId="0" applyNumberFormat="1" applyFont="1" applyFill="1" applyBorder="1" applyAlignment="1">
      <alignment horizontal="left" vertical="center" wrapText="1"/>
    </xf>
    <xf numFmtId="0" fontId="4" fillId="33" borderId="10" xfId="0" applyFont="1" applyFill="1" applyBorder="1" applyAlignment="1">
      <alignment/>
    </xf>
    <xf numFmtId="14" fontId="58" fillId="33" borderId="10" xfId="0" applyNumberFormat="1" applyFont="1" applyFill="1" applyBorder="1" applyAlignment="1">
      <alignment horizontal="center" vertical="center" wrapText="1"/>
    </xf>
    <xf numFmtId="0" fontId="5" fillId="33" borderId="10" xfId="0" applyFont="1" applyFill="1" applyBorder="1" applyAlignment="1">
      <alignment horizontal="center"/>
    </xf>
    <xf numFmtId="0" fontId="59" fillId="33" borderId="10" xfId="0" applyFont="1" applyFill="1" applyBorder="1" applyAlignment="1">
      <alignment horizontal="center" vertical="center" wrapText="1"/>
    </xf>
    <xf numFmtId="0" fontId="60" fillId="33" borderId="10" xfId="45" applyFont="1" applyFill="1" applyBorder="1" applyAlignment="1">
      <alignment horizontal="center" vertical="center" wrapText="1"/>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xf>
    <xf numFmtId="14" fontId="4" fillId="33" borderId="10" xfId="0" applyNumberFormat="1" applyFont="1" applyFill="1" applyBorder="1" applyAlignment="1">
      <alignment horizontal="center" vertical="center"/>
    </xf>
    <xf numFmtId="4" fontId="4" fillId="33" borderId="10" xfId="50" applyNumberFormat="1" applyFont="1" applyFill="1" applyBorder="1" applyAlignment="1">
      <alignment horizontal="right" vertical="center"/>
    </xf>
    <xf numFmtId="14" fontId="4" fillId="33" borderId="10" xfId="50" applyNumberFormat="1" applyFont="1" applyFill="1" applyBorder="1" applyAlignment="1">
      <alignment horizontal="center" vertical="center" wrapText="1"/>
    </xf>
    <xf numFmtId="14" fontId="4" fillId="33" borderId="10" xfId="50" applyNumberFormat="1" applyFont="1" applyFill="1" applyBorder="1" applyAlignment="1">
      <alignment horizontal="center" vertical="center"/>
    </xf>
    <xf numFmtId="0" fontId="4" fillId="33" borderId="0" xfId="0" applyFont="1" applyFill="1" applyBorder="1" applyAlignment="1">
      <alignment horizontal="center" vertical="center" wrapText="1"/>
    </xf>
    <xf numFmtId="0" fontId="58" fillId="13" borderId="10" xfId="0" applyFont="1" applyFill="1" applyBorder="1" applyAlignment="1">
      <alignment horizontal="center" vertical="center" wrapText="1"/>
    </xf>
    <xf numFmtId="0" fontId="4" fillId="33" borderId="0"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58" fillId="33" borderId="10" xfId="0" applyNumberFormat="1" applyFont="1" applyFill="1" applyBorder="1" applyAlignment="1">
      <alignment horizontal="center" vertical="center" wrapText="1"/>
    </xf>
    <xf numFmtId="49" fontId="4" fillId="33" borderId="10" xfId="50" applyNumberFormat="1" applyFont="1" applyFill="1" applyBorder="1" applyAlignment="1">
      <alignment horizontal="center" vertical="center"/>
    </xf>
    <xf numFmtId="14" fontId="4" fillId="33" borderId="10" xfId="0" applyNumberFormat="1" applyFont="1" applyFill="1" applyBorder="1" applyAlignment="1">
      <alignment/>
    </xf>
    <xf numFmtId="0" fontId="4" fillId="33" borderId="10" xfId="50" applyNumberFormat="1" applyFont="1" applyFill="1" applyBorder="1" applyAlignment="1">
      <alignment horizontal="center" vertical="center"/>
    </xf>
    <xf numFmtId="17" fontId="58"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4" fontId="4" fillId="33" borderId="10" xfId="0" applyNumberFormat="1" applyFont="1" applyFill="1" applyBorder="1" applyAlignment="1">
      <alignment/>
    </xf>
    <xf numFmtId="0" fontId="4" fillId="33" borderId="10" xfId="0" applyFont="1" applyFill="1" applyBorder="1" applyAlignment="1">
      <alignment wrapText="1"/>
    </xf>
    <xf numFmtId="0" fontId="61" fillId="33" borderId="10" xfId="0" applyFont="1" applyFill="1" applyBorder="1" applyAlignment="1">
      <alignment horizontal="justify" vertical="center" wrapText="1"/>
    </xf>
    <xf numFmtId="0" fontId="47" fillId="33" borderId="10" xfId="45" applyFill="1" applyBorder="1" applyAlignment="1">
      <alignment horizontal="justify" vertical="center" wrapText="1"/>
    </xf>
    <xf numFmtId="0" fontId="62" fillId="33" borderId="10" xfId="0" applyFont="1" applyFill="1" applyBorder="1" applyAlignment="1">
      <alignment horizontal="center" vertical="center" wrapText="1"/>
    </xf>
    <xf numFmtId="14" fontId="59" fillId="33" borderId="10" xfId="0" applyNumberFormat="1" applyFont="1" applyFill="1" applyBorder="1" applyAlignment="1">
      <alignment horizontal="center" vertical="center" wrapText="1"/>
    </xf>
    <xf numFmtId="0" fontId="4" fillId="33" borderId="0" xfId="0" applyFont="1" applyFill="1" applyBorder="1" applyAlignment="1">
      <alignment wrapText="1"/>
    </xf>
    <xf numFmtId="0" fontId="58" fillId="33" borderId="0" xfId="0" applyFont="1" applyFill="1" applyAlignment="1">
      <alignment wrapText="1"/>
    </xf>
    <xf numFmtId="0" fontId="58" fillId="33" borderId="0" xfId="0" applyFont="1" applyFill="1" applyAlignment="1">
      <alignment horizontal="center"/>
    </xf>
    <xf numFmtId="0" fontId="58" fillId="33" borderId="0" xfId="0" applyFont="1" applyFill="1" applyAlignment="1">
      <alignment/>
    </xf>
    <xf numFmtId="3" fontId="58" fillId="33" borderId="0" xfId="0" applyNumberFormat="1" applyFont="1" applyFill="1" applyAlignment="1">
      <alignment horizontal="left"/>
    </xf>
    <xf numFmtId="0" fontId="59" fillId="33" borderId="0" xfId="0" applyFont="1" applyFill="1" applyAlignment="1">
      <alignment/>
    </xf>
    <xf numFmtId="0" fontId="58" fillId="33" borderId="0" xfId="0" applyFont="1" applyFill="1" applyBorder="1" applyAlignment="1">
      <alignment vertical="center"/>
    </xf>
    <xf numFmtId="0" fontId="58" fillId="35" borderId="10" xfId="0" applyFont="1" applyFill="1" applyBorder="1" applyAlignment="1">
      <alignment horizontal="center" vertical="center" wrapText="1"/>
    </xf>
    <xf numFmtId="0" fontId="58" fillId="33" borderId="0" xfId="0" applyFont="1" applyFill="1" applyBorder="1" applyAlignment="1">
      <alignment horizontal="center" vertical="center"/>
    </xf>
    <xf numFmtId="4" fontId="4" fillId="36" borderId="10" xfId="48" applyNumberFormat="1" applyFont="1" applyFill="1" applyBorder="1" applyAlignment="1">
      <alignment horizontal="right" vertical="center"/>
    </xf>
    <xf numFmtId="14" fontId="4" fillId="36" borderId="10" xfId="48" applyNumberFormat="1" applyFont="1" applyFill="1" applyBorder="1" applyAlignment="1">
      <alignment horizontal="center" vertical="center" wrapText="1"/>
    </xf>
    <xf numFmtId="4" fontId="4" fillId="36" borderId="10" xfId="50" applyNumberFormat="1" applyFont="1" applyFill="1" applyBorder="1" applyAlignment="1">
      <alignment horizontal="right" vertical="center"/>
    </xf>
    <xf numFmtId="14" fontId="58" fillId="35" borderId="10" xfId="0" applyNumberFormat="1" applyFont="1" applyFill="1" applyBorder="1" applyAlignment="1">
      <alignment horizontal="center" vertical="center" wrapText="1"/>
    </xf>
    <xf numFmtId="3" fontId="58" fillId="35" borderId="10" xfId="0" applyNumberFormat="1" applyFont="1" applyFill="1" applyBorder="1" applyAlignment="1">
      <alignment horizontal="left" vertical="center" wrapText="1"/>
    </xf>
    <xf numFmtId="14" fontId="4" fillId="37" borderId="10" xfId="48" applyNumberFormat="1" applyFont="1" applyFill="1" applyBorder="1" applyAlignment="1">
      <alignment horizontal="center" vertical="center"/>
    </xf>
    <xf numFmtId="14" fontId="4" fillId="37" borderId="10" xfId="0" applyNumberFormat="1" applyFont="1" applyFill="1" applyBorder="1" applyAlignment="1">
      <alignment horizontal="center" vertical="center" wrapText="1"/>
    </xf>
    <xf numFmtId="14" fontId="4" fillId="37" borderId="10" xfId="48" applyNumberFormat="1" applyFont="1" applyFill="1" applyBorder="1" applyAlignment="1">
      <alignment horizontal="center" vertical="center" wrapText="1"/>
    </xf>
    <xf numFmtId="14" fontId="4" fillId="37" borderId="10" xfId="50" applyNumberFormat="1" applyFont="1" applyFill="1" applyBorder="1" applyAlignment="1">
      <alignment horizontal="center" vertical="center"/>
    </xf>
    <xf numFmtId="0" fontId="63" fillId="33" borderId="0" xfId="0" applyFont="1" applyFill="1" applyAlignment="1">
      <alignment/>
    </xf>
    <xf numFmtId="0" fontId="4" fillId="33" borderId="0" xfId="0" applyFont="1" applyFill="1" applyAlignment="1">
      <alignment/>
    </xf>
    <xf numFmtId="4" fontId="63" fillId="33" borderId="10" xfId="50" applyNumberFormat="1" applyFont="1" applyFill="1" applyBorder="1" applyAlignment="1">
      <alignment horizontal="right" vertical="center"/>
    </xf>
    <xf numFmtId="173" fontId="63" fillId="33" borderId="10" xfId="59" applyNumberFormat="1" applyFont="1" applyFill="1" applyBorder="1" applyAlignment="1">
      <alignment horizontal="center" vertical="center" wrapText="1"/>
      <protection/>
    </xf>
    <xf numFmtId="4" fontId="63" fillId="33" borderId="0" xfId="0" applyNumberFormat="1" applyFont="1" applyFill="1" applyAlignment="1">
      <alignment/>
    </xf>
    <xf numFmtId="173" fontId="4" fillId="33" borderId="10" xfId="59" applyNumberFormat="1" applyFont="1" applyFill="1" applyBorder="1" applyAlignment="1">
      <alignment horizontal="center" vertical="center" wrapText="1"/>
      <protection/>
    </xf>
    <xf numFmtId="14" fontId="4" fillId="35"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4" fontId="58" fillId="0" borderId="0" xfId="0" applyNumberFormat="1" applyFont="1" applyFill="1" applyBorder="1" applyAlignment="1">
      <alignment horizontal="center" vertical="center"/>
    </xf>
    <xf numFmtId="0" fontId="59" fillId="33" borderId="17" xfId="0" applyFont="1" applyFill="1" applyBorder="1" applyAlignment="1">
      <alignment horizontal="center"/>
    </xf>
    <xf numFmtId="0" fontId="59" fillId="33" borderId="13" xfId="0" applyFont="1" applyFill="1" applyBorder="1" applyAlignment="1">
      <alignment horizontal="center"/>
    </xf>
    <xf numFmtId="4" fontId="64" fillId="0" borderId="0" xfId="0" applyNumberFormat="1" applyFont="1" applyFill="1" applyAlignment="1">
      <alignment/>
    </xf>
    <xf numFmtId="4" fontId="0" fillId="0" borderId="0" xfId="0" applyNumberFormat="1" applyAlignment="1">
      <alignment/>
    </xf>
    <xf numFmtId="0" fontId="65" fillId="0" borderId="17" xfId="0" applyFont="1" applyBorder="1" applyAlignment="1">
      <alignment horizontal="center"/>
    </xf>
    <xf numFmtId="0" fontId="65" fillId="0" borderId="13" xfId="0" applyFont="1" applyBorder="1" applyAlignment="1">
      <alignment horizontal="center"/>
    </xf>
    <xf numFmtId="0" fontId="65" fillId="0" borderId="14" xfId="0" applyFont="1" applyBorder="1" applyAlignment="1">
      <alignment horizontal="center"/>
    </xf>
    <xf numFmtId="0" fontId="7" fillId="34" borderId="18" xfId="58" applyFont="1" applyFill="1" applyBorder="1" applyAlignment="1">
      <alignment horizontal="center" vertical="center" wrapText="1"/>
      <protection/>
    </xf>
    <xf numFmtId="0" fontId="7" fillId="34" borderId="11" xfId="58" applyFont="1" applyFill="1" applyBorder="1" applyAlignment="1">
      <alignment horizontal="center" vertical="center" wrapText="1"/>
      <protection/>
    </xf>
    <xf numFmtId="0" fontId="7" fillId="34" borderId="19" xfId="58"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_Hoja2" xfId="58"/>
    <cellStyle name="Normal_javier"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lamo@inpec.gov.co" TargetMode="External" /><Relationship Id="rId2" Type="http://schemas.openxmlformats.org/officeDocument/2006/relationships/hyperlink" Target="mailto:yeimmy.rojas@terpel.com" TargetMode="External" /><Relationship Id="rId3" Type="http://schemas.openxmlformats.org/officeDocument/2006/relationships/hyperlink" Target="mailto:andres.fernandez@caminosdelibertad.org" TargetMode="External" /><Relationship Id="rId4" Type="http://schemas.openxmlformats.org/officeDocument/2006/relationships/hyperlink" Target="mailto:isamon27@hotmail.com" TargetMode="External" /><Relationship Id="rId5" Type="http://schemas.openxmlformats.org/officeDocument/2006/relationships/hyperlink" Target="mailto:anedzama@yahoo.com" TargetMode="External" /><Relationship Id="rId6" Type="http://schemas.openxmlformats.org/officeDocument/2006/relationships/hyperlink" Target="mailto:gilmapizaestrada@hotmail.com" TargetMode="External" /><Relationship Id="rId7" Type="http://schemas.openxmlformats.org/officeDocument/2006/relationships/hyperlink" Target="mailto:previsoracolombiacompra@gmail.com" TargetMode="External" /><Relationship Id="rId8" Type="http://schemas.openxmlformats.org/officeDocument/2006/relationships/hyperlink" Target="mailto:dirpilar@goldtoursas.com" TargetMode="External" /><Relationship Id="rId9" Type="http://schemas.openxmlformats.org/officeDocument/2006/relationships/hyperlink" Target="mailto:olgachaparra@hotmail.com" TargetMode="External" /><Relationship Id="rId10" Type="http://schemas.openxmlformats.org/officeDocument/2006/relationships/hyperlink" Target="mailto:ventas@andesscd.com.co" TargetMode="External" /><Relationship Id="rId11" Type="http://schemas.openxmlformats.org/officeDocument/2006/relationships/hyperlink" Target="mailto:diego.cortes@confepaez.com" TargetMode="External" /><Relationship Id="rId12" Type="http://schemas.openxmlformats.org/officeDocument/2006/relationships/hyperlink" Target="mailto:diego.cortes@confepaez.com" TargetMode="External" /><Relationship Id="rId13" Type="http://schemas.openxmlformats.org/officeDocument/2006/relationships/hyperlink" Target="mailto:humbertomunoz@hotmail.com" TargetMode="External" /><Relationship Id="rId14" Type="http://schemas.openxmlformats.org/officeDocument/2006/relationships/hyperlink" Target="mailto:mariaibetancourt@hotmail.com" TargetMode="External" /><Relationship Id="rId15" Type="http://schemas.openxmlformats.org/officeDocument/2006/relationships/hyperlink" Target="mailto:luisaf09@gmail.com" TargetMode="External" /><Relationship Id="rId16" Type="http://schemas.openxmlformats.org/officeDocument/2006/relationships/hyperlink" Target="mailto:mabernardaurrego@gmail.com" TargetMode="External" /><Relationship Id="rId17" Type="http://schemas.openxmlformats.org/officeDocument/2006/relationships/hyperlink" Target="mailto:Karo31077@gmail.com" TargetMode="External" /><Relationship Id="rId18" Type="http://schemas.openxmlformats.org/officeDocument/2006/relationships/hyperlink" Target="mailto:johannaperez15@hotmail.com" TargetMode="External" /><Relationship Id="rId19" Type="http://schemas.openxmlformats.org/officeDocument/2006/relationships/hyperlink" Target="mailto:xepapipa@hotmail.com" TargetMode="External" /><Relationship Id="rId20" Type="http://schemas.openxmlformats.org/officeDocument/2006/relationships/hyperlink" Target="mailto:oso5329@gmail.com" TargetMode="External" /><Relationship Id="rId21" Type="http://schemas.openxmlformats.org/officeDocument/2006/relationships/hyperlink" Target="mailto:cecilia.camargo1106@gmail.com" TargetMode="External" /><Relationship Id="rId22" Type="http://schemas.openxmlformats.org/officeDocument/2006/relationships/hyperlink" Target="mailto:patricia.palacios@4-72.com.co" TargetMode="External" /><Relationship Id="rId23" Type="http://schemas.openxmlformats.org/officeDocument/2006/relationships/hyperlink" Target="mailto:herme601@hotmail.com" TargetMode="External" /><Relationship Id="rId24" Type="http://schemas.openxmlformats.org/officeDocument/2006/relationships/hyperlink" Target="mailto:oscaralexander1990@hotmail.com.com" TargetMode="External" /><Relationship Id="rId25" Type="http://schemas.openxmlformats.org/officeDocument/2006/relationships/hyperlink" Target="mailto:emilsenabogado@hotmail.com" TargetMode="External" /><Relationship Id="rId26" Type="http://schemas.openxmlformats.org/officeDocument/2006/relationships/hyperlink" Target="mailto:camigueherran@gmail.com" TargetMode="External" /><Relationship Id="rId27" Type="http://schemas.openxmlformats.org/officeDocument/2006/relationships/hyperlink" Target="mailto:astridsierraco@yahoo.com" TargetMode="External" /><Relationship Id="rId28" Type="http://schemas.openxmlformats.org/officeDocument/2006/relationships/hyperlink" Target="mailto:mariac_osorio8@hotmail.com" TargetMode="External" /><Relationship Id="rId29" Type="http://schemas.openxmlformats.org/officeDocument/2006/relationships/hyperlink" Target="mailto:rector@pedagogica.edu.co" TargetMode="External" /><Relationship Id="rId30" Type="http://schemas.openxmlformats.org/officeDocument/2006/relationships/hyperlink" Target="mailto:leonardomillos13@gamil.com" TargetMode="External" /><Relationship Id="rId31" Type="http://schemas.openxmlformats.org/officeDocument/2006/relationships/hyperlink" Target="mailto:jessiquina_14@hotmail.com" TargetMode="External" /><Relationship Id="rId32" Type="http://schemas.openxmlformats.org/officeDocument/2006/relationships/hyperlink" Target="mailto:myriamoliverosn@hotmail.com" TargetMode="External" /><Relationship Id="rId33" Type="http://schemas.openxmlformats.org/officeDocument/2006/relationships/hyperlink" Target="mailto:cristinafandino@hotmail.com" TargetMode="External" /><Relationship Id="rId34" Type="http://schemas.openxmlformats.org/officeDocument/2006/relationships/hyperlink" Target="mailto:info@pyzservicios.com" TargetMode="External" /><Relationship Id="rId35" Type="http://schemas.openxmlformats.org/officeDocument/2006/relationships/hyperlink" Target="mailto:gloriacgarcia@hotmail.com" TargetMode="External" /><Relationship Id="rId36" Type="http://schemas.openxmlformats.org/officeDocument/2006/relationships/hyperlink" Target="mailto:yandrez1025@gmail.com" TargetMode="External" /><Relationship Id="rId37" Type="http://schemas.openxmlformats.org/officeDocument/2006/relationships/hyperlink" Target="mailto:jrcneteork@gmail.com" TargetMode="External" /><Relationship Id="rId38" Type="http://schemas.openxmlformats.org/officeDocument/2006/relationships/hyperlink" Target="mailto:james.villamil@gmail.com" TargetMode="External" /><Relationship Id="rId39" Type="http://schemas.openxmlformats.org/officeDocument/2006/relationships/hyperlink" Target="mailto:patty.sa.ro07@gmail.com" TargetMode="External" /><Relationship Id="rId40" Type="http://schemas.openxmlformats.org/officeDocument/2006/relationships/hyperlink" Target="mailto:marcelagualt@hotmail.com" TargetMode="External" /><Relationship Id="rId41" Type="http://schemas.openxmlformats.org/officeDocument/2006/relationships/hyperlink" Target="mailto:lfgaitanp@hotmail.com" TargetMode="External" /><Relationship Id="rId42" Type="http://schemas.openxmlformats.org/officeDocument/2006/relationships/hyperlink" Target="mailto:andreagonzalezlopez@yahoo.es" TargetMode="External" /><Relationship Id="rId43" Type="http://schemas.openxmlformats.org/officeDocument/2006/relationships/hyperlink" Target="mailto:siabrilc@hotmail.com" TargetMode="External" /><Relationship Id="rId44" Type="http://schemas.openxmlformats.org/officeDocument/2006/relationships/hyperlink" Target="mailto:vivic.011@hotmail.com" TargetMode="External" /><Relationship Id="rId45" Type="http://schemas.openxmlformats.org/officeDocument/2006/relationships/hyperlink" Target="mailto:riguzmanen@hotmail.com" TargetMode="External" /><Relationship Id="rId46" Type="http://schemas.openxmlformats.org/officeDocument/2006/relationships/hyperlink" Target="mailto:bibianagonzalez@gmail.com" TargetMode="External" /><Relationship Id="rId47" Type="http://schemas.openxmlformats.org/officeDocument/2006/relationships/hyperlink" Target="mailto:lilito8@yahoo.com" TargetMode="External" /><Relationship Id="rId48" Type="http://schemas.openxmlformats.org/officeDocument/2006/relationships/hyperlink" Target="mailto:paolitapinto.consultores@gmail.com" TargetMode="External" /><Relationship Id="rId49" Type="http://schemas.openxmlformats.org/officeDocument/2006/relationships/hyperlink" Target="mailto:adrianagodu@msn.com" TargetMode="External" /><Relationship Id="rId50" Type="http://schemas.openxmlformats.org/officeDocument/2006/relationships/hyperlink" Target="mailto:jayuvi27@hotmail.com" TargetMode="External" /><Relationship Id="rId51" Type="http://schemas.openxmlformats.org/officeDocument/2006/relationships/hyperlink" Target="mailto:nigapa62@gmail.com" TargetMode="External" /><Relationship Id="rId52" Type="http://schemas.openxmlformats.org/officeDocument/2006/relationships/hyperlink" Target="mailto:galeonfb@hotmail.com" TargetMode="External" /><Relationship Id="rId53" Type="http://schemas.openxmlformats.org/officeDocument/2006/relationships/hyperlink" Target="mailto:alejandra_9104@yahoo.es" TargetMode="External" /><Relationship Id="rId54" Type="http://schemas.openxmlformats.org/officeDocument/2006/relationships/hyperlink" Target="mailto:katherinemillan@yahoo.es" TargetMode="External" /><Relationship Id="rId55" Type="http://schemas.openxmlformats.org/officeDocument/2006/relationships/hyperlink" Target="mailto:danielredrodriguez@gmail.com" TargetMode="External" /><Relationship Id="rId56" Type="http://schemas.openxmlformats.org/officeDocument/2006/relationships/hyperlink" Target="mailto:dianadpuertoh@gmail.com" TargetMode="External" /><Relationship Id="rId57" Type="http://schemas.openxmlformats.org/officeDocument/2006/relationships/hyperlink" Target="mailto:juancchapt@hotmail.com" TargetMode="External" /><Relationship Id="rId58" Type="http://schemas.openxmlformats.org/officeDocument/2006/relationships/hyperlink" Target="mailto:crisramirez103@gmail.com" TargetMode="External" /><Relationship Id="rId59" Type="http://schemas.openxmlformats.org/officeDocument/2006/relationships/hyperlink" Target="mailto:juansebasvel@hotmail.com" TargetMode="External" /><Relationship Id="rId60" Type="http://schemas.openxmlformats.org/officeDocument/2006/relationships/hyperlink" Target="mailto:nellysar@gmail.com" TargetMode="External" /><Relationship Id="rId61" Type="http://schemas.openxmlformats.org/officeDocument/2006/relationships/hyperlink" Target="mailto:sofia.velasquez.n@hotmail.com" TargetMode="External" /><Relationship Id="rId62" Type="http://schemas.openxmlformats.org/officeDocument/2006/relationships/hyperlink" Target="mailto:sancrisrey@hotmail.com" TargetMode="External" /><Relationship Id="rId63" Type="http://schemas.openxmlformats.org/officeDocument/2006/relationships/hyperlink" Target="mailto:alejamendoza05@hotmail.com" TargetMode="External" /><Relationship Id="rId64" Type="http://schemas.openxmlformats.org/officeDocument/2006/relationships/hyperlink" Target="mailto:insa8409@yahoo.com" TargetMode="External" /><Relationship Id="rId65" Type="http://schemas.openxmlformats.org/officeDocument/2006/relationships/hyperlink" Target="mailto:alarconbyv1803@hotmail.es" TargetMode="External" /><Relationship Id="rId66" Type="http://schemas.openxmlformats.org/officeDocument/2006/relationships/hyperlink" Target="mailto:dianluis2601@hotmail.com" TargetMode="External" /><Relationship Id="rId67" Type="http://schemas.openxmlformats.org/officeDocument/2006/relationships/hyperlink" Target="mailto:andrea_ruiz150@hotmail.com" TargetMode="External" /><Relationship Id="rId68" Type="http://schemas.openxmlformats.org/officeDocument/2006/relationships/hyperlink" Target="mailto:adavelasquez2609@gmail.com" TargetMode="External" /><Relationship Id="rId69" Type="http://schemas.openxmlformats.org/officeDocument/2006/relationships/hyperlink" Target="mailto:juliethpaola1986@gmail.com" TargetMode="External" /><Relationship Id="rId70" Type="http://schemas.openxmlformats.org/officeDocument/2006/relationships/hyperlink" Target="mailto:luisalbeiro1978@hotmail.com" TargetMode="External" /><Relationship Id="rId71" Type="http://schemas.openxmlformats.org/officeDocument/2006/relationships/hyperlink" Target="mailto:pochohse@gmail.com" TargetMode="External" /><Relationship Id="rId72" Type="http://schemas.openxmlformats.org/officeDocument/2006/relationships/hyperlink" Target="mailto:fannyguevara@gmail.com" TargetMode="External" /><Relationship Id="rId73" Type="http://schemas.openxmlformats.org/officeDocument/2006/relationships/hyperlink" Target="mailto:alianzaestrategicasas@hotmail.com" TargetMode="External" /><Relationship Id="rId74" Type="http://schemas.openxmlformats.org/officeDocument/2006/relationships/hyperlink" Target="mailto:gobierno@ofi.com.co" TargetMode="External" /><Relationship Id="rId75" Type="http://schemas.openxmlformats.org/officeDocument/2006/relationships/hyperlink" Target="mailto:a.pineros@imcorpsa.com" TargetMode="External" /><Relationship Id="rId76" Type="http://schemas.openxmlformats.org/officeDocument/2006/relationships/hyperlink" Target="mailto:claudiamarcela.ramirez@hotmail.com" TargetMode="External" /><Relationship Id="rId77" Type="http://schemas.openxmlformats.org/officeDocument/2006/relationships/hyperlink" Target="mailto:dmc198_87@hotmail.com" TargetMode="External" /><Relationship Id="rId78" Type="http://schemas.openxmlformats.org/officeDocument/2006/relationships/hyperlink" Target="mailto:amanda.serrano.bulla@gmail.com" TargetMode="External" /><Relationship Id="rId79" Type="http://schemas.openxmlformats.org/officeDocument/2006/relationships/hyperlink" Target="mailto:santiago.spinel@gmail.com" TargetMode="External" /><Relationship Id="rId80" Type="http://schemas.openxmlformats.org/officeDocument/2006/relationships/hyperlink" Target="mailto:vivianlire@hotmail.com" TargetMode="External" /><Relationship Id="rId81" Type="http://schemas.openxmlformats.org/officeDocument/2006/relationships/hyperlink" Target="mailto:angelaesanchezm@hotmail.com" TargetMode="External" /><Relationship Id="rId82" Type="http://schemas.openxmlformats.org/officeDocument/2006/relationships/hyperlink" Target="mailto:amarquez@coem.co" TargetMode="External" /><Relationship Id="rId83" Type="http://schemas.openxmlformats.org/officeDocument/2006/relationships/hyperlink" Target="mailto:juridica@derca.com.co" TargetMode="External" /><Relationship Id="rId84" Type="http://schemas.openxmlformats.org/officeDocument/2006/relationships/hyperlink" Target="mailto:licitaciones@jemsupplies.com" TargetMode="External" /><Relationship Id="rId85" Type="http://schemas.openxmlformats.org/officeDocument/2006/relationships/hyperlink" Target="mailto:juridica@derca.com.co" TargetMode="External" /><Relationship Id="rId86" Type="http://schemas.openxmlformats.org/officeDocument/2006/relationships/hyperlink" Target="mailto:licitaciones@jemsupplies.com" TargetMode="External" /><Relationship Id="rId87" Type="http://schemas.openxmlformats.org/officeDocument/2006/relationships/hyperlink" Target="mailto:claudia.navarro@protela.com" TargetMode="External" /><Relationship Id="rId88" Type="http://schemas.openxmlformats.org/officeDocument/2006/relationships/hyperlink" Target="mailto:juridica@derca.com.co" TargetMode="External" /><Relationship Id="rId89" Type="http://schemas.openxmlformats.org/officeDocument/2006/relationships/hyperlink" Target="mailto:juridica@derca.com.co" TargetMode="External" /><Relationship Id="rId90" Type="http://schemas.openxmlformats.org/officeDocument/2006/relationships/hyperlink" Target="mailto:jcprieto@saradecolombia.com" TargetMode="External" /><Relationship Id="rId91" Type="http://schemas.openxmlformats.org/officeDocument/2006/relationships/hyperlink" Target="mailto:consorcioisa@gmail.com" TargetMode="External" /><Relationship Id="rId92" Type="http://schemas.openxmlformats.org/officeDocument/2006/relationships/hyperlink" Target="mailto:previsoracolombiaacompra@gmail.com" TargetMode="External" /><Relationship Id="rId93" Type="http://schemas.openxmlformats.org/officeDocument/2006/relationships/hyperlink" Target="mailto:rectoria@ufps.edu.co" TargetMode="External" /><Relationship Id="rId94" Type="http://schemas.openxmlformats.org/officeDocument/2006/relationships/hyperlink" Target="mailto:periodistasegura@gmail.com" TargetMode="External" /><Relationship Id="rId95" Type="http://schemas.openxmlformats.org/officeDocument/2006/relationships/hyperlink" Target="mailto:marelyaguirre09@gmail.com" TargetMode="External" /><Relationship Id="rId96" Type="http://schemas.openxmlformats.org/officeDocument/2006/relationships/hyperlink" Target="mailto:irmaramirez18@hotmail.com" TargetMode="External" /><Relationship Id="rId97" Type="http://schemas.openxmlformats.org/officeDocument/2006/relationships/hyperlink" Target="mailto:javier.gomezt@gmail.com" TargetMode="External" /><Relationship Id="rId98" Type="http://schemas.openxmlformats.org/officeDocument/2006/relationships/hyperlink" Target="mailto:fernandosalazarjal@yahoo.es" TargetMode="External" /><Relationship Id="rId99" Type="http://schemas.openxmlformats.org/officeDocument/2006/relationships/hyperlink" Target="mailto:carmenguerrero@yahoo.com" TargetMode="External" /><Relationship Id="rId100" Type="http://schemas.openxmlformats.org/officeDocument/2006/relationships/hyperlink" Target="mailto:anderson1984_1@hotmail.com" TargetMode="External" /><Relationship Id="rId101" Type="http://schemas.openxmlformats.org/officeDocument/2006/relationships/hyperlink" Target="mailto:magdinis-78@hotmail.com" TargetMode="External" /><Relationship Id="rId102" Type="http://schemas.openxmlformats.org/officeDocument/2006/relationships/hyperlink" Target="mailto:nani.arias18@hotmail.com" TargetMode="External" /><Relationship Id="rId103" Type="http://schemas.openxmlformats.org/officeDocument/2006/relationships/hyperlink" Target="mailto:jpablo1001@hotmail.com" TargetMode="External" /><Relationship Id="rId104" Type="http://schemas.openxmlformats.org/officeDocument/2006/relationships/hyperlink" Target="mailto:hercrikev@gmail.com" TargetMode="External" /><Relationship Id="rId105" Type="http://schemas.openxmlformats.org/officeDocument/2006/relationships/hyperlink" Target="mailto:jmgc1311@hotmail.com" TargetMode="External" /><Relationship Id="rId106" Type="http://schemas.openxmlformats.org/officeDocument/2006/relationships/hyperlink" Target="mailto:gerencia@viacoltur.com" TargetMode="External" /><Relationship Id="rId107" Type="http://schemas.openxmlformats.org/officeDocument/2006/relationships/hyperlink" Target="mailto:gerenciacyp@accesodirecto.com.co" TargetMode="External" /><Relationship Id="rId108" Type="http://schemas.openxmlformats.org/officeDocument/2006/relationships/hyperlink" Target="mailto:gerencia@viacoltur.com" TargetMode="External" /><Relationship Id="rId109" Type="http://schemas.openxmlformats.org/officeDocument/2006/relationships/hyperlink" Target="mailto:kulloa@uniminuto.edo.co" TargetMode="External" /><Relationship Id="rId110" Type="http://schemas.openxmlformats.org/officeDocument/2006/relationships/hyperlink" Target="mailto:licitacionestatal@previsora.gov.co" TargetMode="External" /><Relationship Id="rId111" Type="http://schemas.openxmlformats.org/officeDocument/2006/relationships/hyperlink" Target="mailto:ramirezerikan27@hotmail.com" TargetMode="External" /><Relationship Id="rId112" Type="http://schemas.openxmlformats.org/officeDocument/2006/relationships/hyperlink" Target="mailto:troncosoeconomista@gmail.com" TargetMode="External" /><Relationship Id="rId113" Type="http://schemas.openxmlformats.org/officeDocument/2006/relationships/hyperlink" Target="mailto:etcastillo_372@hotmail.com" TargetMode="External" /><Relationship Id="rId114" Type="http://schemas.openxmlformats.org/officeDocument/2006/relationships/hyperlink" Target="mailto:a12lejandro@hotmail.com" TargetMode="External" /><Relationship Id="rId115" Type="http://schemas.openxmlformats.org/officeDocument/2006/relationships/hyperlink" Target="mailto:colcec@cec.org.co" TargetMode="External" /><Relationship Id="rId116" Type="http://schemas.openxmlformats.org/officeDocument/2006/relationships/hyperlink" Target="mailto:hernan.perez@ucc,edu.co" TargetMode="External" /><Relationship Id="rId117" Type="http://schemas.openxmlformats.org/officeDocument/2006/relationships/hyperlink" Target="mailto:fucslastetik@hotmail.es" TargetMode="External" /><Relationship Id="rId118" Type="http://schemas.openxmlformats.org/officeDocument/2006/relationships/hyperlink" Target="mailto:john.ferro@it-nova.co" TargetMode="External" /><Relationship Id="rId119" Type="http://schemas.openxmlformats.org/officeDocument/2006/relationships/hyperlink" Target="mailto:forpo@forpo.gov.vo" TargetMode="External" /><Relationship Id="rId120" Type="http://schemas.openxmlformats.org/officeDocument/2006/relationships/hyperlink" Target="mailto:lamigupi@hotmail.com" TargetMode="External" /><Relationship Id="rId121" Type="http://schemas.openxmlformats.org/officeDocument/2006/relationships/hyperlink" Target="mailto:walter4809@hotmail.com" TargetMode="External" /><Relationship Id="rId122" Type="http://schemas.openxmlformats.org/officeDocument/2006/relationships/hyperlink" Target="mailto:dcmarin@pedagogica.edu%20.co" TargetMode="External" /><Relationship Id="rId123" Type="http://schemas.openxmlformats.org/officeDocument/2006/relationships/hyperlink" Target="mailto:floralba.duarte@yahoo.com" TargetMode="External" /><Relationship Id="rId124" Type="http://schemas.openxmlformats.org/officeDocument/2006/relationships/hyperlink" Target="../../Mis%20escaneos/2016/ACTAS%20DE%20ARCHIVO/ACTA%20DE%20LIQUIDACION%20CTO%20010%20DE%202017.pdf" TargetMode="External" /><Relationship Id="rId125" Type="http://schemas.openxmlformats.org/officeDocument/2006/relationships/hyperlink" Target="../../Mis%20escaneos/2016/ACTAS%20DE%20ARCHIVO/ACTA%20DE%20LIQUIDACION%20CTO%20112%20DE%202017.pdf" TargetMode="External" /><Relationship Id="rId126" Type="http://schemas.openxmlformats.org/officeDocument/2006/relationships/hyperlink" Target="../../Mis%20escaneos/2016/ACTAS%20DE%20ARCHIVO/ACTA%20DE%20LIQUIDACION%20CTO%20015%20DE%202016.PDF" TargetMode="External" /><Relationship Id="rId127" Type="http://schemas.openxmlformats.org/officeDocument/2006/relationships/hyperlink" Target="../../Mis%20escaneos/2016/ACTAS%20DE%20ARCHIVO/ACTA%20DE%20LIQUIDACION%20CTO%20028%20DE%202017.pdf" TargetMode="External" /><Relationship Id="rId128" Type="http://schemas.openxmlformats.org/officeDocument/2006/relationships/hyperlink" Target="mailto:xduenas@icfes.gov.co" TargetMode="External" /><Relationship Id="rId129" Type="http://schemas.openxmlformats.org/officeDocument/2006/relationships/hyperlink" Target="mailto:megaservicegvm@hotmail.com" TargetMode="External" /><Relationship Id="rId130" Type="http://schemas.openxmlformats.org/officeDocument/2006/relationships/hyperlink" Target="mailto:servicioalcliente@grupoloslagos.com.co" TargetMode="External" /><Relationship Id="rId131" Type="http://schemas.openxmlformats.org/officeDocument/2006/relationships/hyperlink" Target="mailto:presidencia@satena.com" TargetMode="External" /><Relationship Id="rId132" Type="http://schemas.openxmlformats.org/officeDocument/2006/relationships/hyperlink" Target="mailto:jconcha@idenpla.com.co" TargetMode="External" /><Relationship Id="rId133" Type="http://schemas.openxmlformats.org/officeDocument/2006/relationships/hyperlink" Target="mailto:teachermini@hotmail.com" TargetMode="External" /><Relationship Id="rId134" Type="http://schemas.openxmlformats.org/officeDocument/2006/relationships/hyperlink" Target="mailto:fecsuministrosyservicios@gmail.com.co" TargetMode="External" /><Relationship Id="rId135" Type="http://schemas.openxmlformats.org/officeDocument/2006/relationships/hyperlink" Target="mailto:jairoandresgc@gmail.com" TargetMode="External" /><Relationship Id="rId136" Type="http://schemas.openxmlformats.org/officeDocument/2006/relationships/hyperlink" Target="mailto:contactenos@soportelogico.com.co" TargetMode="External" /><Relationship Id="rId137" Type="http://schemas.openxmlformats.org/officeDocument/2006/relationships/hyperlink" Target="mailto:cvergara@nec.com.co" TargetMode="External" /><Relationship Id="rId138" Type="http://schemas.openxmlformats.org/officeDocument/2006/relationships/hyperlink" Target="mailto:contactenos@fundalectura.org.co" TargetMode="External" /><Relationship Id="rId139" Type="http://schemas.openxmlformats.org/officeDocument/2006/relationships/hyperlink" Target="mailto:info@gaiavitare.com" TargetMode="External" /><Relationship Id="rId140" Type="http://schemas.openxmlformats.org/officeDocument/2006/relationships/hyperlink" Target="mailto:luchosuna@hotmail.com" TargetMode="External" /><Relationship Id="rId141" Type="http://schemas.openxmlformats.org/officeDocument/2006/relationships/hyperlink" Target="mailto:rectoria@uniagustiniana.edu.co" TargetMode="External" /><Relationship Id="rId142" Type="http://schemas.openxmlformats.org/officeDocument/2006/relationships/hyperlink" Target="mailto:pctltda@pctltda.com" TargetMode="External" /><Relationship Id="rId143" Type="http://schemas.openxmlformats.org/officeDocument/2006/relationships/hyperlink" Target="mailto:gerencia@autoserviciomecanico.com" TargetMode="External" /><Relationship Id="rId144" Type="http://schemas.openxmlformats.org/officeDocument/2006/relationships/hyperlink" Target="mailto:rectoria@unimilitar.edu.co" TargetMode="External" /><Relationship Id="rId145" Type="http://schemas.openxmlformats.org/officeDocument/2006/relationships/hyperlink" Target="mailto:disec.plane-inf@policia.gov.co" TargetMode="External" /><Relationship Id="rId146" Type="http://schemas.openxmlformats.org/officeDocument/2006/relationships/hyperlink" Target="mailto:contabilidad@unad.edu.co" TargetMode="External" /><Relationship Id="rId147" Type="http://schemas.openxmlformats.org/officeDocument/2006/relationships/hyperlink" Target="../../Mis%20escaneos/2016/ACTAS%20DE%20ARCHIVO/ACTA%20DE%20LIQUIDACION%20CTO%20022%20DE%202017.pdf" TargetMode="External" /><Relationship Id="rId148" Type="http://schemas.openxmlformats.org/officeDocument/2006/relationships/hyperlink" Target="mailto:info@isolucion.com.co" TargetMode="External" /><Relationship Id="rId149" Type="http://schemas.openxmlformats.org/officeDocument/2006/relationships/hyperlink" Target="mailto:comercializadoravinarta@yahoo.es" TargetMode="External" /><Relationship Id="rId150" Type="http://schemas.openxmlformats.org/officeDocument/2006/relationships/hyperlink" Target="mailto:colombiads@gmail.com" TargetMode="External" /><Relationship Id="rId151" Type="http://schemas.openxmlformats.org/officeDocument/2006/relationships/hyperlink" Target="mailto:analistasector.oficial@dispapeles.com" TargetMode="External" /><Relationship Id="rId152" Type="http://schemas.openxmlformats.org/officeDocument/2006/relationships/hyperlink" Target="mailto:servicioalcliente@grupoloslagos.com.co" TargetMode="External" /><Relationship Id="rId153" Type="http://schemas.openxmlformats.org/officeDocument/2006/relationships/hyperlink" Target="mailto:heimerd.cardona@uniples.com" TargetMode="External" /><Relationship Id="rId154" Type="http://schemas.openxmlformats.org/officeDocument/2006/relationships/hyperlink" Target="mailto:heimerd.cardona@uniples.com" TargetMode="External" /><Relationship Id="rId155" Type="http://schemas.openxmlformats.org/officeDocument/2006/relationships/hyperlink" Target="mailto:analistasector.oficial@dispapeles.com" TargetMode="External" /><Relationship Id="rId156" Type="http://schemas.openxmlformats.org/officeDocument/2006/relationships/hyperlink" Target="mailto:andres_cruzz@hotmail.com" TargetMode="External" /><Relationship Id="rId157" Type="http://schemas.openxmlformats.org/officeDocument/2006/relationships/hyperlink" Target="mailto:cce@dotacionintegral.com" TargetMode="External" /><Relationship Id="rId158" Type="http://schemas.openxmlformats.org/officeDocument/2006/relationships/hyperlink" Target="mailto:diego.cortes@confepaez.com" TargetMode="External" /><Relationship Id="rId159" Type="http://schemas.openxmlformats.org/officeDocument/2006/relationships/hyperlink" Target="mailto:cce@dotacionintegral.com" TargetMode="External" /><Relationship Id="rId160" Type="http://schemas.openxmlformats.org/officeDocument/2006/relationships/hyperlink" Target="mailto:contacto@omarvanegas.com" TargetMode="External" /><Relationship Id="rId161" Type="http://schemas.openxmlformats.org/officeDocument/2006/relationships/hyperlink" Target="mailto:juriscas13@gmail.com" TargetMode="External" /><Relationship Id="rId162" Type="http://schemas.openxmlformats.org/officeDocument/2006/relationships/hyperlink" Target="mailto:dianabmu&#241;oz@gmail.com" TargetMode="External" /><Relationship Id="rId163" Type="http://schemas.openxmlformats.org/officeDocument/2006/relationships/hyperlink" Target="mailto:axenprogroup@hotmail.com" TargetMode="External" /><Relationship Id="rId164" Type="http://schemas.openxmlformats.org/officeDocument/2006/relationships/hyperlink" Target="mailto:jsanchez@corferias.com" TargetMode="External" /><Relationship Id="rId165" Type="http://schemas.openxmlformats.org/officeDocument/2006/relationships/hyperlink" Target="mailto:informacion@comsistelco.com" TargetMode="External" /><Relationship Id="rId166" Type="http://schemas.openxmlformats.org/officeDocument/2006/relationships/hyperlink" Target="mailto:sindicat@unipiloto.edu.do" TargetMode="External" /><Relationship Id="rId167" Type="http://schemas.openxmlformats.org/officeDocument/2006/relationships/hyperlink" Target="mailto:esteban.martinez@uniandes.edu.co" TargetMode="External" /><Relationship Id="rId168" Type="http://schemas.openxmlformats.org/officeDocument/2006/relationships/hyperlink" Target="mailto:ipso1980@gmail.com" TargetMode="External" /><Relationship Id="rId169" Type="http://schemas.openxmlformats.org/officeDocument/2006/relationships/hyperlink" Target="mailto:asebiol@gmail.com" TargetMode="External" /><Relationship Id="rId170" Type="http://schemas.openxmlformats.org/officeDocument/2006/relationships/hyperlink" Target="mailto:sicologia@unincca.edu.co" TargetMode="External" /><Relationship Id="rId171" Type="http://schemas.openxmlformats.org/officeDocument/2006/relationships/hyperlink" Target="mailto:lucia.caipa@comseg.com.co" TargetMode="External" /><Relationship Id="rId172" Type="http://schemas.openxmlformats.org/officeDocument/2006/relationships/hyperlink" Target="mailto:contabilidadl@dividisenios.com" TargetMode="External" /><Relationship Id="rId173" Type="http://schemas.openxmlformats.org/officeDocument/2006/relationships/hyperlink" Target="mailto:idrovoaj@uis.edu.co" TargetMode="External" /><Relationship Id="rId174" Type="http://schemas.openxmlformats.org/officeDocument/2006/relationships/hyperlink" Target="mailto:forpo@forpo.gov.co" TargetMode="External" /><Relationship Id="rId175" Type="http://schemas.openxmlformats.org/officeDocument/2006/relationships/hyperlink" Target="mailto:nigapa62@gmail.com" TargetMode="External" /><Relationship Id="rId176" Type="http://schemas.openxmlformats.org/officeDocument/2006/relationships/hyperlink" Target="mailto:comercialcoltech@hotmail.com" TargetMode="External" /><Relationship Id="rId177" Type="http://schemas.openxmlformats.org/officeDocument/2006/relationships/hyperlink" Target="mailto:nellysar@gmail.com" TargetMode="External" /><Relationship Id="rId178" Type="http://schemas.openxmlformats.org/officeDocument/2006/relationships/hyperlink" Target="mailto:barranco0927@gmail.com" TargetMode="External" /><Relationship Id="rId179" Type="http://schemas.openxmlformats.org/officeDocument/2006/relationships/hyperlink" Target="mailto:irinisofia1511@gmail.com" TargetMode="External" /><Relationship Id="rId180" Type="http://schemas.openxmlformats.org/officeDocument/2006/relationships/hyperlink" Target="mailto:paolapinto.consultores@gmail.com" TargetMode="External" /><Relationship Id="rId181" Type="http://schemas.openxmlformats.org/officeDocument/2006/relationships/hyperlink" Target="mailto:edwfabis@uniandes.edu.co" TargetMode="External" /><Relationship Id="rId182" Type="http://schemas.openxmlformats.org/officeDocument/2006/relationships/hyperlink" Target="mailto:jveloza@usb.edu.co" TargetMode="External" /><Relationship Id="rId183" Type="http://schemas.openxmlformats.org/officeDocument/2006/relationships/hyperlink" Target="mailto:contabilidad@unbosque.edu.co" TargetMode="External" /><Relationship Id="rId184" Type="http://schemas.openxmlformats.org/officeDocument/2006/relationships/hyperlink" Target="mailto:flaverde@areandina.edu.co" TargetMode="External" /><Relationship Id="rId185" Type="http://schemas.openxmlformats.org/officeDocument/2006/relationships/hyperlink" Target="mailto:gerencia@dsc.com.co" TargetMode="External" /><Relationship Id="rId186" Type="http://schemas.openxmlformats.org/officeDocument/2006/relationships/hyperlink" Target="mailto:contabilidad.baq@centraldesoldaduras.com" TargetMode="External" /><Relationship Id="rId187" Type="http://schemas.openxmlformats.org/officeDocument/2006/relationships/hyperlink" Target="mailto:diviareas@hotmail.com" TargetMode="External" /><Relationship Id="rId188" Type="http://schemas.openxmlformats.org/officeDocument/2006/relationships/hyperlink" Target="mailto:contabilidad@img.com.co" TargetMode="External" /><Relationship Id="rId189" Type="http://schemas.openxmlformats.org/officeDocument/2006/relationships/hyperlink" Target="mailto:licitacionesl@inversioneslm.com" TargetMode="External" /><Relationship Id="rId190" Type="http://schemas.openxmlformats.org/officeDocument/2006/relationships/hyperlink" Target="mailto:cce.venta.etp@sumimas.com.co" TargetMode="External" /><Relationship Id="rId191" Type="http://schemas.openxmlformats.org/officeDocument/2006/relationships/hyperlink" Target="mailto:ccecolsoft@colsof.com.co" TargetMode="External" /><Relationship Id="rId192" Type="http://schemas.openxmlformats.org/officeDocument/2006/relationships/hyperlink" Target="mailto:ncapasso@intergrupo.com" TargetMode="External" /><Relationship Id="rId193" Type="http://schemas.openxmlformats.org/officeDocument/2006/relationships/hyperlink" Target="mailto:dec_fchbog@unal.edu.co" TargetMode="External" /><Relationship Id="rId194" Type="http://schemas.openxmlformats.org/officeDocument/2006/relationships/hyperlink" Target="mailto:ybonilla@db-sistem.com" TargetMode="External" /><Relationship Id="rId195" Type="http://schemas.openxmlformats.org/officeDocument/2006/relationships/hyperlink" Target="mailto:informacion@pctechsoft.com" TargetMode="External" /><Relationship Id="rId196" Type="http://schemas.openxmlformats.org/officeDocument/2006/relationships/hyperlink" Target="mailto:gerenciaactivegym@gmail.com" TargetMode="External" /><Relationship Id="rId197" Type="http://schemas.openxmlformats.org/officeDocument/2006/relationships/hyperlink" Target="mailto:inversionesyhogar@gmail.com" TargetMode="External" /><Relationship Id="rId198" Type="http://schemas.openxmlformats.org/officeDocument/2006/relationships/hyperlink" Target="mailto:egrithva@yahoo.com" TargetMode="External" /><Relationship Id="rId199" Type="http://schemas.openxmlformats.org/officeDocument/2006/relationships/hyperlink" Target="mailto:gps.electronicsltda@hotmail.com;gpselectronicsltda1@gmail.com" TargetMode="External" /><Relationship Id="rId200" Type="http://schemas.openxmlformats.org/officeDocument/2006/relationships/hyperlink" Target="mailto:centefacder_bog@unal.edu.co" TargetMode="External" /><Relationship Id="rId201" Type="http://schemas.openxmlformats.org/officeDocument/2006/relationships/hyperlink" Target="mailto:metalicaslucena@yahoo.com" TargetMode="External" /><Relationship Id="rId202" Type="http://schemas.openxmlformats.org/officeDocument/2006/relationships/hyperlink" Target="mailto:contacto@merlin.com.co" TargetMode="External" /><Relationship Id="rId203" Type="http://schemas.openxmlformats.org/officeDocument/2006/relationships/hyperlink" Target="mailto:sandra.bonilla@libertadores.edu.co" TargetMode="External" /><Relationship Id="rId204" Type="http://schemas.openxmlformats.org/officeDocument/2006/relationships/hyperlink" Target="mailto:john.albarracin@cts.com.co" TargetMode="External" /><Relationship Id="rId205" Type="http://schemas.openxmlformats.org/officeDocument/2006/relationships/hyperlink" Target="mailto:notificacion.melcol@melcol.com.co" TargetMode="External" /><Relationship Id="rId206" Type="http://schemas.openxmlformats.org/officeDocument/2006/relationships/hyperlink" Target="mailto:jsanchez@corferias.com" TargetMode="External" /><Relationship Id="rId207" Type="http://schemas.openxmlformats.org/officeDocument/2006/relationships/hyperlink" Target="mailto:oficinajuridica@fusagasuga-cundinamarca.gov.co" TargetMode="External" /><Relationship Id="rId208" Type="http://schemas.openxmlformats.org/officeDocument/2006/relationships/hyperlink" Target="mailto:kettyrossy@hotmail.com" TargetMode="External" /><Relationship Id="rId209" Type="http://schemas.openxmlformats.org/officeDocument/2006/relationships/hyperlink" Target="mailto:blamis@blamis.com.co" TargetMode="External" /><Relationship Id="rId210" Type="http://schemas.openxmlformats.org/officeDocument/2006/relationships/hyperlink" Target="mailto:suzukisantarosa@hotmail.com" TargetMode="External" /><Relationship Id="rId211" Type="http://schemas.openxmlformats.org/officeDocument/2006/relationships/hyperlink" Target="mailto:spaezdiaz@yahoo.com" TargetMode="External" /><Relationship Id="rId212" Type="http://schemas.openxmlformats.org/officeDocument/2006/relationships/hyperlink" Target="mailto:germanhernandezb@hotmail.com" TargetMode="External" /><Relationship Id="rId213" Type="http://schemas.openxmlformats.org/officeDocument/2006/relationships/hyperlink" Target="mailto:kulloa@uniminuto.edo.co" TargetMode="External" /><Relationship Id="rId214" Type="http://schemas.openxmlformats.org/officeDocument/2006/relationships/hyperlink" Target="mailto:guillermo.arciniegas@dispapeles.com" TargetMode="External" /><Relationship Id="rId215" Type="http://schemas.openxmlformats.org/officeDocument/2006/relationships/hyperlink" Target="mailto:jsanchez@colferias.com" TargetMode="External" /><Relationship Id="rId216" Type="http://schemas.openxmlformats.org/officeDocument/2006/relationships/hyperlink" Target="mailto:dcamacho@fisa.com.co;licitaciones@fisa.com.co" TargetMode="External" /><Relationship Id="rId217" Type="http://schemas.openxmlformats.org/officeDocument/2006/relationships/hyperlink" Target="mailto:gerencia@comsistelco.com" TargetMode="External" /><Relationship Id="rId218" Type="http://schemas.openxmlformats.org/officeDocument/2006/relationships/hyperlink" Target="mailto:informacion@comsistelco.com" TargetMode="External" /><Relationship Id="rId219" Type="http://schemas.openxmlformats.org/officeDocument/2006/relationships/hyperlink" Target="mailto:ingevecsas@gmail.com" TargetMode="External" /><Relationship Id="rId220" Type="http://schemas.openxmlformats.org/officeDocument/2006/relationships/hyperlink" Target="mailto:comercialcoltech@hotmail.com" TargetMode="External" /><Relationship Id="rId221" Type="http://schemas.openxmlformats.org/officeDocument/2006/relationships/hyperlink" Target="mailto:monika.1284@hotmail.com" TargetMode="External" /><Relationship Id="rId222" Type="http://schemas.openxmlformats.org/officeDocument/2006/relationships/hyperlink" Target="mailto:gobiernovirtual@panamericana.com.co" TargetMode="External" /><Relationship Id="rId223" Type="http://schemas.openxmlformats.org/officeDocument/2006/relationships/hyperlink" Target="mailto:gerencia@comsistelco.com" TargetMode="External" /><Relationship Id="rId224" Type="http://schemas.openxmlformats.org/officeDocument/2006/relationships/hyperlink" Target="mailto:GRUPOBACET@GMAIL.COM" TargetMode="External" /><Relationship Id="rId225" Type="http://schemas.openxmlformats.org/officeDocument/2006/relationships/hyperlink" Target="mailto:encaucho@encaucho.com" TargetMode="External" /><Relationship Id="rId226" Type="http://schemas.openxmlformats.org/officeDocument/2006/relationships/hyperlink" Target="mailto:sandra.bautista@makro.com.co" TargetMode="External" /><Relationship Id="rId227" Type="http://schemas.openxmlformats.org/officeDocument/2006/relationships/hyperlink" Target="mailto:cjscanecas@hotmail.com" TargetMode="External" /><Relationship Id="rId228" Type="http://schemas.openxmlformats.org/officeDocument/2006/relationships/hyperlink" Target="mailto:jhon.laguna@alkosto.com.co" TargetMode="External" /><Relationship Id="rId229" Type="http://schemas.openxmlformats.org/officeDocument/2006/relationships/hyperlink" Target="mailto:mariavictoria@iwanagreen.com" TargetMode="External" /><Relationship Id="rId230" Type="http://schemas.openxmlformats.org/officeDocument/2006/relationships/hyperlink" Target="mailto:axenprogroup@hotmail.com" TargetMode="External" /><Relationship Id="rId231" Type="http://schemas.openxmlformats.org/officeDocument/2006/relationships/hyperlink" Target="mailto:tinterflexdecolombia@hotmail.com" TargetMode="External" /><Relationship Id="rId232" Type="http://schemas.openxmlformats.org/officeDocument/2006/relationships/hyperlink" Target="mailto:info@sf.com.co" TargetMode="External" /><Relationship Id="rId233" Type="http://schemas.openxmlformats.org/officeDocument/2006/relationships/hyperlink" Target="mailto:jsanchez@corferias.com" TargetMode="External" /><Relationship Id="rId234" Type="http://schemas.openxmlformats.org/officeDocument/2006/relationships/hyperlink" Target="mailto:contadurial@colempaques.com" TargetMode="External" /><Relationship Id="rId235" Type="http://schemas.openxmlformats.org/officeDocument/2006/relationships/hyperlink" Target="mailto:cosupertools@hotmail.com" TargetMode="External" /><Relationship Id="rId236" Type="http://schemas.openxmlformats.org/officeDocument/2006/relationships/hyperlink" Target="mailto:alarconbyv1803@hotmail.es" TargetMode="External" /><Relationship Id="rId237" Type="http://schemas.openxmlformats.org/officeDocument/2006/relationships/hyperlink" Target="mailto:lfgaitanp@hotmail.com" TargetMode="External" /><Relationship Id="rId238" Type="http://schemas.openxmlformats.org/officeDocument/2006/relationships/hyperlink" Target="mailto:jmgc1311@hotmail.com" TargetMode="External" /><Relationship Id="rId239" Type="http://schemas.openxmlformats.org/officeDocument/2006/relationships/hyperlink" Target="mailto:siabrilc@hotmail.com" TargetMode="External" /><Relationship Id="rId240" Type="http://schemas.openxmlformats.org/officeDocument/2006/relationships/hyperlink" Target="mailto:gerencia@modulostand.com" TargetMode="External" /><Relationship Id="rId241" Type="http://schemas.openxmlformats.org/officeDocument/2006/relationships/hyperlink" Target="mailto:info@iistec,co" TargetMode="External" /><Relationship Id="rId242" Type="http://schemas.openxmlformats.org/officeDocument/2006/relationships/hyperlink" Target="mailto:contabilidad@singetel.com.co" TargetMode="External" /><Relationship Id="rId243" Type="http://schemas.openxmlformats.org/officeDocument/2006/relationships/hyperlink" Target="mailto:nan.garzon@colsubsidio.com" TargetMode="External" /><Relationship Id="rId244" Type="http://schemas.openxmlformats.org/officeDocument/2006/relationships/hyperlink" Target="mailto:vivianlire@hotmail.com" TargetMode="External" /><Relationship Id="rId245" Type="http://schemas.openxmlformats.org/officeDocument/2006/relationships/hyperlink" Target="mailto:javier.gomezt@gmail.com" TargetMode="External" /><Relationship Id="rId246" Type="http://schemas.openxmlformats.org/officeDocument/2006/relationships/hyperlink" Target="mailto:sancrisrey@hotmail.com" TargetMode="External" /><Relationship Id="rId247" Type="http://schemas.openxmlformats.org/officeDocument/2006/relationships/hyperlink" Target="mailto:jayuvi27@hotmail.com" TargetMode="External" /><Relationship Id="rId248" Type="http://schemas.openxmlformats.org/officeDocument/2006/relationships/comments" Target="../comments1.xml" /><Relationship Id="rId249" Type="http://schemas.openxmlformats.org/officeDocument/2006/relationships/vmlDrawing" Target="../drawings/vmlDrawing1.vml" /><Relationship Id="rId25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sanchez@colferias.com" TargetMode="External" /><Relationship Id="rId2" Type="http://schemas.openxmlformats.org/officeDocument/2006/relationships/hyperlink" Target="mailto:dcamacho@fisa.com.co;licitaciones@fisa.com.co" TargetMode="External" /><Relationship Id="rId3" Type="http://schemas.openxmlformats.org/officeDocument/2006/relationships/hyperlink" Target="mailto:gerencia@comsistelco.com" TargetMode="External" /><Relationship Id="rId4" Type="http://schemas.openxmlformats.org/officeDocument/2006/relationships/hyperlink" Target="mailto:informacion@comsistelco.com" TargetMode="External" /><Relationship Id="rId5" Type="http://schemas.openxmlformats.org/officeDocument/2006/relationships/hyperlink" Target="mailto:ingevecsas@gmail.com" TargetMode="External" /><Relationship Id="rId6" Type="http://schemas.openxmlformats.org/officeDocument/2006/relationships/hyperlink" Target="mailto:comercialcoltech@hotmail.com" TargetMode="External" /><Relationship Id="rId7" Type="http://schemas.openxmlformats.org/officeDocument/2006/relationships/hyperlink" Target="mailto:monika.1284@hotmail.com" TargetMode="External" /><Relationship Id="rId8" Type="http://schemas.openxmlformats.org/officeDocument/2006/relationships/hyperlink" Target="mailto:gobiernovirtual@panamericana.com.co" TargetMode="External" /><Relationship Id="rId9" Type="http://schemas.openxmlformats.org/officeDocument/2006/relationships/hyperlink" Target="mailto:gerencia@comsistelco.com" TargetMode="External" /><Relationship Id="rId10" Type="http://schemas.openxmlformats.org/officeDocument/2006/relationships/hyperlink" Target="mailto:GRUPOBACET@GMAIL.COM" TargetMode="External" /><Relationship Id="rId11" Type="http://schemas.openxmlformats.org/officeDocument/2006/relationships/hyperlink" Target="mailto:encaucho@encaucho.com" TargetMode="External" /><Relationship Id="rId12" Type="http://schemas.openxmlformats.org/officeDocument/2006/relationships/hyperlink" Target="mailto:sandra.bautista@makro.com.co" TargetMode="External" /><Relationship Id="rId13" Type="http://schemas.openxmlformats.org/officeDocument/2006/relationships/hyperlink" Target="mailto:cjscanecas@hotmail.com" TargetMode="External" /><Relationship Id="rId14" Type="http://schemas.openxmlformats.org/officeDocument/2006/relationships/hyperlink" Target="mailto:jhon.laguna@alkosto.com.co" TargetMode="External" /><Relationship Id="rId15" Type="http://schemas.openxmlformats.org/officeDocument/2006/relationships/hyperlink" Target="mailto:mariavictoria@iwanagreen.com" TargetMode="External" /><Relationship Id="rId16" Type="http://schemas.openxmlformats.org/officeDocument/2006/relationships/hyperlink" Target="mailto:axenprogroup@hotmail.com" TargetMode="External" /><Relationship Id="rId17" Type="http://schemas.openxmlformats.org/officeDocument/2006/relationships/hyperlink" Target="mailto:tinterflexdecolombia@hotmail.com" TargetMode="External" /><Relationship Id="rId18" Type="http://schemas.openxmlformats.org/officeDocument/2006/relationships/hyperlink" Target="mailto:info@sf.com.co" TargetMode="External" /><Relationship Id="rId19" Type="http://schemas.openxmlformats.org/officeDocument/2006/relationships/hyperlink" Target="mailto:jsanchez@corferias.com" TargetMode="External" /><Relationship Id="rId20" Type="http://schemas.openxmlformats.org/officeDocument/2006/relationships/hyperlink" Target="mailto:contadurial@colempaques.com" TargetMode="External" /><Relationship Id="rId21" Type="http://schemas.openxmlformats.org/officeDocument/2006/relationships/hyperlink" Target="mailto:cosupertools@hotmail.com" TargetMode="External" /><Relationship Id="rId22" Type="http://schemas.openxmlformats.org/officeDocument/2006/relationships/hyperlink" Target="mailto:alarconbyv1803@hotmail.es" TargetMode="External" /><Relationship Id="rId23" Type="http://schemas.openxmlformats.org/officeDocument/2006/relationships/hyperlink" Target="mailto:lfgaitanp@hotmail.com" TargetMode="External" /><Relationship Id="rId24" Type="http://schemas.openxmlformats.org/officeDocument/2006/relationships/hyperlink" Target="mailto:jmgc1311@hotmail.com" TargetMode="External" /><Relationship Id="rId25" Type="http://schemas.openxmlformats.org/officeDocument/2006/relationships/hyperlink" Target="mailto:siabrilc@hotmail.com" TargetMode="External" /><Relationship Id="rId26" Type="http://schemas.openxmlformats.org/officeDocument/2006/relationships/hyperlink" Target="mailto:gerencia@modulostand.com" TargetMode="External" /><Relationship Id="rId27" Type="http://schemas.openxmlformats.org/officeDocument/2006/relationships/hyperlink" Target="mailto:info@iistec,co" TargetMode="External" /><Relationship Id="rId28" Type="http://schemas.openxmlformats.org/officeDocument/2006/relationships/hyperlink" Target="mailto:contabilidad@singetel.com.co" TargetMode="External" /></Relationships>
</file>

<file path=xl/worksheets/sheet1.xml><?xml version="1.0" encoding="utf-8"?>
<worksheet xmlns="http://schemas.openxmlformats.org/spreadsheetml/2006/main" xmlns:r="http://schemas.openxmlformats.org/officeDocument/2006/relationships">
  <dimension ref="A1:IJ65534"/>
  <sheetViews>
    <sheetView view="pageBreakPreview" zoomScale="75" zoomScaleNormal="75" zoomScaleSheetLayoutView="75" workbookViewId="0" topLeftCell="K1">
      <pane ySplit="2" topLeftCell="A239" activePane="bottomLeft" state="frozen"/>
      <selection pane="topLeft" activeCell="F2" sqref="F2"/>
      <selection pane="bottomLeft" activeCell="V216" sqref="V216:W244"/>
    </sheetView>
  </sheetViews>
  <sheetFormatPr defaultColWidth="30.7109375" defaultRowHeight="15"/>
  <cols>
    <col min="1" max="1" width="5.421875" style="9" customWidth="1"/>
    <col min="2" max="2" width="10.7109375" style="8" customWidth="1"/>
    <col min="3" max="3" width="13.00390625" style="10" customWidth="1"/>
    <col min="4" max="4" width="5.57421875" style="8" customWidth="1"/>
    <col min="5" max="5" width="15.421875" style="8" customWidth="1"/>
    <col min="6" max="6" width="12.421875" style="8" customWidth="1"/>
    <col min="7" max="7" width="10.57421875" style="8" customWidth="1"/>
    <col min="8" max="8" width="18.8515625" style="8" customWidth="1"/>
    <col min="9" max="9" width="14.00390625" style="8" customWidth="1"/>
    <col min="10" max="10" width="18.28125" style="8" customWidth="1"/>
    <col min="11" max="11" width="25.8515625" style="8" customWidth="1"/>
    <col min="12" max="12" width="15.28125" style="8" customWidth="1"/>
    <col min="13" max="13" width="13.28125" style="8" customWidth="1"/>
    <col min="14" max="14" width="13.140625" style="9" customWidth="1"/>
    <col min="15" max="15" width="15.421875" style="8" customWidth="1"/>
    <col min="16" max="16" width="8.421875" style="17" customWidth="1"/>
    <col min="17" max="17" width="15.140625" style="8" customWidth="1"/>
    <col min="18" max="18" width="10.8515625" style="8" customWidth="1"/>
    <col min="19" max="19" width="11.421875" style="27" customWidth="1"/>
    <col min="20" max="20" width="11.421875" style="8" customWidth="1"/>
    <col min="21" max="21" width="49.421875" style="8" customWidth="1"/>
    <col min="22" max="22" width="22.140625" style="8" customWidth="1"/>
    <col min="23" max="24" width="9.421875" style="8" customWidth="1"/>
    <col min="25" max="25" width="8.57421875" style="8" customWidth="1"/>
    <col min="26" max="26" width="14.28125" style="11" customWidth="1"/>
    <col min="27" max="27" width="11.7109375" style="11" customWidth="1"/>
    <col min="28" max="28" width="14.7109375" style="18" customWidth="1"/>
    <col min="29" max="29" width="13.00390625" style="11" customWidth="1"/>
    <col min="30" max="30" width="11.57421875" style="11" customWidth="1"/>
    <col min="31" max="31" width="11.421875" style="13" customWidth="1"/>
    <col min="32" max="32" width="12.7109375" style="11" customWidth="1"/>
    <col min="33" max="33" width="19.8515625" style="18" customWidth="1"/>
    <col min="34" max="34" width="11.421875" style="18" customWidth="1"/>
    <col min="35" max="35" width="14.28125" style="18" customWidth="1"/>
    <col min="36" max="36" width="13.140625" style="18" customWidth="1"/>
    <col min="37" max="37" width="24.7109375" style="18" customWidth="1"/>
    <col min="38" max="38" width="15.57421875" style="18" customWidth="1"/>
    <col min="39" max="40" width="16.57421875" style="18" customWidth="1"/>
    <col min="41" max="41" width="20.57421875" style="19" customWidth="1"/>
    <col min="42" max="43" width="14.140625" style="19" customWidth="1"/>
    <col min="44" max="44" width="14.421875" style="19" customWidth="1"/>
    <col min="45" max="47" width="12.8515625" style="19" customWidth="1"/>
    <col min="48" max="48" width="11.7109375" style="19" customWidth="1"/>
    <col min="49" max="49" width="16.421875" style="28" customWidth="1"/>
    <col min="50" max="50" width="11.7109375" style="19" customWidth="1"/>
    <col min="51" max="55" width="30.7109375" style="19" customWidth="1"/>
    <col min="56" max="16384" width="30.7109375" style="19" customWidth="1"/>
  </cols>
  <sheetData>
    <row r="1" spans="1:42" ht="12" thickBot="1">
      <c r="A1" s="99" t="s">
        <v>150</v>
      </c>
      <c r="B1" s="100"/>
      <c r="C1" s="100"/>
      <c r="D1" s="100"/>
      <c r="E1" s="100"/>
      <c r="F1" s="100"/>
      <c r="G1" s="100"/>
      <c r="H1" s="100"/>
      <c r="I1" s="100"/>
      <c r="J1" s="100"/>
      <c r="K1" s="100"/>
      <c r="L1" s="29"/>
      <c r="M1" s="29"/>
      <c r="N1" s="30"/>
      <c r="O1" s="29"/>
      <c r="P1" s="31"/>
      <c r="Q1" s="29"/>
      <c r="R1" s="29"/>
      <c r="S1" s="32"/>
      <c r="T1" s="29"/>
      <c r="U1" s="29"/>
      <c r="V1" s="29"/>
      <c r="W1" s="29"/>
      <c r="X1" s="29"/>
      <c r="Y1" s="29"/>
      <c r="Z1" s="29"/>
      <c r="AA1" s="29"/>
      <c r="AB1" s="33"/>
      <c r="AC1" s="29"/>
      <c r="AD1" s="29"/>
      <c r="AE1" s="34"/>
      <c r="AF1" s="29"/>
      <c r="AG1" s="33"/>
      <c r="AH1" s="33"/>
      <c r="AI1" s="33"/>
      <c r="AJ1" s="33"/>
      <c r="AK1" s="33"/>
      <c r="AL1" s="33"/>
      <c r="AM1" s="33"/>
      <c r="AN1" s="33"/>
      <c r="AO1" s="35"/>
      <c r="AP1" s="36"/>
    </row>
    <row r="2" spans="1:51" s="15" customFormat="1" ht="56.25">
      <c r="A2" s="12" t="s">
        <v>0</v>
      </c>
      <c r="B2" s="12" t="s">
        <v>15</v>
      </c>
      <c r="C2" s="21" t="s">
        <v>1</v>
      </c>
      <c r="D2" s="12" t="s">
        <v>2</v>
      </c>
      <c r="E2" s="12" t="s">
        <v>3</v>
      </c>
      <c r="F2" s="12" t="s">
        <v>4</v>
      </c>
      <c r="G2" s="12" t="s">
        <v>5</v>
      </c>
      <c r="H2" s="12" t="s">
        <v>6</v>
      </c>
      <c r="I2" s="12" t="s">
        <v>41</v>
      </c>
      <c r="J2" s="12" t="s">
        <v>21</v>
      </c>
      <c r="K2" s="12" t="s">
        <v>7</v>
      </c>
      <c r="L2" s="12" t="s">
        <v>24</v>
      </c>
      <c r="M2" s="12" t="s">
        <v>36</v>
      </c>
      <c r="N2" s="12" t="s">
        <v>8</v>
      </c>
      <c r="O2" s="12" t="s">
        <v>9</v>
      </c>
      <c r="P2" s="12" t="s">
        <v>10</v>
      </c>
      <c r="Q2" s="12" t="s">
        <v>11</v>
      </c>
      <c r="R2" s="12" t="s">
        <v>12</v>
      </c>
      <c r="S2" s="12" t="s">
        <v>53</v>
      </c>
      <c r="T2" s="12" t="s">
        <v>13</v>
      </c>
      <c r="U2" s="12" t="s">
        <v>14</v>
      </c>
      <c r="V2" s="12" t="s">
        <v>25</v>
      </c>
      <c r="W2" s="12" t="s">
        <v>54</v>
      </c>
      <c r="X2" s="12" t="s">
        <v>55</v>
      </c>
      <c r="Y2" s="12" t="s">
        <v>26</v>
      </c>
      <c r="Z2" s="12" t="s">
        <v>16</v>
      </c>
      <c r="AA2" s="12" t="s">
        <v>17</v>
      </c>
      <c r="AB2" s="12" t="s">
        <v>18</v>
      </c>
      <c r="AC2" s="12" t="s">
        <v>19</v>
      </c>
      <c r="AD2" s="12" t="s">
        <v>20</v>
      </c>
      <c r="AE2" s="12" t="s">
        <v>23</v>
      </c>
      <c r="AF2" s="12" t="s">
        <v>22</v>
      </c>
      <c r="AG2" s="12" t="s">
        <v>27</v>
      </c>
      <c r="AH2" s="12" t="s">
        <v>48</v>
      </c>
      <c r="AI2" s="12" t="s">
        <v>43</v>
      </c>
      <c r="AJ2" s="12" t="s">
        <v>44</v>
      </c>
      <c r="AK2" s="12" t="s">
        <v>49</v>
      </c>
      <c r="AL2" s="12" t="s">
        <v>30</v>
      </c>
      <c r="AM2" s="12" t="s">
        <v>31</v>
      </c>
      <c r="AN2" s="12" t="s">
        <v>31</v>
      </c>
      <c r="AO2" s="25" t="s">
        <v>28</v>
      </c>
      <c r="AP2" s="12" t="s">
        <v>29</v>
      </c>
      <c r="AQ2" s="12" t="s">
        <v>32</v>
      </c>
      <c r="AR2" s="12" t="s">
        <v>33</v>
      </c>
      <c r="AS2" s="12" t="s">
        <v>34</v>
      </c>
      <c r="AT2" s="12" t="s">
        <v>35</v>
      </c>
      <c r="AU2" s="12" t="s">
        <v>50</v>
      </c>
      <c r="AV2" s="12" t="s">
        <v>51</v>
      </c>
      <c r="AW2" s="37" t="s">
        <v>56</v>
      </c>
      <c r="AX2" s="12"/>
      <c r="AY2" s="38"/>
    </row>
    <row r="3" spans="1:51" s="6" customFormat="1" ht="101.25">
      <c r="A3" s="47">
        <v>1</v>
      </c>
      <c r="B3" s="4" t="s">
        <v>40</v>
      </c>
      <c r="C3" s="42">
        <v>41426224</v>
      </c>
      <c r="D3" s="59" t="s">
        <v>46</v>
      </c>
      <c r="E3" s="4" t="s">
        <v>211</v>
      </c>
      <c r="F3" s="5" t="s">
        <v>66</v>
      </c>
      <c r="G3" s="5" t="s">
        <v>57</v>
      </c>
      <c r="H3" s="2">
        <v>78000000</v>
      </c>
      <c r="I3" s="2">
        <v>6500000</v>
      </c>
      <c r="J3" s="2">
        <v>0</v>
      </c>
      <c r="K3" s="2">
        <f>+J3+H3</f>
        <v>78000000</v>
      </c>
      <c r="L3" s="16" t="s">
        <v>37</v>
      </c>
      <c r="M3" s="5" t="s">
        <v>42</v>
      </c>
      <c r="N3" s="16" t="s">
        <v>58</v>
      </c>
      <c r="O3" s="5" t="s">
        <v>59</v>
      </c>
      <c r="P3" s="20" t="s">
        <v>39</v>
      </c>
      <c r="Q3" s="7">
        <v>42738</v>
      </c>
      <c r="R3" s="7">
        <v>42738</v>
      </c>
      <c r="S3" s="26"/>
      <c r="T3" s="14">
        <v>43100</v>
      </c>
      <c r="U3" s="1" t="s">
        <v>212</v>
      </c>
      <c r="V3" s="4" t="s">
        <v>151</v>
      </c>
      <c r="W3" s="23" t="s">
        <v>61</v>
      </c>
      <c r="X3" s="4" t="s">
        <v>106</v>
      </c>
      <c r="Y3" s="4" t="s">
        <v>428</v>
      </c>
      <c r="Z3" s="4" t="s">
        <v>60</v>
      </c>
      <c r="AA3" s="4" t="s">
        <v>62</v>
      </c>
      <c r="AB3" s="4">
        <v>357</v>
      </c>
      <c r="AC3" s="4" t="s">
        <v>52</v>
      </c>
      <c r="AD3" s="4"/>
      <c r="AE3" s="60" t="s">
        <v>435</v>
      </c>
      <c r="AF3" s="45"/>
      <c r="AG3" s="60" t="s">
        <v>434</v>
      </c>
      <c r="AH3" s="46">
        <v>42737</v>
      </c>
      <c r="AI3" s="4" t="s">
        <v>142</v>
      </c>
      <c r="AJ3" s="4" t="s">
        <v>126</v>
      </c>
      <c r="AK3" s="23"/>
      <c r="AL3" s="49"/>
      <c r="AM3" s="49"/>
      <c r="AN3" s="49"/>
      <c r="AO3" s="5"/>
      <c r="AP3" s="5"/>
      <c r="AQ3" s="45"/>
      <c r="AR3" s="45"/>
      <c r="AS3" s="45"/>
      <c r="AT3" s="45"/>
      <c r="AU3" s="45"/>
      <c r="AV3" s="45"/>
      <c r="AW3" s="45"/>
      <c r="AX3" s="45"/>
      <c r="AY3" s="45"/>
    </row>
    <row r="4" spans="1:51" s="6" customFormat="1" ht="60">
      <c r="A4" s="47">
        <v>2</v>
      </c>
      <c r="B4" s="4" t="s">
        <v>64</v>
      </c>
      <c r="C4" s="42">
        <v>860529986</v>
      </c>
      <c r="D4" s="59" t="s">
        <v>175</v>
      </c>
      <c r="E4" s="4" t="s">
        <v>451</v>
      </c>
      <c r="F4" s="5" t="s">
        <v>66</v>
      </c>
      <c r="G4" s="5" t="s">
        <v>57</v>
      </c>
      <c r="H4" s="2">
        <v>218555554</v>
      </c>
      <c r="I4" s="2">
        <v>0</v>
      </c>
      <c r="J4" s="81">
        <v>18544246.64</v>
      </c>
      <c r="K4" s="2">
        <f aca="true" t="shared" si="0" ref="K4:K14">+J4+H4</f>
        <v>237099800.64</v>
      </c>
      <c r="L4" s="16" t="s">
        <v>37</v>
      </c>
      <c r="M4" s="5" t="s">
        <v>95</v>
      </c>
      <c r="N4" s="5" t="s">
        <v>63</v>
      </c>
      <c r="O4" s="5" t="s">
        <v>59</v>
      </c>
      <c r="P4" s="20" t="s">
        <v>208</v>
      </c>
      <c r="Q4" s="7">
        <v>42737</v>
      </c>
      <c r="R4" s="7">
        <v>42737</v>
      </c>
      <c r="S4" s="26"/>
      <c r="T4" s="14">
        <v>43100</v>
      </c>
      <c r="U4" s="1" t="s">
        <v>452</v>
      </c>
      <c r="V4" s="4" t="s">
        <v>400</v>
      </c>
      <c r="W4" s="40" t="s">
        <v>501</v>
      </c>
      <c r="X4" s="4"/>
      <c r="Y4" s="4" t="s">
        <v>428</v>
      </c>
      <c r="Z4" s="4" t="s">
        <v>453</v>
      </c>
      <c r="AA4" s="4" t="s">
        <v>454</v>
      </c>
      <c r="AB4" s="4"/>
      <c r="AC4" s="4" t="s">
        <v>106</v>
      </c>
      <c r="AD4" s="4" t="s">
        <v>106</v>
      </c>
      <c r="AE4" s="60"/>
      <c r="AF4" s="48"/>
      <c r="AG4" s="60" t="s">
        <v>455</v>
      </c>
      <c r="AH4" s="46">
        <v>42737</v>
      </c>
      <c r="AI4" s="4" t="s">
        <v>106</v>
      </c>
      <c r="AJ4" s="4" t="s">
        <v>106</v>
      </c>
      <c r="AK4" s="49"/>
      <c r="AL4" s="49"/>
      <c r="AM4" s="49"/>
      <c r="AN4" s="49"/>
      <c r="AO4" s="5"/>
      <c r="AP4" s="5"/>
      <c r="AQ4" s="45"/>
      <c r="AR4" s="45"/>
      <c r="AS4" s="45"/>
      <c r="AT4" s="45"/>
      <c r="AU4" s="45"/>
      <c r="AV4" s="45"/>
      <c r="AW4" s="45"/>
      <c r="AX4" s="45"/>
      <c r="AY4" s="45"/>
    </row>
    <row r="5" spans="1:51" s="6" customFormat="1" ht="78.75">
      <c r="A5" s="47">
        <v>3</v>
      </c>
      <c r="B5" s="4" t="s">
        <v>40</v>
      </c>
      <c r="C5" s="44" t="s">
        <v>65</v>
      </c>
      <c r="D5" s="59"/>
      <c r="E5" s="4" t="s">
        <v>213</v>
      </c>
      <c r="F5" s="5" t="s">
        <v>66</v>
      </c>
      <c r="G5" s="5" t="s">
        <v>57</v>
      </c>
      <c r="H5" s="2">
        <v>190389264</v>
      </c>
      <c r="I5" s="2">
        <v>15865772</v>
      </c>
      <c r="J5" s="81">
        <v>16154330</v>
      </c>
      <c r="K5" s="2">
        <f t="shared" si="0"/>
        <v>206543594</v>
      </c>
      <c r="L5" s="16" t="s">
        <v>37</v>
      </c>
      <c r="M5" s="5" t="s">
        <v>95</v>
      </c>
      <c r="N5" s="5" t="s">
        <v>63</v>
      </c>
      <c r="O5" s="5" t="s">
        <v>59</v>
      </c>
      <c r="P5" s="20" t="s">
        <v>67</v>
      </c>
      <c r="Q5" s="7">
        <v>42737</v>
      </c>
      <c r="R5" s="7">
        <v>42737</v>
      </c>
      <c r="S5" s="26"/>
      <c r="T5" s="14">
        <v>43100</v>
      </c>
      <c r="U5" s="1" t="s">
        <v>97</v>
      </c>
      <c r="V5" s="4" t="s">
        <v>400</v>
      </c>
      <c r="W5" s="40" t="s">
        <v>504</v>
      </c>
      <c r="X5" s="4"/>
      <c r="Y5" s="4" t="s">
        <v>428</v>
      </c>
      <c r="Z5" s="4" t="s">
        <v>437</v>
      </c>
      <c r="AA5" s="4" t="s">
        <v>624</v>
      </c>
      <c r="AB5" s="4">
        <v>358</v>
      </c>
      <c r="AC5" s="4" t="s">
        <v>106</v>
      </c>
      <c r="AD5" s="4" t="s">
        <v>106</v>
      </c>
      <c r="AE5" s="61" t="s">
        <v>436</v>
      </c>
      <c r="AF5" s="48"/>
      <c r="AG5" s="4">
        <v>1417</v>
      </c>
      <c r="AH5" s="46">
        <v>42737</v>
      </c>
      <c r="AI5" s="4" t="s">
        <v>106</v>
      </c>
      <c r="AJ5" s="4" t="s">
        <v>106</v>
      </c>
      <c r="AK5" s="49"/>
      <c r="AL5" s="49"/>
      <c r="AM5" s="49"/>
      <c r="AN5" s="49"/>
      <c r="AO5" s="5"/>
      <c r="AP5" s="5"/>
      <c r="AQ5" s="45"/>
      <c r="AR5" s="45"/>
      <c r="AS5" s="45"/>
      <c r="AT5" s="45"/>
      <c r="AU5" s="45"/>
      <c r="AV5" s="45"/>
      <c r="AW5" s="45"/>
      <c r="AX5" s="45"/>
      <c r="AY5" s="45"/>
    </row>
    <row r="6" spans="1:51" s="6" customFormat="1" ht="67.5">
      <c r="A6" s="47">
        <v>4</v>
      </c>
      <c r="B6" s="4" t="s">
        <v>103</v>
      </c>
      <c r="C6" s="44">
        <v>17029025</v>
      </c>
      <c r="D6" s="59"/>
      <c r="E6" s="4" t="s">
        <v>63</v>
      </c>
      <c r="F6" s="5" t="s">
        <v>66</v>
      </c>
      <c r="G6" s="5" t="s">
        <v>57</v>
      </c>
      <c r="H6" s="2">
        <v>174623514.12</v>
      </c>
      <c r="I6" s="2">
        <v>0</v>
      </c>
      <c r="J6" s="2">
        <v>0</v>
      </c>
      <c r="K6" s="2">
        <f t="shared" si="0"/>
        <v>174623514.12</v>
      </c>
      <c r="L6" s="16" t="s">
        <v>209</v>
      </c>
      <c r="M6" s="5" t="s">
        <v>95</v>
      </c>
      <c r="N6" s="5" t="s">
        <v>63</v>
      </c>
      <c r="O6" s="5" t="s">
        <v>59</v>
      </c>
      <c r="P6" s="20" t="s">
        <v>68</v>
      </c>
      <c r="Q6" s="7">
        <v>42737</v>
      </c>
      <c r="R6" s="7">
        <v>42737</v>
      </c>
      <c r="S6" s="26"/>
      <c r="T6" s="14">
        <v>43100</v>
      </c>
      <c r="U6" s="1" t="s">
        <v>210</v>
      </c>
      <c r="V6" s="4" t="s">
        <v>400</v>
      </c>
      <c r="W6" s="40" t="s">
        <v>502</v>
      </c>
      <c r="X6" s="4"/>
      <c r="Y6" s="4" t="s">
        <v>428</v>
      </c>
      <c r="Z6" s="4" t="s">
        <v>456</v>
      </c>
      <c r="AA6" s="4" t="s">
        <v>809</v>
      </c>
      <c r="AB6" s="4">
        <v>360</v>
      </c>
      <c r="AC6" s="4" t="s">
        <v>106</v>
      </c>
      <c r="AD6" s="4" t="s">
        <v>106</v>
      </c>
      <c r="AE6" s="61" t="s">
        <v>457</v>
      </c>
      <c r="AF6" s="4"/>
      <c r="AG6" s="60" t="s">
        <v>435</v>
      </c>
      <c r="AH6" s="46">
        <v>42737</v>
      </c>
      <c r="AI6" s="4" t="s">
        <v>106</v>
      </c>
      <c r="AJ6" s="4" t="s">
        <v>106</v>
      </c>
      <c r="AK6" s="49"/>
      <c r="AL6" s="49"/>
      <c r="AM6" s="49"/>
      <c r="AN6" s="49"/>
      <c r="AO6" s="5"/>
      <c r="AP6" s="5"/>
      <c r="AQ6" s="45"/>
      <c r="AR6" s="45"/>
      <c r="AS6" s="45"/>
      <c r="AT6" s="45"/>
      <c r="AU6" s="45"/>
      <c r="AV6" s="62"/>
      <c r="AW6" s="45"/>
      <c r="AX6" s="45"/>
      <c r="AY6" s="45"/>
    </row>
    <row r="7" spans="1:51" s="6" customFormat="1" ht="56.25">
      <c r="A7" s="47">
        <v>5</v>
      </c>
      <c r="B7" s="4" t="s">
        <v>64</v>
      </c>
      <c r="C7" s="44">
        <v>830018569</v>
      </c>
      <c r="D7" s="4">
        <v>9</v>
      </c>
      <c r="E7" s="4" t="s">
        <v>458</v>
      </c>
      <c r="F7" s="5" t="s">
        <v>66</v>
      </c>
      <c r="G7" s="5" t="s">
        <v>57</v>
      </c>
      <c r="H7" s="2">
        <v>572112000</v>
      </c>
      <c r="I7" s="2">
        <v>0</v>
      </c>
      <c r="J7" s="81">
        <v>48543216</v>
      </c>
      <c r="K7" s="2">
        <f>+H7+J7</f>
        <v>620655216</v>
      </c>
      <c r="L7" s="16" t="s">
        <v>37</v>
      </c>
      <c r="M7" s="5" t="s">
        <v>95</v>
      </c>
      <c r="N7" s="5" t="s">
        <v>63</v>
      </c>
      <c r="O7" s="5" t="s">
        <v>59</v>
      </c>
      <c r="P7" s="20" t="s">
        <v>69</v>
      </c>
      <c r="Q7" s="7">
        <v>42737</v>
      </c>
      <c r="R7" s="7">
        <v>42737</v>
      </c>
      <c r="S7" s="26"/>
      <c r="T7" s="14">
        <v>43100</v>
      </c>
      <c r="U7" s="1" t="s">
        <v>96</v>
      </c>
      <c r="V7" s="4" t="s">
        <v>400</v>
      </c>
      <c r="W7" s="23" t="s">
        <v>503</v>
      </c>
      <c r="X7" s="4"/>
      <c r="Y7" s="4" t="s">
        <v>428</v>
      </c>
      <c r="Z7" s="4" t="s">
        <v>459</v>
      </c>
      <c r="AA7" s="4" t="s">
        <v>482</v>
      </c>
      <c r="AB7" s="4">
        <v>360</v>
      </c>
      <c r="AC7" s="4" t="s">
        <v>106</v>
      </c>
      <c r="AD7" s="4" t="s">
        <v>106</v>
      </c>
      <c r="AE7" s="63">
        <v>917</v>
      </c>
      <c r="AF7" s="48"/>
      <c r="AG7" s="4">
        <v>1317</v>
      </c>
      <c r="AH7" s="46">
        <v>42737</v>
      </c>
      <c r="AI7" s="4" t="s">
        <v>106</v>
      </c>
      <c r="AJ7" s="4" t="s">
        <v>106</v>
      </c>
      <c r="AK7" s="23"/>
      <c r="AL7" s="49"/>
      <c r="AM7" s="49"/>
      <c r="AN7" s="49"/>
      <c r="AO7" s="5"/>
      <c r="AP7" s="5"/>
      <c r="AQ7" s="45"/>
      <c r="AR7" s="45"/>
      <c r="AS7" s="45"/>
      <c r="AT7" s="45"/>
      <c r="AU7" s="45"/>
      <c r="AV7" s="62"/>
      <c r="AW7" s="45"/>
      <c r="AX7" s="45"/>
      <c r="AY7" s="45"/>
    </row>
    <row r="8" spans="1:51" s="6" customFormat="1" ht="90">
      <c r="A8" s="47">
        <v>6</v>
      </c>
      <c r="B8" s="4" t="s">
        <v>64</v>
      </c>
      <c r="C8" s="44">
        <v>830039130</v>
      </c>
      <c r="D8" s="59" t="s">
        <v>46</v>
      </c>
      <c r="E8" s="4" t="s">
        <v>98</v>
      </c>
      <c r="F8" s="5" t="s">
        <v>66</v>
      </c>
      <c r="G8" s="5" t="s">
        <v>57</v>
      </c>
      <c r="H8" s="2">
        <v>30000000</v>
      </c>
      <c r="I8" s="2">
        <v>2500000</v>
      </c>
      <c r="J8" s="81">
        <v>2545646</v>
      </c>
      <c r="K8" s="2">
        <f t="shared" si="0"/>
        <v>32545646</v>
      </c>
      <c r="L8" s="16" t="s">
        <v>37</v>
      </c>
      <c r="M8" s="5" t="s">
        <v>95</v>
      </c>
      <c r="N8" s="5" t="s">
        <v>63</v>
      </c>
      <c r="O8" s="5" t="s">
        <v>59</v>
      </c>
      <c r="P8" s="20" t="s">
        <v>70</v>
      </c>
      <c r="Q8" s="41">
        <v>42737</v>
      </c>
      <c r="R8" s="41">
        <v>42737</v>
      </c>
      <c r="S8" s="24"/>
      <c r="T8" s="14">
        <v>43100</v>
      </c>
      <c r="U8" s="1" t="s">
        <v>99</v>
      </c>
      <c r="V8" s="4" t="s">
        <v>400</v>
      </c>
      <c r="W8" s="23" t="s">
        <v>401</v>
      </c>
      <c r="X8" s="4"/>
      <c r="Y8" s="4"/>
      <c r="Z8" s="4" t="s">
        <v>402</v>
      </c>
      <c r="AA8" s="4" t="s">
        <v>403</v>
      </c>
      <c r="AB8" s="4">
        <v>360</v>
      </c>
      <c r="AC8" s="4" t="s">
        <v>106</v>
      </c>
      <c r="AD8" s="4" t="s">
        <v>106</v>
      </c>
      <c r="AE8" s="63">
        <v>1017</v>
      </c>
      <c r="AF8" s="48"/>
      <c r="AG8" s="4">
        <v>1017</v>
      </c>
      <c r="AH8" s="46">
        <v>42737</v>
      </c>
      <c r="AI8" s="4" t="s">
        <v>106</v>
      </c>
      <c r="AJ8" s="4" t="s">
        <v>106</v>
      </c>
      <c r="AK8" s="23"/>
      <c r="AL8" s="49"/>
      <c r="AM8" s="49"/>
      <c r="AN8" s="49"/>
      <c r="AO8" s="5"/>
      <c r="AP8" s="5"/>
      <c r="AQ8" s="45"/>
      <c r="AR8" s="45"/>
      <c r="AS8" s="45"/>
      <c r="AT8" s="45"/>
      <c r="AU8" s="45"/>
      <c r="AV8" s="45"/>
      <c r="AW8" s="45"/>
      <c r="AX8" s="45"/>
      <c r="AY8" s="45"/>
    </row>
    <row r="9" spans="1:51" s="6" customFormat="1" ht="78.75">
      <c r="A9" s="47">
        <v>7</v>
      </c>
      <c r="B9" s="4" t="s">
        <v>64</v>
      </c>
      <c r="C9" s="44">
        <v>830095213</v>
      </c>
      <c r="D9" s="59" t="s">
        <v>100</v>
      </c>
      <c r="E9" s="4" t="s">
        <v>101</v>
      </c>
      <c r="F9" s="5" t="s">
        <v>66</v>
      </c>
      <c r="G9" s="5" t="s">
        <v>57</v>
      </c>
      <c r="H9" s="2">
        <v>320000000</v>
      </c>
      <c r="I9" s="2">
        <v>0</v>
      </c>
      <c r="J9" s="2">
        <v>0</v>
      </c>
      <c r="K9" s="2">
        <f t="shared" si="0"/>
        <v>320000000</v>
      </c>
      <c r="L9" s="16" t="s">
        <v>37</v>
      </c>
      <c r="M9" s="5" t="s">
        <v>95</v>
      </c>
      <c r="N9" s="16" t="s">
        <v>214</v>
      </c>
      <c r="O9" s="5" t="s">
        <v>215</v>
      </c>
      <c r="P9" s="20" t="s">
        <v>71</v>
      </c>
      <c r="Q9" s="7">
        <v>42738</v>
      </c>
      <c r="R9" s="7">
        <v>42738</v>
      </c>
      <c r="S9" s="26"/>
      <c r="T9" s="14">
        <v>43100</v>
      </c>
      <c r="U9" s="1" t="s">
        <v>102</v>
      </c>
      <c r="V9" s="4" t="s">
        <v>216</v>
      </c>
      <c r="W9" s="23" t="s">
        <v>217</v>
      </c>
      <c r="X9" s="4">
        <v>215</v>
      </c>
      <c r="Y9" s="4" t="s">
        <v>218</v>
      </c>
      <c r="Z9" s="56" t="s">
        <v>220</v>
      </c>
      <c r="AA9" s="4" t="s">
        <v>219</v>
      </c>
      <c r="AB9" s="4">
        <v>357</v>
      </c>
      <c r="AC9" s="4" t="s">
        <v>106</v>
      </c>
      <c r="AD9" s="4" t="s">
        <v>106</v>
      </c>
      <c r="AE9" s="63">
        <v>5217</v>
      </c>
      <c r="AF9" s="48" t="s">
        <v>221</v>
      </c>
      <c r="AG9" s="4">
        <v>817</v>
      </c>
      <c r="AH9" s="46">
        <v>42737</v>
      </c>
      <c r="AI9" s="4" t="s">
        <v>106</v>
      </c>
      <c r="AJ9" s="4" t="s">
        <v>106</v>
      </c>
      <c r="AK9" s="49"/>
      <c r="AL9" s="49"/>
      <c r="AM9" s="49"/>
      <c r="AN9" s="49"/>
      <c r="AO9" s="5"/>
      <c r="AP9" s="5"/>
      <c r="AQ9" s="45"/>
      <c r="AR9" s="45"/>
      <c r="AS9" s="45"/>
      <c r="AT9" s="45"/>
      <c r="AU9" s="45"/>
      <c r="AV9" s="62"/>
      <c r="AW9" s="45"/>
      <c r="AX9" s="45"/>
      <c r="AY9" s="45"/>
    </row>
    <row r="10" spans="1:51" s="6" customFormat="1" ht="78.75">
      <c r="A10" s="47">
        <v>8</v>
      </c>
      <c r="B10" s="4" t="s">
        <v>103</v>
      </c>
      <c r="C10" s="44">
        <v>79291714</v>
      </c>
      <c r="D10" s="59"/>
      <c r="E10" s="4" t="s">
        <v>104</v>
      </c>
      <c r="F10" s="5" t="s">
        <v>66</v>
      </c>
      <c r="G10" s="5" t="s">
        <v>57</v>
      </c>
      <c r="H10" s="2">
        <v>14606100</v>
      </c>
      <c r="I10" s="2">
        <v>1217175</v>
      </c>
      <c r="J10" s="2">
        <v>0</v>
      </c>
      <c r="K10" s="2">
        <f t="shared" si="0"/>
        <v>14606100</v>
      </c>
      <c r="L10" s="16" t="s">
        <v>37</v>
      </c>
      <c r="M10" s="5" t="s">
        <v>95</v>
      </c>
      <c r="N10" s="5" t="s">
        <v>63</v>
      </c>
      <c r="O10" s="5" t="s">
        <v>59</v>
      </c>
      <c r="P10" s="20" t="s">
        <v>72</v>
      </c>
      <c r="Q10" s="41">
        <v>42746</v>
      </c>
      <c r="R10" s="41">
        <v>42748</v>
      </c>
      <c r="S10" s="24"/>
      <c r="T10" s="3">
        <v>43112</v>
      </c>
      <c r="U10" s="1" t="s">
        <v>105</v>
      </c>
      <c r="V10" s="4" t="s">
        <v>106</v>
      </c>
      <c r="W10" s="23" t="s">
        <v>449</v>
      </c>
      <c r="X10" s="4" t="s">
        <v>106</v>
      </c>
      <c r="Y10" s="4" t="s">
        <v>428</v>
      </c>
      <c r="Z10" s="4" t="s">
        <v>448</v>
      </c>
      <c r="AA10" s="4" t="s">
        <v>447</v>
      </c>
      <c r="AB10" s="4">
        <v>360</v>
      </c>
      <c r="AC10" s="4" t="s">
        <v>450</v>
      </c>
      <c r="AD10" s="46">
        <v>42747</v>
      </c>
      <c r="AE10" s="63" t="s">
        <v>106</v>
      </c>
      <c r="AF10" s="48"/>
      <c r="AG10" s="64" t="s">
        <v>106</v>
      </c>
      <c r="AH10" s="46" t="s">
        <v>106</v>
      </c>
      <c r="AI10" s="4" t="s">
        <v>106</v>
      </c>
      <c r="AJ10" s="4" t="s">
        <v>106</v>
      </c>
      <c r="AK10" s="49"/>
      <c r="AL10" s="49"/>
      <c r="AM10" s="49"/>
      <c r="AN10" s="49"/>
      <c r="AO10" s="1"/>
      <c r="AP10" s="5"/>
      <c r="AQ10" s="45"/>
      <c r="AR10" s="45"/>
      <c r="AS10" s="45"/>
      <c r="AT10" s="45"/>
      <c r="AU10" s="45"/>
      <c r="AV10" s="45"/>
      <c r="AW10" s="45"/>
      <c r="AX10" s="45"/>
      <c r="AY10" s="45"/>
    </row>
    <row r="11" spans="1:51" s="6" customFormat="1" ht="75">
      <c r="A11" s="47">
        <v>9</v>
      </c>
      <c r="B11" s="4" t="s">
        <v>40</v>
      </c>
      <c r="C11" s="43">
        <v>51614159</v>
      </c>
      <c r="D11" s="59" t="s">
        <v>47</v>
      </c>
      <c r="E11" s="5" t="s">
        <v>45</v>
      </c>
      <c r="F11" s="5" t="s">
        <v>66</v>
      </c>
      <c r="G11" s="5" t="s">
        <v>57</v>
      </c>
      <c r="H11" s="2">
        <v>29083333</v>
      </c>
      <c r="I11" s="2">
        <v>2500000</v>
      </c>
      <c r="J11" s="2">
        <v>0</v>
      </c>
      <c r="K11" s="2">
        <f t="shared" si="0"/>
        <v>29083333</v>
      </c>
      <c r="L11" s="16" t="s">
        <v>37</v>
      </c>
      <c r="M11" s="16" t="s">
        <v>42</v>
      </c>
      <c r="N11" s="16" t="s">
        <v>58</v>
      </c>
      <c r="O11" s="5" t="s">
        <v>59</v>
      </c>
      <c r="P11" s="20" t="s">
        <v>73</v>
      </c>
      <c r="Q11" s="7">
        <v>42748</v>
      </c>
      <c r="R11" s="3">
        <v>42748</v>
      </c>
      <c r="S11" s="24"/>
      <c r="T11" s="3">
        <v>43100</v>
      </c>
      <c r="U11" s="1" t="s">
        <v>107</v>
      </c>
      <c r="V11" s="4" t="s">
        <v>404</v>
      </c>
      <c r="W11" s="23" t="s">
        <v>460</v>
      </c>
      <c r="X11" s="4" t="s">
        <v>106</v>
      </c>
      <c r="Y11" s="4" t="s">
        <v>406</v>
      </c>
      <c r="Z11" s="4" t="s">
        <v>462</v>
      </c>
      <c r="AA11" s="4" t="s">
        <v>461</v>
      </c>
      <c r="AB11" s="4">
        <f>330+18</f>
        <v>348</v>
      </c>
      <c r="AC11" s="46" t="s">
        <v>408</v>
      </c>
      <c r="AD11" s="46">
        <v>42748</v>
      </c>
      <c r="AE11" s="63">
        <v>11117</v>
      </c>
      <c r="AF11" s="48"/>
      <c r="AG11" s="4">
        <v>4417</v>
      </c>
      <c r="AH11" s="7">
        <v>42746</v>
      </c>
      <c r="AI11" s="4" t="s">
        <v>142</v>
      </c>
      <c r="AJ11" s="5" t="s">
        <v>230</v>
      </c>
      <c r="AK11" s="23"/>
      <c r="AL11" s="49"/>
      <c r="AM11" s="49"/>
      <c r="AN11" s="49"/>
      <c r="AO11" s="1"/>
      <c r="AP11" s="5"/>
      <c r="AQ11" s="45"/>
      <c r="AR11" s="45"/>
      <c r="AS11" s="45"/>
      <c r="AT11" s="45"/>
      <c r="AU11" s="45"/>
      <c r="AV11" s="45"/>
      <c r="AW11" s="45"/>
      <c r="AX11" s="45"/>
      <c r="AY11" s="45"/>
    </row>
    <row r="12" spans="1:51" s="6" customFormat="1" ht="105">
      <c r="A12" s="47">
        <v>10</v>
      </c>
      <c r="B12" s="4" t="s">
        <v>103</v>
      </c>
      <c r="C12" s="44">
        <v>52985203</v>
      </c>
      <c r="D12" s="4"/>
      <c r="E12" s="4" t="s">
        <v>108</v>
      </c>
      <c r="F12" s="5" t="s">
        <v>66</v>
      </c>
      <c r="G12" s="5" t="s">
        <v>57</v>
      </c>
      <c r="H12" s="2">
        <v>41880000</v>
      </c>
      <c r="I12" s="2">
        <v>3600000</v>
      </c>
      <c r="J12" s="2">
        <v>0</v>
      </c>
      <c r="K12" s="2">
        <f t="shared" si="0"/>
        <v>41880000</v>
      </c>
      <c r="L12" s="16" t="s">
        <v>37</v>
      </c>
      <c r="M12" s="16" t="s">
        <v>42</v>
      </c>
      <c r="N12" s="16" t="s">
        <v>58</v>
      </c>
      <c r="O12" s="5" t="s">
        <v>59</v>
      </c>
      <c r="P12" s="20" t="s">
        <v>74</v>
      </c>
      <c r="Q12" s="7">
        <v>42748</v>
      </c>
      <c r="R12" s="3">
        <v>42748</v>
      </c>
      <c r="S12" s="24" t="s">
        <v>595</v>
      </c>
      <c r="T12" s="86">
        <v>42830</v>
      </c>
      <c r="U12" s="1" t="s">
        <v>109</v>
      </c>
      <c r="V12" s="4" t="s">
        <v>404</v>
      </c>
      <c r="W12" s="23" t="s">
        <v>463</v>
      </c>
      <c r="X12" s="4" t="s">
        <v>106</v>
      </c>
      <c r="Y12" s="4" t="s">
        <v>406</v>
      </c>
      <c r="Z12" s="4" t="s">
        <v>464</v>
      </c>
      <c r="AA12" s="4" t="s">
        <v>218</v>
      </c>
      <c r="AB12" s="4">
        <v>348</v>
      </c>
      <c r="AC12" s="46" t="s">
        <v>408</v>
      </c>
      <c r="AD12" s="46">
        <v>42748</v>
      </c>
      <c r="AE12" s="63">
        <v>11017</v>
      </c>
      <c r="AF12" s="48"/>
      <c r="AG12" s="5">
        <v>4117</v>
      </c>
      <c r="AH12" s="7">
        <v>42746</v>
      </c>
      <c r="AI12" s="4" t="s">
        <v>287</v>
      </c>
      <c r="AJ12" s="5" t="s">
        <v>465</v>
      </c>
      <c r="AK12" s="49"/>
      <c r="AL12" s="49"/>
      <c r="AM12" s="49"/>
      <c r="AN12" s="49"/>
      <c r="AO12" s="1"/>
      <c r="AP12" s="23" t="s">
        <v>872</v>
      </c>
      <c r="AQ12" s="50" t="s">
        <v>871</v>
      </c>
      <c r="AR12" s="65">
        <v>42864</v>
      </c>
      <c r="AS12" s="45"/>
      <c r="AT12" s="45"/>
      <c r="AU12" s="45"/>
      <c r="AV12" s="45"/>
      <c r="AW12" s="45"/>
      <c r="AX12" s="45"/>
      <c r="AY12" s="45"/>
    </row>
    <row r="13" spans="1:51" s="6" customFormat="1" ht="75">
      <c r="A13" s="47">
        <v>11</v>
      </c>
      <c r="B13" s="4" t="s">
        <v>103</v>
      </c>
      <c r="C13" s="43">
        <v>41549763</v>
      </c>
      <c r="E13" s="5" t="s">
        <v>110</v>
      </c>
      <c r="F13" s="5" t="s">
        <v>66</v>
      </c>
      <c r="G13" s="5" t="s">
        <v>57</v>
      </c>
      <c r="H13" s="2">
        <v>18660000</v>
      </c>
      <c r="I13" s="2">
        <v>1600000</v>
      </c>
      <c r="J13" s="2">
        <v>0</v>
      </c>
      <c r="K13" s="2">
        <f t="shared" si="0"/>
        <v>18660000</v>
      </c>
      <c r="L13" s="16" t="s">
        <v>37</v>
      </c>
      <c r="M13" s="16" t="s">
        <v>42</v>
      </c>
      <c r="N13" s="16" t="s">
        <v>58</v>
      </c>
      <c r="O13" s="5" t="s">
        <v>59</v>
      </c>
      <c r="P13" s="20" t="s">
        <v>75</v>
      </c>
      <c r="Q13" s="7">
        <v>42751</v>
      </c>
      <c r="R13" s="3">
        <v>42752</v>
      </c>
      <c r="S13" s="24"/>
      <c r="T13" s="3">
        <v>43100</v>
      </c>
      <c r="U13" s="1" t="s">
        <v>107</v>
      </c>
      <c r="V13" s="4" t="s">
        <v>404</v>
      </c>
      <c r="W13" s="23" t="s">
        <v>466</v>
      </c>
      <c r="X13" s="4" t="s">
        <v>106</v>
      </c>
      <c r="Y13" s="4" t="s">
        <v>406</v>
      </c>
      <c r="Z13" s="4" t="s">
        <v>142</v>
      </c>
      <c r="AA13" s="4" t="s">
        <v>467</v>
      </c>
      <c r="AB13" s="4">
        <f>330+15</f>
        <v>345</v>
      </c>
      <c r="AC13" s="46" t="s">
        <v>468</v>
      </c>
      <c r="AD13" s="46">
        <v>42752</v>
      </c>
      <c r="AE13" s="63">
        <v>21417</v>
      </c>
      <c r="AF13" s="48"/>
      <c r="AG13" s="5">
        <v>4317</v>
      </c>
      <c r="AH13" s="7">
        <v>42746</v>
      </c>
      <c r="AI13" s="4" t="s">
        <v>106</v>
      </c>
      <c r="AJ13" s="4" t="s">
        <v>106</v>
      </c>
      <c r="AK13" s="23"/>
      <c r="AL13" s="49"/>
      <c r="AM13" s="49"/>
      <c r="AN13" s="49"/>
      <c r="AO13" s="1"/>
      <c r="AP13" s="5"/>
      <c r="AQ13" s="50"/>
      <c r="AR13" s="45"/>
      <c r="AS13" s="45"/>
      <c r="AT13" s="45"/>
      <c r="AU13" s="45"/>
      <c r="AV13" s="45"/>
      <c r="AW13" s="66">
        <v>18200000</v>
      </c>
      <c r="AX13" s="45"/>
      <c r="AY13" s="45"/>
    </row>
    <row r="14" spans="1:51" s="6" customFormat="1" ht="90">
      <c r="A14" s="47">
        <v>12</v>
      </c>
      <c r="B14" s="4" t="s">
        <v>103</v>
      </c>
      <c r="C14" s="44">
        <v>52436031</v>
      </c>
      <c r="E14" s="4" t="s">
        <v>111</v>
      </c>
      <c r="F14" s="5" t="s">
        <v>66</v>
      </c>
      <c r="G14" s="5" t="s">
        <v>57</v>
      </c>
      <c r="H14" s="2">
        <v>46660000</v>
      </c>
      <c r="I14" s="2">
        <v>4000000</v>
      </c>
      <c r="J14" s="2">
        <v>0</v>
      </c>
      <c r="K14" s="2">
        <f t="shared" si="0"/>
        <v>46660000</v>
      </c>
      <c r="L14" s="16" t="s">
        <v>37</v>
      </c>
      <c r="M14" s="16" t="s">
        <v>42</v>
      </c>
      <c r="N14" s="16" t="s">
        <v>58</v>
      </c>
      <c r="O14" s="5" t="s">
        <v>59</v>
      </c>
      <c r="P14" s="20" t="s">
        <v>76</v>
      </c>
      <c r="Q14" s="7">
        <v>42751</v>
      </c>
      <c r="R14" s="3">
        <v>42751</v>
      </c>
      <c r="S14" s="24"/>
      <c r="T14" s="3">
        <v>43100</v>
      </c>
      <c r="U14" s="1" t="s">
        <v>112</v>
      </c>
      <c r="V14" s="4" t="s">
        <v>404</v>
      </c>
      <c r="W14" s="23" t="s">
        <v>469</v>
      </c>
      <c r="X14" s="4" t="s">
        <v>106</v>
      </c>
      <c r="Y14" s="4" t="s">
        <v>406</v>
      </c>
      <c r="Z14" s="4" t="s">
        <v>470</v>
      </c>
      <c r="AA14" s="4" t="s">
        <v>471</v>
      </c>
      <c r="AB14" s="4">
        <f>330+15</f>
        <v>345</v>
      </c>
      <c r="AC14" s="4" t="s">
        <v>408</v>
      </c>
      <c r="AD14" s="46">
        <v>42751</v>
      </c>
      <c r="AE14" s="4">
        <v>21517</v>
      </c>
      <c r="AF14" s="48"/>
      <c r="AG14" s="5">
        <v>3917</v>
      </c>
      <c r="AH14" s="7">
        <v>42746</v>
      </c>
      <c r="AI14" s="4" t="s">
        <v>277</v>
      </c>
      <c r="AJ14" s="5" t="s">
        <v>126</v>
      </c>
      <c r="AK14" s="23"/>
      <c r="AL14" s="49"/>
      <c r="AM14" s="49"/>
      <c r="AN14" s="49"/>
      <c r="AO14" s="1"/>
      <c r="AP14" s="5"/>
      <c r="AQ14" s="45"/>
      <c r="AR14" s="45"/>
      <c r="AS14" s="45"/>
      <c r="AT14" s="45"/>
      <c r="AU14" s="45"/>
      <c r="AV14" s="45"/>
      <c r="AW14" s="45"/>
      <c r="AX14" s="45"/>
      <c r="AY14" s="45"/>
    </row>
    <row r="15" spans="1:51" s="6" customFormat="1" ht="78.75">
      <c r="A15" s="47">
        <v>13</v>
      </c>
      <c r="B15" s="4" t="s">
        <v>103</v>
      </c>
      <c r="C15" s="44">
        <v>30652094</v>
      </c>
      <c r="D15" s="4"/>
      <c r="E15" s="4" t="s">
        <v>113</v>
      </c>
      <c r="F15" s="5" t="s">
        <v>66</v>
      </c>
      <c r="G15" s="5" t="s">
        <v>57</v>
      </c>
      <c r="H15" s="2">
        <v>40800000</v>
      </c>
      <c r="I15" s="2">
        <v>3500000</v>
      </c>
      <c r="J15" s="2">
        <v>0</v>
      </c>
      <c r="K15" s="2">
        <f aca="true" t="shared" si="1" ref="K15:K26">+J15+H15</f>
        <v>40800000</v>
      </c>
      <c r="L15" s="16" t="s">
        <v>37</v>
      </c>
      <c r="M15" s="16" t="s">
        <v>42</v>
      </c>
      <c r="N15" s="16" t="s">
        <v>58</v>
      </c>
      <c r="O15" s="5" t="s">
        <v>59</v>
      </c>
      <c r="P15" s="20" t="s">
        <v>77</v>
      </c>
      <c r="Q15" s="7">
        <v>42751</v>
      </c>
      <c r="R15" s="3">
        <v>42751</v>
      </c>
      <c r="S15" s="24"/>
      <c r="T15" s="3">
        <v>43100</v>
      </c>
      <c r="U15" s="1" t="s">
        <v>114</v>
      </c>
      <c r="V15" s="4" t="s">
        <v>404</v>
      </c>
      <c r="W15" s="23" t="s">
        <v>476</v>
      </c>
      <c r="X15" s="4" t="s">
        <v>106</v>
      </c>
      <c r="Y15" s="4" t="s">
        <v>406</v>
      </c>
      <c r="Z15" s="4" t="s">
        <v>473</v>
      </c>
      <c r="AA15" s="4" t="s">
        <v>474</v>
      </c>
      <c r="AB15" s="4">
        <f>330+15</f>
        <v>345</v>
      </c>
      <c r="AC15" s="4" t="s">
        <v>408</v>
      </c>
      <c r="AD15" s="46">
        <v>42751</v>
      </c>
      <c r="AE15" s="63">
        <v>21917</v>
      </c>
      <c r="AF15" s="48"/>
      <c r="AG15" s="5">
        <v>4017</v>
      </c>
      <c r="AH15" s="7">
        <v>42746</v>
      </c>
      <c r="AI15" s="4" t="s">
        <v>252</v>
      </c>
      <c r="AJ15" s="4" t="s">
        <v>475</v>
      </c>
      <c r="AK15" s="49"/>
      <c r="AL15" s="49"/>
      <c r="AM15" s="49"/>
      <c r="AN15" s="49"/>
      <c r="AO15" s="5"/>
      <c r="AP15" s="5"/>
      <c r="AQ15" s="45"/>
      <c r="AR15" s="45"/>
      <c r="AS15" s="45"/>
      <c r="AT15" s="45"/>
      <c r="AU15" s="45"/>
      <c r="AV15" s="62"/>
      <c r="AW15" s="45"/>
      <c r="AX15" s="45"/>
      <c r="AY15" s="45"/>
    </row>
    <row r="16" spans="1:51" s="6" customFormat="1" ht="56.25">
      <c r="A16" s="47">
        <v>14</v>
      </c>
      <c r="B16" s="4" t="s">
        <v>103</v>
      </c>
      <c r="C16" s="44">
        <v>79313799</v>
      </c>
      <c r="E16" s="4" t="s">
        <v>115</v>
      </c>
      <c r="F16" s="5" t="s">
        <v>66</v>
      </c>
      <c r="G16" s="5" t="s">
        <v>57</v>
      </c>
      <c r="H16" s="2">
        <v>105000000</v>
      </c>
      <c r="I16" s="2">
        <v>9000000</v>
      </c>
      <c r="J16" s="2">
        <v>0</v>
      </c>
      <c r="K16" s="2">
        <f t="shared" si="1"/>
        <v>105000000</v>
      </c>
      <c r="L16" s="16" t="s">
        <v>37</v>
      </c>
      <c r="M16" s="16" t="s">
        <v>42</v>
      </c>
      <c r="N16" s="16" t="s">
        <v>58</v>
      </c>
      <c r="O16" s="5" t="s">
        <v>59</v>
      </c>
      <c r="P16" s="20" t="s">
        <v>78</v>
      </c>
      <c r="Q16" s="7">
        <v>42753</v>
      </c>
      <c r="R16" s="3">
        <v>42753</v>
      </c>
      <c r="S16" s="24"/>
      <c r="T16" s="3">
        <v>43100</v>
      </c>
      <c r="U16" s="1" t="s">
        <v>116</v>
      </c>
      <c r="V16" s="4" t="s">
        <v>404</v>
      </c>
      <c r="W16" s="23" t="s">
        <v>477</v>
      </c>
      <c r="X16" s="4" t="s">
        <v>106</v>
      </c>
      <c r="Y16" s="4" t="s">
        <v>406</v>
      </c>
      <c r="Z16" s="4" t="s">
        <v>142</v>
      </c>
      <c r="AA16" s="4" t="s">
        <v>406</v>
      </c>
      <c r="AB16" s="5">
        <f>330+13</f>
        <v>343</v>
      </c>
      <c r="AC16" s="4" t="s">
        <v>408</v>
      </c>
      <c r="AD16" s="46">
        <v>42753</v>
      </c>
      <c r="AE16" s="63">
        <v>23917</v>
      </c>
      <c r="AF16" s="48"/>
      <c r="AG16" s="5">
        <v>4217</v>
      </c>
      <c r="AH16" s="7">
        <v>42746</v>
      </c>
      <c r="AI16" s="4" t="s">
        <v>142</v>
      </c>
      <c r="AJ16" s="5" t="s">
        <v>478</v>
      </c>
      <c r="AK16" s="23"/>
      <c r="AL16" s="49"/>
      <c r="AM16" s="49"/>
      <c r="AN16" s="49"/>
      <c r="AO16" s="1"/>
      <c r="AP16" s="1"/>
      <c r="AQ16" s="50"/>
      <c r="AR16" s="45"/>
      <c r="AS16" s="45"/>
      <c r="AT16" s="45"/>
      <c r="AU16" s="45"/>
      <c r="AV16" s="45"/>
      <c r="AW16" s="66">
        <v>14700000</v>
      </c>
      <c r="AX16" s="45"/>
      <c r="AY16" s="45"/>
    </row>
    <row r="17" spans="1:51" s="6" customFormat="1" ht="120">
      <c r="A17" s="47">
        <v>15</v>
      </c>
      <c r="B17" s="4" t="s">
        <v>103</v>
      </c>
      <c r="C17" s="44">
        <v>41624297</v>
      </c>
      <c r="E17" s="4" t="s">
        <v>117</v>
      </c>
      <c r="F17" s="5" t="s">
        <v>66</v>
      </c>
      <c r="G17" s="5" t="s">
        <v>57</v>
      </c>
      <c r="H17" s="2">
        <v>40250000</v>
      </c>
      <c r="I17" s="2">
        <v>3500000</v>
      </c>
      <c r="J17" s="2">
        <v>0</v>
      </c>
      <c r="K17" s="2">
        <f t="shared" si="1"/>
        <v>40250000</v>
      </c>
      <c r="L17" s="16" t="s">
        <v>37</v>
      </c>
      <c r="M17" s="16" t="s">
        <v>42</v>
      </c>
      <c r="N17" s="16" t="s">
        <v>58</v>
      </c>
      <c r="O17" s="5" t="s">
        <v>59</v>
      </c>
      <c r="P17" s="20" t="s">
        <v>79</v>
      </c>
      <c r="Q17" s="7">
        <v>42753</v>
      </c>
      <c r="R17" s="3">
        <v>42753</v>
      </c>
      <c r="S17" s="24" t="s">
        <v>1061</v>
      </c>
      <c r="T17" s="86">
        <v>42801</v>
      </c>
      <c r="U17" s="1" t="s">
        <v>118</v>
      </c>
      <c r="V17" s="4" t="s">
        <v>404</v>
      </c>
      <c r="W17" s="23" t="s">
        <v>479</v>
      </c>
      <c r="X17" s="4" t="s">
        <v>106</v>
      </c>
      <c r="Y17" s="4" t="s">
        <v>406</v>
      </c>
      <c r="Z17" s="4" t="s">
        <v>473</v>
      </c>
      <c r="AA17" s="4" t="s">
        <v>474</v>
      </c>
      <c r="AB17" s="5">
        <f>330+13</f>
        <v>343</v>
      </c>
      <c r="AC17" s="4" t="s">
        <v>408</v>
      </c>
      <c r="AD17" s="46">
        <v>42753</v>
      </c>
      <c r="AE17" s="63">
        <v>24017</v>
      </c>
      <c r="AF17" s="48"/>
      <c r="AG17" s="5">
        <v>5317</v>
      </c>
      <c r="AH17" s="7">
        <v>42747</v>
      </c>
      <c r="AI17" s="4" t="s">
        <v>125</v>
      </c>
      <c r="AJ17" s="4" t="s">
        <v>126</v>
      </c>
      <c r="AK17" s="49"/>
      <c r="AL17" s="49"/>
      <c r="AM17" s="49"/>
      <c r="AN17" s="49"/>
      <c r="AO17" s="5"/>
      <c r="AP17" s="23" t="s">
        <v>899</v>
      </c>
      <c r="AQ17" s="50" t="s">
        <v>871</v>
      </c>
      <c r="AR17" s="65">
        <v>42852</v>
      </c>
      <c r="AS17" s="45"/>
      <c r="AT17" s="45"/>
      <c r="AU17" s="67"/>
      <c r="AV17" s="62"/>
      <c r="AW17" s="45"/>
      <c r="AX17" s="45"/>
      <c r="AY17" s="45"/>
    </row>
    <row r="18" spans="1:51" s="6" customFormat="1" ht="75">
      <c r="A18" s="47">
        <v>16</v>
      </c>
      <c r="B18" s="4" t="s">
        <v>64</v>
      </c>
      <c r="C18" s="44">
        <v>900062917</v>
      </c>
      <c r="D18" s="4">
        <v>9</v>
      </c>
      <c r="E18" s="4" t="s">
        <v>120</v>
      </c>
      <c r="F18" s="5" t="s">
        <v>66</v>
      </c>
      <c r="G18" s="5" t="s">
        <v>57</v>
      </c>
      <c r="H18" s="2">
        <v>1135000000</v>
      </c>
      <c r="I18" s="2">
        <v>0</v>
      </c>
      <c r="J18" s="2">
        <v>0</v>
      </c>
      <c r="K18" s="2">
        <f t="shared" si="1"/>
        <v>1135000000</v>
      </c>
      <c r="L18" s="16" t="s">
        <v>37</v>
      </c>
      <c r="M18" s="5" t="s">
        <v>95</v>
      </c>
      <c r="N18" s="5" t="s">
        <v>119</v>
      </c>
      <c r="O18" s="5" t="s">
        <v>59</v>
      </c>
      <c r="P18" s="20" t="s">
        <v>80</v>
      </c>
      <c r="Q18" s="7">
        <v>42753</v>
      </c>
      <c r="R18" s="3"/>
      <c r="S18" s="24"/>
      <c r="T18" s="3">
        <v>43100</v>
      </c>
      <c r="U18" s="1" t="s">
        <v>121</v>
      </c>
      <c r="V18" s="4" t="s">
        <v>480</v>
      </c>
      <c r="W18" s="23" t="s">
        <v>483</v>
      </c>
      <c r="X18" s="4"/>
      <c r="Y18" s="4" t="s">
        <v>406</v>
      </c>
      <c r="Z18" s="4" t="s">
        <v>481</v>
      </c>
      <c r="AA18" s="4" t="s">
        <v>482</v>
      </c>
      <c r="AB18" s="5">
        <f>330+13</f>
        <v>343</v>
      </c>
      <c r="AC18" s="4" t="s">
        <v>106</v>
      </c>
      <c r="AD18" s="4" t="s">
        <v>106</v>
      </c>
      <c r="AE18" s="63">
        <v>24317</v>
      </c>
      <c r="AF18" s="48"/>
      <c r="AG18" s="5">
        <v>2617</v>
      </c>
      <c r="AH18" s="7">
        <v>42739</v>
      </c>
      <c r="AI18" s="4" t="s">
        <v>106</v>
      </c>
      <c r="AJ18" s="4" t="s">
        <v>106</v>
      </c>
      <c r="AK18" s="49"/>
      <c r="AL18" s="49"/>
      <c r="AM18" s="49"/>
      <c r="AN18" s="49"/>
      <c r="AO18" s="1"/>
      <c r="AP18" s="5"/>
      <c r="AQ18" s="45"/>
      <c r="AR18" s="45"/>
      <c r="AS18" s="45"/>
      <c r="AT18" s="45"/>
      <c r="AU18" s="45"/>
      <c r="AV18" s="45"/>
      <c r="AW18" s="45"/>
      <c r="AX18" s="45"/>
      <c r="AY18" s="45"/>
    </row>
    <row r="19" spans="1:51" s="6" customFormat="1" ht="78.75">
      <c r="A19" s="47">
        <v>17</v>
      </c>
      <c r="B19" s="4" t="s">
        <v>103</v>
      </c>
      <c r="C19" s="44">
        <v>5279740</v>
      </c>
      <c r="D19" s="4"/>
      <c r="E19" s="4" t="s">
        <v>122</v>
      </c>
      <c r="F19" s="5" t="s">
        <v>66</v>
      </c>
      <c r="G19" s="5" t="s">
        <v>57</v>
      </c>
      <c r="H19" s="2">
        <v>21850000</v>
      </c>
      <c r="I19" s="2">
        <v>1900000</v>
      </c>
      <c r="J19" s="2">
        <v>0</v>
      </c>
      <c r="K19" s="2">
        <f t="shared" si="1"/>
        <v>21850000</v>
      </c>
      <c r="L19" s="16" t="s">
        <v>37</v>
      </c>
      <c r="M19" s="16" t="s">
        <v>42</v>
      </c>
      <c r="N19" s="16" t="s">
        <v>58</v>
      </c>
      <c r="O19" s="5" t="s">
        <v>59</v>
      </c>
      <c r="P19" s="20" t="s">
        <v>81</v>
      </c>
      <c r="Q19" s="7">
        <v>42753</v>
      </c>
      <c r="R19" s="3">
        <v>42753</v>
      </c>
      <c r="S19" s="24"/>
      <c r="T19" s="3">
        <v>43100</v>
      </c>
      <c r="U19" s="1" t="s">
        <v>123</v>
      </c>
      <c r="V19" s="4" t="s">
        <v>404</v>
      </c>
      <c r="W19" s="23" t="s">
        <v>484</v>
      </c>
      <c r="X19" s="4" t="s">
        <v>106</v>
      </c>
      <c r="Y19" s="4" t="s">
        <v>406</v>
      </c>
      <c r="Z19" s="4" t="s">
        <v>473</v>
      </c>
      <c r="AA19" s="4" t="s">
        <v>474</v>
      </c>
      <c r="AB19" s="5">
        <f>330+13</f>
        <v>343</v>
      </c>
      <c r="AC19" s="4" t="s">
        <v>408</v>
      </c>
      <c r="AD19" s="46">
        <v>42753</v>
      </c>
      <c r="AE19" s="63">
        <v>24417</v>
      </c>
      <c r="AF19" s="48"/>
      <c r="AG19" s="5">
        <v>4717</v>
      </c>
      <c r="AH19" s="7">
        <v>42747</v>
      </c>
      <c r="AI19" s="4" t="s">
        <v>125</v>
      </c>
      <c r="AJ19" s="5" t="s">
        <v>124</v>
      </c>
      <c r="AK19" s="23"/>
      <c r="AL19" s="49"/>
      <c r="AM19" s="49"/>
      <c r="AN19" s="49"/>
      <c r="AO19" s="1"/>
      <c r="AP19" s="1"/>
      <c r="AQ19" s="45"/>
      <c r="AR19" s="45"/>
      <c r="AS19" s="45"/>
      <c r="AT19" s="45"/>
      <c r="AU19" s="45"/>
      <c r="AV19" s="45"/>
      <c r="AW19" s="45"/>
      <c r="AX19" s="45"/>
      <c r="AY19" s="45"/>
    </row>
    <row r="20" spans="1:51" s="6" customFormat="1" ht="90">
      <c r="A20" s="47">
        <v>18</v>
      </c>
      <c r="B20" s="4" t="s">
        <v>103</v>
      </c>
      <c r="C20" s="44">
        <v>1030581236</v>
      </c>
      <c r="D20" s="4"/>
      <c r="E20" s="4" t="s">
        <v>127</v>
      </c>
      <c r="F20" s="5" t="s">
        <v>66</v>
      </c>
      <c r="G20" s="5" t="s">
        <v>57</v>
      </c>
      <c r="H20" s="2">
        <v>23000000</v>
      </c>
      <c r="I20" s="2">
        <v>2000000</v>
      </c>
      <c r="J20" s="2">
        <v>0</v>
      </c>
      <c r="K20" s="2">
        <f t="shared" si="1"/>
        <v>23000000</v>
      </c>
      <c r="L20" s="16" t="s">
        <v>37</v>
      </c>
      <c r="M20" s="16" t="s">
        <v>42</v>
      </c>
      <c r="N20" s="16" t="s">
        <v>58</v>
      </c>
      <c r="O20" s="5" t="s">
        <v>59</v>
      </c>
      <c r="P20" s="20" t="s">
        <v>82</v>
      </c>
      <c r="Q20" s="7">
        <v>42754</v>
      </c>
      <c r="R20" s="7">
        <v>42754</v>
      </c>
      <c r="S20" s="24"/>
      <c r="T20" s="3">
        <v>43100</v>
      </c>
      <c r="U20" s="1" t="s">
        <v>130</v>
      </c>
      <c r="V20" s="4" t="s">
        <v>404</v>
      </c>
      <c r="W20" s="23" t="s">
        <v>485</v>
      </c>
      <c r="X20" s="4" t="s">
        <v>106</v>
      </c>
      <c r="Y20" s="4" t="s">
        <v>406</v>
      </c>
      <c r="Z20" s="4" t="s">
        <v>473</v>
      </c>
      <c r="AA20" s="4" t="s">
        <v>474</v>
      </c>
      <c r="AB20" s="5">
        <f aca="true" t="shared" si="2" ref="AB20:AB25">330+12</f>
        <v>342</v>
      </c>
      <c r="AC20" s="4" t="s">
        <v>408</v>
      </c>
      <c r="AD20" s="46">
        <v>42754</v>
      </c>
      <c r="AE20" s="63">
        <v>24717</v>
      </c>
      <c r="AF20" s="48"/>
      <c r="AG20" s="5">
        <v>4817</v>
      </c>
      <c r="AH20" s="7">
        <v>42747</v>
      </c>
      <c r="AI20" s="4" t="s">
        <v>125</v>
      </c>
      <c r="AJ20" s="5" t="s">
        <v>131</v>
      </c>
      <c r="AK20" s="23"/>
      <c r="AL20" s="49"/>
      <c r="AM20" s="49"/>
      <c r="AN20" s="49"/>
      <c r="AO20" s="68"/>
      <c r="AP20" s="1"/>
      <c r="AQ20" s="45"/>
      <c r="AR20" s="45"/>
      <c r="AS20" s="45"/>
      <c r="AT20" s="45"/>
      <c r="AU20" s="45"/>
      <c r="AV20" s="45"/>
      <c r="AW20" s="45"/>
      <c r="AX20" s="45"/>
      <c r="AY20" s="45"/>
    </row>
    <row r="21" spans="1:51" s="6" customFormat="1" ht="67.5">
      <c r="A21" s="47">
        <v>19</v>
      </c>
      <c r="B21" s="4" t="s">
        <v>103</v>
      </c>
      <c r="C21" s="44">
        <v>52931118</v>
      </c>
      <c r="D21" s="4"/>
      <c r="E21" s="4" t="s">
        <v>128</v>
      </c>
      <c r="F21" s="5" t="s">
        <v>66</v>
      </c>
      <c r="G21" s="5" t="s">
        <v>57</v>
      </c>
      <c r="H21" s="2">
        <v>28750000</v>
      </c>
      <c r="I21" s="2">
        <v>2500000</v>
      </c>
      <c r="J21" s="2">
        <v>0</v>
      </c>
      <c r="K21" s="2">
        <f t="shared" si="1"/>
        <v>28750000</v>
      </c>
      <c r="L21" s="16" t="s">
        <v>37</v>
      </c>
      <c r="M21" s="16" t="s">
        <v>42</v>
      </c>
      <c r="N21" s="16" t="s">
        <v>58</v>
      </c>
      <c r="O21" s="5" t="s">
        <v>59</v>
      </c>
      <c r="P21" s="20" t="s">
        <v>83</v>
      </c>
      <c r="Q21" s="7">
        <v>42754</v>
      </c>
      <c r="R21" s="7">
        <v>42754</v>
      </c>
      <c r="S21" s="24"/>
      <c r="T21" s="3">
        <v>43100</v>
      </c>
      <c r="U21" s="1" t="s">
        <v>129</v>
      </c>
      <c r="V21" s="4" t="s">
        <v>404</v>
      </c>
      <c r="W21" s="23" t="s">
        <v>472</v>
      </c>
      <c r="X21" s="4" t="s">
        <v>106</v>
      </c>
      <c r="Y21" s="4" t="s">
        <v>406</v>
      </c>
      <c r="Z21" s="4" t="s">
        <v>473</v>
      </c>
      <c r="AA21" s="4" t="s">
        <v>474</v>
      </c>
      <c r="AB21" s="5">
        <f t="shared" si="2"/>
        <v>342</v>
      </c>
      <c r="AC21" s="4" t="s">
        <v>408</v>
      </c>
      <c r="AD21" s="46">
        <v>42754</v>
      </c>
      <c r="AE21" s="63">
        <v>24817</v>
      </c>
      <c r="AF21" s="48"/>
      <c r="AG21" s="5">
        <v>5217</v>
      </c>
      <c r="AH21" s="7">
        <v>42747</v>
      </c>
      <c r="AI21" s="4" t="s">
        <v>125</v>
      </c>
      <c r="AJ21" s="5" t="s">
        <v>132</v>
      </c>
      <c r="AK21" s="23"/>
      <c r="AL21" s="49"/>
      <c r="AM21" s="49"/>
      <c r="AN21" s="49"/>
      <c r="AO21" s="1"/>
      <c r="AP21" s="1"/>
      <c r="AQ21" s="45"/>
      <c r="AR21" s="45"/>
      <c r="AS21" s="45"/>
      <c r="AT21" s="45"/>
      <c r="AU21" s="45"/>
      <c r="AV21" s="45"/>
      <c r="AW21" s="45"/>
      <c r="AX21" s="45"/>
      <c r="AY21" s="45"/>
    </row>
    <row r="22" spans="1:51" s="6" customFormat="1" ht="90">
      <c r="A22" s="47">
        <v>20</v>
      </c>
      <c r="B22" s="4" t="s">
        <v>103</v>
      </c>
      <c r="C22" s="44">
        <v>52556337</v>
      </c>
      <c r="E22" s="4" t="s">
        <v>133</v>
      </c>
      <c r="F22" s="5" t="s">
        <v>66</v>
      </c>
      <c r="G22" s="5" t="s">
        <v>57</v>
      </c>
      <c r="H22" s="2">
        <v>40250000</v>
      </c>
      <c r="I22" s="2">
        <v>3500000</v>
      </c>
      <c r="J22" s="2">
        <v>0</v>
      </c>
      <c r="K22" s="2">
        <f t="shared" si="1"/>
        <v>40250000</v>
      </c>
      <c r="L22" s="16" t="s">
        <v>37</v>
      </c>
      <c r="M22" s="16" t="s">
        <v>42</v>
      </c>
      <c r="N22" s="16" t="s">
        <v>58</v>
      </c>
      <c r="O22" s="5" t="s">
        <v>59</v>
      </c>
      <c r="P22" s="20" t="s">
        <v>84</v>
      </c>
      <c r="Q22" s="7">
        <v>42754</v>
      </c>
      <c r="R22" s="7">
        <v>42754</v>
      </c>
      <c r="S22" s="24"/>
      <c r="T22" s="3">
        <v>43100</v>
      </c>
      <c r="U22" s="1" t="s">
        <v>134</v>
      </c>
      <c r="V22" s="4" t="s">
        <v>404</v>
      </c>
      <c r="W22" s="23" t="s">
        <v>486</v>
      </c>
      <c r="X22" s="4" t="s">
        <v>106</v>
      </c>
      <c r="Y22" s="4"/>
      <c r="Z22" s="4" t="s">
        <v>473</v>
      </c>
      <c r="AA22" s="4" t="s">
        <v>474</v>
      </c>
      <c r="AB22" s="5">
        <f t="shared" si="2"/>
        <v>342</v>
      </c>
      <c r="AC22" s="4" t="s">
        <v>408</v>
      </c>
      <c r="AD22" s="46">
        <v>42754</v>
      </c>
      <c r="AE22" s="63">
        <v>24917</v>
      </c>
      <c r="AF22" s="48"/>
      <c r="AG22" s="5">
        <v>5117</v>
      </c>
      <c r="AH22" s="7">
        <v>42747</v>
      </c>
      <c r="AI22" s="4" t="s">
        <v>125</v>
      </c>
      <c r="AJ22" s="5" t="s">
        <v>126</v>
      </c>
      <c r="AK22" s="23"/>
      <c r="AL22" s="49"/>
      <c r="AM22" s="49"/>
      <c r="AN22" s="49"/>
      <c r="AO22" s="1"/>
      <c r="AP22" s="1"/>
      <c r="AQ22" s="45"/>
      <c r="AR22" s="45"/>
      <c r="AS22" s="45"/>
      <c r="AT22" s="45"/>
      <c r="AU22" s="45"/>
      <c r="AV22" s="45"/>
      <c r="AW22" s="45"/>
      <c r="AX22" s="45"/>
      <c r="AY22" s="45"/>
    </row>
    <row r="23" spans="1:51" s="6" customFormat="1" ht="67.5">
      <c r="A23" s="47">
        <v>21</v>
      </c>
      <c r="B23" s="4" t="s">
        <v>103</v>
      </c>
      <c r="C23" s="44">
        <v>52271659</v>
      </c>
      <c r="D23" s="4"/>
      <c r="E23" s="4" t="s">
        <v>135</v>
      </c>
      <c r="F23" s="5" t="s">
        <v>66</v>
      </c>
      <c r="G23" s="5" t="s">
        <v>57</v>
      </c>
      <c r="H23" s="2">
        <v>17250000</v>
      </c>
      <c r="I23" s="2">
        <v>1500000</v>
      </c>
      <c r="J23" s="2">
        <v>0</v>
      </c>
      <c r="K23" s="2">
        <f t="shared" si="1"/>
        <v>17250000</v>
      </c>
      <c r="L23" s="16" t="s">
        <v>37</v>
      </c>
      <c r="M23" s="16" t="s">
        <v>42</v>
      </c>
      <c r="N23" s="16" t="s">
        <v>58</v>
      </c>
      <c r="O23" s="5" t="s">
        <v>59</v>
      </c>
      <c r="P23" s="20" t="s">
        <v>85</v>
      </c>
      <c r="Q23" s="7">
        <v>42754</v>
      </c>
      <c r="R23" s="7">
        <v>42754</v>
      </c>
      <c r="S23" s="24"/>
      <c r="T23" s="3">
        <v>43100</v>
      </c>
      <c r="U23" s="1" t="s">
        <v>136</v>
      </c>
      <c r="V23" s="4" t="s">
        <v>404</v>
      </c>
      <c r="W23" s="23" t="s">
        <v>487</v>
      </c>
      <c r="X23" s="4" t="s">
        <v>106</v>
      </c>
      <c r="Y23" s="4" t="s">
        <v>406</v>
      </c>
      <c r="Z23" s="4" t="s">
        <v>473</v>
      </c>
      <c r="AA23" s="4" t="s">
        <v>474</v>
      </c>
      <c r="AB23" s="5">
        <f t="shared" si="2"/>
        <v>342</v>
      </c>
      <c r="AC23" s="4" t="s">
        <v>408</v>
      </c>
      <c r="AD23" s="46">
        <v>42754</v>
      </c>
      <c r="AE23" s="63">
        <v>25017</v>
      </c>
      <c r="AF23" s="48"/>
      <c r="AG23" s="5">
        <v>4617</v>
      </c>
      <c r="AH23" s="7">
        <v>42747</v>
      </c>
      <c r="AI23" s="4" t="s">
        <v>125</v>
      </c>
      <c r="AJ23" s="5" t="s">
        <v>137</v>
      </c>
      <c r="AK23" s="23"/>
      <c r="AL23" s="49"/>
      <c r="AM23" s="49"/>
      <c r="AN23" s="49"/>
      <c r="AO23" s="1"/>
      <c r="AP23" s="1"/>
      <c r="AQ23" s="45"/>
      <c r="AR23" s="45"/>
      <c r="AS23" s="45"/>
      <c r="AT23" s="45"/>
      <c r="AU23" s="45"/>
      <c r="AV23" s="45"/>
      <c r="AW23" s="45"/>
      <c r="AX23" s="45"/>
      <c r="AY23" s="45"/>
    </row>
    <row r="24" spans="1:51" s="6" customFormat="1" ht="105">
      <c r="A24" s="47">
        <v>22</v>
      </c>
      <c r="B24" s="4" t="s">
        <v>103</v>
      </c>
      <c r="C24" s="44">
        <v>39712249</v>
      </c>
      <c r="E24" s="4" t="s">
        <v>138</v>
      </c>
      <c r="F24" s="5" t="s">
        <v>66</v>
      </c>
      <c r="G24" s="5" t="s">
        <v>57</v>
      </c>
      <c r="H24" s="2">
        <v>34247000</v>
      </c>
      <c r="I24" s="2">
        <v>2978000</v>
      </c>
      <c r="J24" s="2">
        <v>0</v>
      </c>
      <c r="K24" s="2">
        <f t="shared" si="1"/>
        <v>34247000</v>
      </c>
      <c r="L24" s="16" t="s">
        <v>37</v>
      </c>
      <c r="M24" s="16" t="s">
        <v>42</v>
      </c>
      <c r="N24" s="16" t="s">
        <v>58</v>
      </c>
      <c r="O24" s="5" t="s">
        <v>59</v>
      </c>
      <c r="P24" s="20" t="s">
        <v>86</v>
      </c>
      <c r="Q24" s="7">
        <v>42754</v>
      </c>
      <c r="R24" s="7">
        <v>42754</v>
      </c>
      <c r="S24" s="24" t="s">
        <v>1062</v>
      </c>
      <c r="T24" s="86">
        <v>42886</v>
      </c>
      <c r="U24" s="1" t="s">
        <v>139</v>
      </c>
      <c r="V24" s="4" t="s">
        <v>404</v>
      </c>
      <c r="W24" s="23" t="s">
        <v>488</v>
      </c>
      <c r="X24" s="4" t="s">
        <v>106</v>
      </c>
      <c r="Y24" s="4" t="s">
        <v>406</v>
      </c>
      <c r="Z24" s="4" t="s">
        <v>473</v>
      </c>
      <c r="AA24" s="4" t="s">
        <v>474</v>
      </c>
      <c r="AB24" s="5">
        <f t="shared" si="2"/>
        <v>342</v>
      </c>
      <c r="AC24" s="4" t="s">
        <v>408</v>
      </c>
      <c r="AD24" s="46">
        <v>42754</v>
      </c>
      <c r="AE24" s="63">
        <v>25117</v>
      </c>
      <c r="AF24" s="48"/>
      <c r="AG24" s="5">
        <v>5017</v>
      </c>
      <c r="AH24" s="7">
        <v>42747</v>
      </c>
      <c r="AI24" s="4" t="s">
        <v>125</v>
      </c>
      <c r="AJ24" s="5" t="s">
        <v>126</v>
      </c>
      <c r="AK24" s="23"/>
      <c r="AL24" s="49"/>
      <c r="AM24" s="49"/>
      <c r="AN24" s="49"/>
      <c r="AO24" s="1"/>
      <c r="AP24" s="69" t="s">
        <v>976</v>
      </c>
      <c r="AQ24" s="50" t="s">
        <v>871</v>
      </c>
      <c r="AR24" s="65">
        <v>42888</v>
      </c>
      <c r="AS24" s="45"/>
      <c r="AT24" s="45"/>
      <c r="AU24" s="45"/>
      <c r="AV24" s="45"/>
      <c r="AW24" s="45"/>
      <c r="AX24" s="45"/>
      <c r="AY24" s="45"/>
    </row>
    <row r="25" spans="1:51" s="6" customFormat="1" ht="78.75">
      <c r="A25" s="47">
        <v>23</v>
      </c>
      <c r="B25" s="4" t="s">
        <v>103</v>
      </c>
      <c r="C25" s="44">
        <v>1136883209</v>
      </c>
      <c r="D25" s="4"/>
      <c r="E25" s="4" t="s">
        <v>141</v>
      </c>
      <c r="F25" s="5" t="s">
        <v>66</v>
      </c>
      <c r="G25" s="5" t="s">
        <v>57</v>
      </c>
      <c r="H25" s="2">
        <v>28330000</v>
      </c>
      <c r="I25" s="2">
        <v>2500000</v>
      </c>
      <c r="J25" s="2">
        <v>0</v>
      </c>
      <c r="K25" s="2">
        <f t="shared" si="1"/>
        <v>28330000</v>
      </c>
      <c r="L25" s="16" t="s">
        <v>37</v>
      </c>
      <c r="M25" s="16" t="s">
        <v>42</v>
      </c>
      <c r="N25" s="16" t="s">
        <v>58</v>
      </c>
      <c r="O25" s="5" t="s">
        <v>59</v>
      </c>
      <c r="P25" s="20" t="s">
        <v>87</v>
      </c>
      <c r="Q25" s="7">
        <v>42754</v>
      </c>
      <c r="R25" s="7">
        <v>42754</v>
      </c>
      <c r="S25" s="24"/>
      <c r="T25" s="3">
        <v>43100</v>
      </c>
      <c r="U25" s="1" t="s">
        <v>140</v>
      </c>
      <c r="V25" s="4" t="s">
        <v>404</v>
      </c>
      <c r="W25" s="23" t="s">
        <v>489</v>
      </c>
      <c r="X25" s="4" t="s">
        <v>106</v>
      </c>
      <c r="Y25" s="4" t="s">
        <v>406</v>
      </c>
      <c r="Z25" s="4" t="s">
        <v>462</v>
      </c>
      <c r="AA25" s="4" t="s">
        <v>461</v>
      </c>
      <c r="AB25" s="5">
        <f t="shared" si="2"/>
        <v>342</v>
      </c>
      <c r="AC25" s="4" t="s">
        <v>408</v>
      </c>
      <c r="AD25" s="46">
        <v>42754</v>
      </c>
      <c r="AE25" s="63">
        <v>25217</v>
      </c>
      <c r="AF25" s="48" t="s">
        <v>1063</v>
      </c>
      <c r="AG25" s="5">
        <v>7017</v>
      </c>
      <c r="AH25" s="7">
        <v>42753</v>
      </c>
      <c r="AI25" s="4" t="s">
        <v>142</v>
      </c>
      <c r="AJ25" s="5"/>
      <c r="AK25" s="23"/>
      <c r="AL25" s="49"/>
      <c r="AM25" s="49"/>
      <c r="AN25" s="49"/>
      <c r="AO25" s="1"/>
      <c r="AP25" s="1"/>
      <c r="AQ25" s="45"/>
      <c r="AR25" s="45"/>
      <c r="AS25" s="45"/>
      <c r="AT25" s="45"/>
      <c r="AU25" s="45"/>
      <c r="AV25" s="45"/>
      <c r="AW25" s="45"/>
      <c r="AX25" s="45"/>
      <c r="AY25" s="45"/>
    </row>
    <row r="26" spans="1:51" s="6" customFormat="1" ht="60">
      <c r="A26" s="47">
        <v>24</v>
      </c>
      <c r="B26" s="4" t="s">
        <v>64</v>
      </c>
      <c r="C26" s="44">
        <v>800212545</v>
      </c>
      <c r="D26" s="6">
        <v>4</v>
      </c>
      <c r="E26" s="4" t="s">
        <v>424</v>
      </c>
      <c r="F26" s="5" t="s">
        <v>66</v>
      </c>
      <c r="G26" s="5" t="s">
        <v>57</v>
      </c>
      <c r="H26" s="2">
        <v>5475000000</v>
      </c>
      <c r="I26" s="2">
        <v>0</v>
      </c>
      <c r="J26" s="2">
        <v>0</v>
      </c>
      <c r="K26" s="2">
        <f t="shared" si="1"/>
        <v>5475000000</v>
      </c>
      <c r="L26" s="16" t="s">
        <v>37</v>
      </c>
      <c r="M26" s="5" t="s">
        <v>95</v>
      </c>
      <c r="N26" s="16" t="s">
        <v>214</v>
      </c>
      <c r="O26" s="5" t="s">
        <v>215</v>
      </c>
      <c r="P26" s="20" t="s">
        <v>88</v>
      </c>
      <c r="Q26" s="7">
        <v>42760</v>
      </c>
      <c r="R26" s="7">
        <v>42760</v>
      </c>
      <c r="S26" s="24"/>
      <c r="T26" s="3">
        <v>43100</v>
      </c>
      <c r="U26" s="1" t="s">
        <v>222</v>
      </c>
      <c r="V26" s="4" t="s">
        <v>425</v>
      </c>
      <c r="W26" s="23" t="s">
        <v>426</v>
      </c>
      <c r="X26" s="4" t="s">
        <v>427</v>
      </c>
      <c r="Y26" s="4" t="s">
        <v>406</v>
      </c>
      <c r="Z26" s="4" t="s">
        <v>429</v>
      </c>
      <c r="AA26" s="4" t="s">
        <v>428</v>
      </c>
      <c r="AB26" s="5">
        <f>330+6</f>
        <v>336</v>
      </c>
      <c r="AC26" s="4" t="s">
        <v>106</v>
      </c>
      <c r="AD26" s="4" t="s">
        <v>106</v>
      </c>
      <c r="AE26" s="63">
        <v>30917</v>
      </c>
      <c r="AF26" s="48"/>
      <c r="AG26" s="5">
        <v>2317</v>
      </c>
      <c r="AH26" s="7">
        <v>42737</v>
      </c>
      <c r="AI26" s="4" t="s">
        <v>106</v>
      </c>
      <c r="AJ26" s="4" t="s">
        <v>106</v>
      </c>
      <c r="AK26" s="23"/>
      <c r="AL26" s="49"/>
      <c r="AM26" s="49"/>
      <c r="AN26" s="49"/>
      <c r="AO26" s="1"/>
      <c r="AP26" s="1"/>
      <c r="AQ26" s="45"/>
      <c r="AR26" s="45"/>
      <c r="AS26" s="45"/>
      <c r="AT26" s="45"/>
      <c r="AU26" s="45"/>
      <c r="AV26" s="45"/>
      <c r="AW26" s="45"/>
      <c r="AX26" s="45"/>
      <c r="AY26" s="45"/>
    </row>
    <row r="27" spans="1:51" s="6" customFormat="1" ht="135">
      <c r="A27" s="47">
        <v>25</v>
      </c>
      <c r="B27" s="4" t="s">
        <v>64</v>
      </c>
      <c r="C27" s="44">
        <v>800215546</v>
      </c>
      <c r="D27" s="6">
        <v>5</v>
      </c>
      <c r="E27" s="4" t="s">
        <v>223</v>
      </c>
      <c r="F27" s="5" t="s">
        <v>66</v>
      </c>
      <c r="G27" s="5" t="s">
        <v>57</v>
      </c>
      <c r="H27" s="2">
        <v>0</v>
      </c>
      <c r="I27" s="2">
        <v>0</v>
      </c>
      <c r="J27" s="2">
        <v>0</v>
      </c>
      <c r="K27" s="2">
        <f>+J27+H27</f>
        <v>0</v>
      </c>
      <c r="L27" s="16" t="s">
        <v>37</v>
      </c>
      <c r="M27" s="5" t="s">
        <v>95</v>
      </c>
      <c r="N27" s="16" t="s">
        <v>119</v>
      </c>
      <c r="O27" s="5" t="s">
        <v>38</v>
      </c>
      <c r="P27" s="20" t="s">
        <v>89</v>
      </c>
      <c r="Q27" s="7" t="s">
        <v>490</v>
      </c>
      <c r="R27" s="7">
        <v>42782</v>
      </c>
      <c r="S27" s="24"/>
      <c r="T27" s="3">
        <v>43100</v>
      </c>
      <c r="U27" s="1" t="s">
        <v>225</v>
      </c>
      <c r="V27" s="4" t="s">
        <v>106</v>
      </c>
      <c r="W27" s="23" t="s">
        <v>491</v>
      </c>
      <c r="X27" s="4" t="s">
        <v>106</v>
      </c>
      <c r="Y27" s="4" t="s">
        <v>406</v>
      </c>
      <c r="Z27" s="4" t="s">
        <v>492</v>
      </c>
      <c r="AA27" s="4" t="s">
        <v>493</v>
      </c>
      <c r="AB27" s="5">
        <f>300+15</f>
        <v>315</v>
      </c>
      <c r="AC27" s="4" t="s">
        <v>106</v>
      </c>
      <c r="AD27" s="4" t="s">
        <v>106</v>
      </c>
      <c r="AE27" s="4" t="s">
        <v>106</v>
      </c>
      <c r="AF27" s="48"/>
      <c r="AG27" s="4" t="s">
        <v>106</v>
      </c>
      <c r="AH27" s="4" t="s">
        <v>106</v>
      </c>
      <c r="AI27" s="4" t="s">
        <v>106</v>
      </c>
      <c r="AJ27" s="4" t="s">
        <v>106</v>
      </c>
      <c r="AK27" s="23"/>
      <c r="AL27" s="49"/>
      <c r="AM27" s="49"/>
      <c r="AN27" s="49"/>
      <c r="AO27" s="1"/>
      <c r="AP27" s="1"/>
      <c r="AQ27" s="45"/>
      <c r="AR27" s="45"/>
      <c r="AS27" s="45"/>
      <c r="AT27" s="45"/>
      <c r="AU27" s="45"/>
      <c r="AV27" s="45"/>
      <c r="AW27" s="45"/>
      <c r="AX27" s="45"/>
      <c r="AY27" s="45"/>
    </row>
    <row r="28" spans="1:51" s="6" customFormat="1" ht="112.5">
      <c r="A28" s="47">
        <v>26</v>
      </c>
      <c r="B28" s="4" t="s">
        <v>103</v>
      </c>
      <c r="C28" s="44">
        <v>79738650</v>
      </c>
      <c r="D28" s="6">
        <v>3</v>
      </c>
      <c r="E28" s="4" t="s">
        <v>146</v>
      </c>
      <c r="F28" s="5" t="s">
        <v>66</v>
      </c>
      <c r="G28" s="5" t="s">
        <v>57</v>
      </c>
      <c r="H28" s="2">
        <v>22000000</v>
      </c>
      <c r="I28" s="2">
        <v>2000000</v>
      </c>
      <c r="J28" s="2">
        <v>0</v>
      </c>
      <c r="K28" s="2">
        <f aca="true" t="shared" si="3" ref="K28:K37">+J28+H28</f>
        <v>22000000</v>
      </c>
      <c r="L28" s="16" t="s">
        <v>37</v>
      </c>
      <c r="M28" s="16" t="s">
        <v>42</v>
      </c>
      <c r="N28" s="16" t="s">
        <v>58</v>
      </c>
      <c r="O28" s="5" t="s">
        <v>59</v>
      </c>
      <c r="P28" s="20" t="s">
        <v>90</v>
      </c>
      <c r="Q28" s="7">
        <v>42766</v>
      </c>
      <c r="R28" s="7">
        <v>42767</v>
      </c>
      <c r="S28" s="24"/>
      <c r="T28" s="3">
        <v>43100</v>
      </c>
      <c r="U28" s="1" t="s">
        <v>147</v>
      </c>
      <c r="V28" s="4" t="s">
        <v>404</v>
      </c>
      <c r="W28" s="23" t="s">
        <v>494</v>
      </c>
      <c r="X28" s="4" t="s">
        <v>106</v>
      </c>
      <c r="Y28" s="4" t="s">
        <v>406</v>
      </c>
      <c r="Z28" s="4" t="s">
        <v>407</v>
      </c>
      <c r="AA28" s="4" t="s">
        <v>218</v>
      </c>
      <c r="AB28" s="5">
        <v>330</v>
      </c>
      <c r="AC28" s="4" t="s">
        <v>408</v>
      </c>
      <c r="AD28" s="46">
        <v>42767</v>
      </c>
      <c r="AE28" s="63">
        <v>52617</v>
      </c>
      <c r="AF28" s="48"/>
      <c r="AG28" s="5">
        <v>8217</v>
      </c>
      <c r="AH28" s="7">
        <v>42755</v>
      </c>
      <c r="AI28" s="4" t="s">
        <v>228</v>
      </c>
      <c r="AJ28" s="5" t="s">
        <v>137</v>
      </c>
      <c r="AK28" s="23"/>
      <c r="AL28" s="49"/>
      <c r="AM28" s="49"/>
      <c r="AN28" s="49"/>
      <c r="AO28" s="1"/>
      <c r="AP28" s="1"/>
      <c r="AQ28" s="45"/>
      <c r="AR28" s="45"/>
      <c r="AS28" s="45"/>
      <c r="AT28" s="45"/>
      <c r="AU28" s="45"/>
      <c r="AV28" s="45"/>
      <c r="AW28" s="45"/>
      <c r="AX28" s="45"/>
      <c r="AY28" s="45"/>
    </row>
    <row r="29" spans="1:51" s="6" customFormat="1" ht="60">
      <c r="A29" s="47">
        <v>27</v>
      </c>
      <c r="B29" s="4" t="s">
        <v>103</v>
      </c>
      <c r="C29" s="44">
        <v>41470650</v>
      </c>
      <c r="D29" s="6" t="s">
        <v>47</v>
      </c>
      <c r="E29" s="4" t="s">
        <v>143</v>
      </c>
      <c r="F29" s="5" t="s">
        <v>66</v>
      </c>
      <c r="G29" s="5" t="s">
        <v>57</v>
      </c>
      <c r="H29" s="2">
        <v>18700000</v>
      </c>
      <c r="I29" s="2">
        <v>1700000</v>
      </c>
      <c r="J29" s="2">
        <v>0</v>
      </c>
      <c r="K29" s="2">
        <f t="shared" si="3"/>
        <v>18700000</v>
      </c>
      <c r="L29" s="16" t="s">
        <v>37</v>
      </c>
      <c r="M29" s="16" t="s">
        <v>42</v>
      </c>
      <c r="N29" s="16" t="s">
        <v>58</v>
      </c>
      <c r="O29" s="5" t="s">
        <v>59</v>
      </c>
      <c r="P29" s="20" t="s">
        <v>91</v>
      </c>
      <c r="Q29" s="7">
        <v>42766</v>
      </c>
      <c r="R29" s="7">
        <v>42767</v>
      </c>
      <c r="S29" s="24"/>
      <c r="T29" s="3">
        <v>43100</v>
      </c>
      <c r="U29" s="1" t="s">
        <v>227</v>
      </c>
      <c r="V29" s="4" t="s">
        <v>404</v>
      </c>
      <c r="W29" s="23" t="s">
        <v>405</v>
      </c>
      <c r="X29" s="4" t="s">
        <v>106</v>
      </c>
      <c r="Y29" s="4" t="s">
        <v>406</v>
      </c>
      <c r="Z29" s="4" t="s">
        <v>407</v>
      </c>
      <c r="AA29" s="4" t="s">
        <v>218</v>
      </c>
      <c r="AB29" s="5">
        <v>330</v>
      </c>
      <c r="AC29" s="4" t="s">
        <v>408</v>
      </c>
      <c r="AD29" s="46">
        <v>42767</v>
      </c>
      <c r="AE29" s="63">
        <v>52717</v>
      </c>
      <c r="AF29" s="48"/>
      <c r="AG29" s="5">
        <v>10817</v>
      </c>
      <c r="AH29" s="7">
        <v>42759</v>
      </c>
      <c r="AI29" s="4" t="s">
        <v>229</v>
      </c>
      <c r="AJ29" s="5" t="s">
        <v>230</v>
      </c>
      <c r="AK29" s="23"/>
      <c r="AL29" s="49"/>
      <c r="AM29" s="49"/>
      <c r="AN29" s="49"/>
      <c r="AO29" s="1"/>
      <c r="AP29" s="1"/>
      <c r="AQ29" s="45"/>
      <c r="AR29" s="45"/>
      <c r="AS29" s="45"/>
      <c r="AT29" s="45"/>
      <c r="AU29" s="45"/>
      <c r="AV29" s="45"/>
      <c r="AW29" s="45"/>
      <c r="AX29" s="45"/>
      <c r="AY29" s="45"/>
    </row>
    <row r="30" spans="1:51" s="6" customFormat="1" ht="135">
      <c r="A30" s="47">
        <v>28</v>
      </c>
      <c r="B30" s="4" t="s">
        <v>103</v>
      </c>
      <c r="C30" s="44">
        <v>1094265253</v>
      </c>
      <c r="D30" s="6" t="s">
        <v>144</v>
      </c>
      <c r="E30" s="4" t="s">
        <v>145</v>
      </c>
      <c r="F30" s="5" t="s">
        <v>66</v>
      </c>
      <c r="G30" s="5" t="s">
        <v>57</v>
      </c>
      <c r="H30" s="2">
        <v>27500000</v>
      </c>
      <c r="I30" s="2">
        <v>2500000</v>
      </c>
      <c r="J30" s="2">
        <v>0</v>
      </c>
      <c r="K30" s="2">
        <f t="shared" si="3"/>
        <v>27500000</v>
      </c>
      <c r="L30" s="16" t="s">
        <v>37</v>
      </c>
      <c r="M30" s="16" t="s">
        <v>42</v>
      </c>
      <c r="N30" s="16" t="s">
        <v>58</v>
      </c>
      <c r="O30" s="5" t="s">
        <v>59</v>
      </c>
      <c r="P30" s="20" t="s">
        <v>92</v>
      </c>
      <c r="Q30" s="7">
        <v>42766</v>
      </c>
      <c r="R30" s="7">
        <v>42767</v>
      </c>
      <c r="S30" s="24" t="s">
        <v>1064</v>
      </c>
      <c r="T30" s="86">
        <v>42825</v>
      </c>
      <c r="U30" s="1" t="s">
        <v>148</v>
      </c>
      <c r="V30" s="4" t="s">
        <v>404</v>
      </c>
      <c r="W30" s="23" t="s">
        <v>495</v>
      </c>
      <c r="X30" s="4" t="s">
        <v>106</v>
      </c>
      <c r="Y30" s="4" t="s">
        <v>406</v>
      </c>
      <c r="Z30" s="4" t="s">
        <v>407</v>
      </c>
      <c r="AA30" s="4" t="s">
        <v>218</v>
      </c>
      <c r="AB30" s="5">
        <v>330</v>
      </c>
      <c r="AC30" s="4" t="s">
        <v>408</v>
      </c>
      <c r="AD30" s="46">
        <v>42767</v>
      </c>
      <c r="AE30" s="63">
        <v>52417</v>
      </c>
      <c r="AF30" s="48"/>
      <c r="AG30" s="5">
        <v>10717</v>
      </c>
      <c r="AH30" s="7">
        <v>42759</v>
      </c>
      <c r="AI30" s="4" t="s">
        <v>231</v>
      </c>
      <c r="AJ30" s="5" t="s">
        <v>230</v>
      </c>
      <c r="AK30" s="23"/>
      <c r="AL30" s="49"/>
      <c r="AM30" s="49"/>
      <c r="AN30" s="49"/>
      <c r="AO30" s="1"/>
      <c r="AP30" s="69" t="s">
        <v>900</v>
      </c>
      <c r="AQ30" s="50" t="s">
        <v>871</v>
      </c>
      <c r="AR30" s="65">
        <v>42852</v>
      </c>
      <c r="AS30" s="45"/>
      <c r="AT30" s="45"/>
      <c r="AU30" s="45"/>
      <c r="AV30" s="45"/>
      <c r="AW30" s="45"/>
      <c r="AX30" s="45"/>
      <c r="AY30" s="45"/>
    </row>
    <row r="31" spans="1:51" s="6" customFormat="1" ht="112.5">
      <c r="A31" s="47">
        <v>29</v>
      </c>
      <c r="B31" s="4" t="s">
        <v>103</v>
      </c>
      <c r="C31" s="44">
        <v>21227487</v>
      </c>
      <c r="D31" s="6">
        <v>5</v>
      </c>
      <c r="E31" s="4" t="s">
        <v>232</v>
      </c>
      <c r="F31" s="5" t="s">
        <v>66</v>
      </c>
      <c r="G31" s="5" t="s">
        <v>57</v>
      </c>
      <c r="H31" s="2">
        <v>35000000</v>
      </c>
      <c r="I31" s="2">
        <v>3500000</v>
      </c>
      <c r="J31" s="2">
        <v>0</v>
      </c>
      <c r="K31" s="2">
        <f t="shared" si="3"/>
        <v>35000000</v>
      </c>
      <c r="L31" s="16" t="s">
        <v>37</v>
      </c>
      <c r="M31" s="16" t="s">
        <v>42</v>
      </c>
      <c r="N31" s="16" t="s">
        <v>58</v>
      </c>
      <c r="O31" s="5" t="s">
        <v>59</v>
      </c>
      <c r="P31" s="20" t="s">
        <v>93</v>
      </c>
      <c r="Q31" s="7">
        <v>42766</v>
      </c>
      <c r="R31" s="7">
        <v>42767</v>
      </c>
      <c r="S31" s="24"/>
      <c r="T31" s="86">
        <v>43069</v>
      </c>
      <c r="U31" s="1" t="s">
        <v>233</v>
      </c>
      <c r="V31" s="4" t="s">
        <v>404</v>
      </c>
      <c r="W31" s="23" t="s">
        <v>496</v>
      </c>
      <c r="X31" s="4" t="s">
        <v>106</v>
      </c>
      <c r="Y31" s="4" t="s">
        <v>406</v>
      </c>
      <c r="Z31" s="4" t="s">
        <v>407</v>
      </c>
      <c r="AA31" s="4" t="s">
        <v>218</v>
      </c>
      <c r="AB31" s="5">
        <v>330</v>
      </c>
      <c r="AC31" s="4" t="s">
        <v>408</v>
      </c>
      <c r="AD31" s="46">
        <v>42767</v>
      </c>
      <c r="AE31" s="63">
        <v>52517</v>
      </c>
      <c r="AF31" s="48"/>
      <c r="AG31" s="5">
        <v>10517</v>
      </c>
      <c r="AH31" s="7">
        <v>42758</v>
      </c>
      <c r="AI31" s="4" t="s">
        <v>226</v>
      </c>
      <c r="AJ31" s="5" t="s">
        <v>234</v>
      </c>
      <c r="AK31" s="23"/>
      <c r="AL31" s="49"/>
      <c r="AM31" s="49"/>
      <c r="AN31" s="49"/>
      <c r="AO31" s="1"/>
      <c r="AP31" s="1"/>
      <c r="AQ31" s="45"/>
      <c r="AR31" s="45"/>
      <c r="AS31" s="45"/>
      <c r="AT31" s="45"/>
      <c r="AU31" s="45"/>
      <c r="AV31" s="45"/>
      <c r="AW31" s="45"/>
      <c r="AX31" s="45"/>
      <c r="AY31" s="45"/>
    </row>
    <row r="32" spans="1:51" s="6" customFormat="1" ht="67.5">
      <c r="A32" s="47">
        <v>30</v>
      </c>
      <c r="B32" s="4" t="s">
        <v>103</v>
      </c>
      <c r="C32" s="44">
        <v>20823802</v>
      </c>
      <c r="D32" s="6">
        <v>5</v>
      </c>
      <c r="E32" s="4" t="s">
        <v>235</v>
      </c>
      <c r="F32" s="5" t="s">
        <v>66</v>
      </c>
      <c r="G32" s="5" t="s">
        <v>57</v>
      </c>
      <c r="H32" s="2">
        <v>35200000</v>
      </c>
      <c r="I32" s="2">
        <v>3200000</v>
      </c>
      <c r="J32" s="2">
        <v>0</v>
      </c>
      <c r="K32" s="2">
        <f t="shared" si="3"/>
        <v>35200000</v>
      </c>
      <c r="L32" s="16" t="s">
        <v>37</v>
      </c>
      <c r="M32" s="16" t="s">
        <v>42</v>
      </c>
      <c r="N32" s="16" t="s">
        <v>58</v>
      </c>
      <c r="O32" s="5" t="s">
        <v>59</v>
      </c>
      <c r="P32" s="20" t="s">
        <v>94</v>
      </c>
      <c r="Q32" s="7">
        <v>42766</v>
      </c>
      <c r="R32" s="7">
        <v>42767</v>
      </c>
      <c r="S32" s="24"/>
      <c r="T32" s="3">
        <v>43100</v>
      </c>
      <c r="U32" s="1" t="s">
        <v>149</v>
      </c>
      <c r="V32" s="4" t="s">
        <v>404</v>
      </c>
      <c r="W32" s="23" t="s">
        <v>409</v>
      </c>
      <c r="X32" s="4" t="s">
        <v>106</v>
      </c>
      <c r="Y32" s="4" t="s">
        <v>406</v>
      </c>
      <c r="Z32" s="4" t="s">
        <v>407</v>
      </c>
      <c r="AA32" s="4" t="s">
        <v>218</v>
      </c>
      <c r="AB32" s="5">
        <v>330</v>
      </c>
      <c r="AC32" s="4" t="s">
        <v>408</v>
      </c>
      <c r="AD32" s="46">
        <v>42767</v>
      </c>
      <c r="AE32" s="63">
        <v>52817</v>
      </c>
      <c r="AF32" s="48"/>
      <c r="AG32" s="5">
        <v>8017</v>
      </c>
      <c r="AH32" s="7">
        <v>42755</v>
      </c>
      <c r="AI32" s="4" t="s">
        <v>229</v>
      </c>
      <c r="AJ32" s="5" t="s">
        <v>410</v>
      </c>
      <c r="AK32" s="23"/>
      <c r="AL32" s="49"/>
      <c r="AM32" s="49"/>
      <c r="AN32" s="49"/>
      <c r="AO32" s="1"/>
      <c r="AP32" s="1"/>
      <c r="AQ32" s="45"/>
      <c r="AR32" s="45"/>
      <c r="AS32" s="45"/>
      <c r="AT32" s="45"/>
      <c r="AU32" s="45"/>
      <c r="AV32" s="45"/>
      <c r="AW32" s="45"/>
      <c r="AX32" s="45"/>
      <c r="AY32" s="45"/>
    </row>
    <row r="33" spans="1:51" s="6" customFormat="1" ht="90">
      <c r="A33" s="47">
        <v>31</v>
      </c>
      <c r="B33" s="4" t="s">
        <v>103</v>
      </c>
      <c r="C33" s="44">
        <v>79642511</v>
      </c>
      <c r="E33" s="4" t="s">
        <v>159</v>
      </c>
      <c r="F33" s="5" t="s">
        <v>66</v>
      </c>
      <c r="G33" s="5" t="s">
        <v>57</v>
      </c>
      <c r="H33" s="2">
        <v>38500000</v>
      </c>
      <c r="I33" s="2">
        <v>3500000</v>
      </c>
      <c r="J33" s="2">
        <v>0</v>
      </c>
      <c r="K33" s="2">
        <f t="shared" si="3"/>
        <v>38500000</v>
      </c>
      <c r="L33" s="16" t="s">
        <v>37</v>
      </c>
      <c r="M33" s="16" t="s">
        <v>42</v>
      </c>
      <c r="N33" s="16" t="s">
        <v>58</v>
      </c>
      <c r="O33" s="5" t="s">
        <v>59</v>
      </c>
      <c r="P33" s="20" t="s">
        <v>236</v>
      </c>
      <c r="Q33" s="7">
        <v>42767</v>
      </c>
      <c r="R33" s="7">
        <v>42767</v>
      </c>
      <c r="S33" s="24"/>
      <c r="T33" s="3">
        <v>43100</v>
      </c>
      <c r="U33" s="1" t="s">
        <v>237</v>
      </c>
      <c r="V33" s="4" t="s">
        <v>404</v>
      </c>
      <c r="W33" s="23" t="s">
        <v>509</v>
      </c>
      <c r="X33" s="4" t="s">
        <v>106</v>
      </c>
      <c r="Y33" s="4" t="s">
        <v>406</v>
      </c>
      <c r="Z33" s="4" t="s">
        <v>505</v>
      </c>
      <c r="AA33" s="4" t="s">
        <v>506</v>
      </c>
      <c r="AB33" s="5">
        <v>330</v>
      </c>
      <c r="AC33" s="4" t="s">
        <v>408</v>
      </c>
      <c r="AD33" s="46">
        <v>42767</v>
      </c>
      <c r="AE33" s="63">
        <v>54117</v>
      </c>
      <c r="AF33" s="48"/>
      <c r="AG33" s="5">
        <v>7517</v>
      </c>
      <c r="AH33" s="7">
        <v>42755</v>
      </c>
      <c r="AI33" s="4" t="s">
        <v>238</v>
      </c>
      <c r="AJ33" s="5" t="s">
        <v>271</v>
      </c>
      <c r="AK33" s="23"/>
      <c r="AL33" s="49"/>
      <c r="AM33" s="49"/>
      <c r="AN33" s="49"/>
      <c r="AO33" s="1"/>
      <c r="AP33" s="1"/>
      <c r="AQ33" s="45"/>
      <c r="AR33" s="45"/>
      <c r="AS33" s="45"/>
      <c r="AT33" s="45"/>
      <c r="AU33" s="45"/>
      <c r="AV33" s="45"/>
      <c r="AW33" s="45"/>
      <c r="AX33" s="45"/>
      <c r="AY33" s="45"/>
    </row>
    <row r="34" spans="1:51" s="6" customFormat="1" ht="67.5">
      <c r="A34" s="47">
        <v>32</v>
      </c>
      <c r="B34" s="4" t="s">
        <v>103</v>
      </c>
      <c r="C34" s="44" t="s">
        <v>239</v>
      </c>
      <c r="E34" s="4" t="s">
        <v>240</v>
      </c>
      <c r="F34" s="5" t="s">
        <v>66</v>
      </c>
      <c r="G34" s="5" t="s">
        <v>57</v>
      </c>
      <c r="H34" s="2">
        <v>27500000</v>
      </c>
      <c r="I34" s="2">
        <v>2500000</v>
      </c>
      <c r="J34" s="2">
        <v>0</v>
      </c>
      <c r="K34" s="2">
        <f t="shared" si="3"/>
        <v>27500000</v>
      </c>
      <c r="L34" s="16" t="s">
        <v>37</v>
      </c>
      <c r="M34" s="16" t="s">
        <v>42</v>
      </c>
      <c r="N34" s="16" t="s">
        <v>58</v>
      </c>
      <c r="O34" s="5" t="s">
        <v>59</v>
      </c>
      <c r="P34" s="20" t="s">
        <v>241</v>
      </c>
      <c r="Q34" s="7">
        <v>42767</v>
      </c>
      <c r="R34" s="7">
        <v>42767</v>
      </c>
      <c r="S34" s="24"/>
      <c r="T34" s="3">
        <v>43100</v>
      </c>
      <c r="U34" s="1" t="s">
        <v>242</v>
      </c>
      <c r="V34" s="4" t="s">
        <v>404</v>
      </c>
      <c r="W34" s="23" t="s">
        <v>507</v>
      </c>
      <c r="X34" s="4" t="s">
        <v>106</v>
      </c>
      <c r="Y34" s="4" t="s">
        <v>406</v>
      </c>
      <c r="Z34" s="4" t="s">
        <v>464</v>
      </c>
      <c r="AA34" s="4" t="s">
        <v>218</v>
      </c>
      <c r="AB34" s="5">
        <v>330</v>
      </c>
      <c r="AC34" s="4" t="s">
        <v>408</v>
      </c>
      <c r="AD34" s="46">
        <v>42767</v>
      </c>
      <c r="AE34" s="63">
        <v>53917</v>
      </c>
      <c r="AF34" s="48"/>
      <c r="AG34" s="5">
        <v>7717</v>
      </c>
      <c r="AH34" s="7">
        <v>42755</v>
      </c>
      <c r="AI34" s="4" t="s">
        <v>226</v>
      </c>
      <c r="AJ34" s="5" t="s">
        <v>508</v>
      </c>
      <c r="AK34" s="23"/>
      <c r="AL34" s="49"/>
      <c r="AM34" s="49"/>
      <c r="AN34" s="49"/>
      <c r="AO34" s="1"/>
      <c r="AP34" s="1"/>
      <c r="AQ34" s="45"/>
      <c r="AR34" s="45"/>
      <c r="AS34" s="45"/>
      <c r="AT34" s="45"/>
      <c r="AU34" s="45"/>
      <c r="AV34" s="45"/>
      <c r="AW34" s="45"/>
      <c r="AX34" s="45"/>
      <c r="AY34" s="45"/>
    </row>
    <row r="35" spans="1:51" s="6" customFormat="1" ht="67.5">
      <c r="A35" s="47">
        <v>33</v>
      </c>
      <c r="B35" s="4" t="s">
        <v>103</v>
      </c>
      <c r="C35" s="44">
        <v>79645638</v>
      </c>
      <c r="E35" s="4" t="s">
        <v>243</v>
      </c>
      <c r="F35" s="5" t="s">
        <v>66</v>
      </c>
      <c r="G35" s="5" t="s">
        <v>57</v>
      </c>
      <c r="H35" s="2">
        <v>38500000</v>
      </c>
      <c r="I35" s="2">
        <v>3500000</v>
      </c>
      <c r="J35" s="2">
        <v>0</v>
      </c>
      <c r="K35" s="2">
        <f t="shared" si="3"/>
        <v>38500000</v>
      </c>
      <c r="L35" s="16" t="s">
        <v>37</v>
      </c>
      <c r="M35" s="16" t="s">
        <v>42</v>
      </c>
      <c r="N35" s="16" t="s">
        <v>58</v>
      </c>
      <c r="O35" s="5" t="s">
        <v>59</v>
      </c>
      <c r="P35" s="20" t="s">
        <v>244</v>
      </c>
      <c r="Q35" s="7">
        <v>42767</v>
      </c>
      <c r="R35" s="7">
        <v>42767</v>
      </c>
      <c r="S35" s="24"/>
      <c r="T35" s="3">
        <v>43100</v>
      </c>
      <c r="U35" s="1" t="s">
        <v>245</v>
      </c>
      <c r="V35" s="4" t="s">
        <v>404</v>
      </c>
      <c r="W35" s="23" t="s">
        <v>510</v>
      </c>
      <c r="X35" s="4" t="s">
        <v>106</v>
      </c>
      <c r="Y35" s="4" t="s">
        <v>406</v>
      </c>
      <c r="Z35" s="4" t="s">
        <v>505</v>
      </c>
      <c r="AA35" s="4" t="s">
        <v>511</v>
      </c>
      <c r="AB35" s="5">
        <v>330</v>
      </c>
      <c r="AC35" s="4" t="s">
        <v>408</v>
      </c>
      <c r="AD35" s="46">
        <v>42767</v>
      </c>
      <c r="AE35" s="63">
        <v>54017</v>
      </c>
      <c r="AF35" s="48"/>
      <c r="AG35" s="5">
        <v>14517</v>
      </c>
      <c r="AH35" s="7">
        <v>42762</v>
      </c>
      <c r="AI35" s="4" t="s">
        <v>238</v>
      </c>
      <c r="AJ35" s="5" t="s">
        <v>246</v>
      </c>
      <c r="AK35" s="23"/>
      <c r="AL35" s="49"/>
      <c r="AM35" s="49"/>
      <c r="AN35" s="49"/>
      <c r="AO35" s="1"/>
      <c r="AP35" s="1"/>
      <c r="AQ35" s="45"/>
      <c r="AR35" s="45"/>
      <c r="AS35" s="45"/>
      <c r="AT35" s="45"/>
      <c r="AU35" s="45"/>
      <c r="AV35" s="45"/>
      <c r="AW35" s="45"/>
      <c r="AX35" s="45"/>
      <c r="AY35" s="45"/>
    </row>
    <row r="36" spans="1:51" s="6" customFormat="1" ht="78.75">
      <c r="A36" s="47">
        <v>34</v>
      </c>
      <c r="B36" s="4" t="s">
        <v>103</v>
      </c>
      <c r="C36" s="44">
        <v>51611217</v>
      </c>
      <c r="E36" s="4" t="s">
        <v>152</v>
      </c>
      <c r="F36" s="5" t="s">
        <v>66</v>
      </c>
      <c r="G36" s="5" t="s">
        <v>57</v>
      </c>
      <c r="H36" s="2">
        <v>36300000</v>
      </c>
      <c r="I36" s="2">
        <v>3300000</v>
      </c>
      <c r="J36" s="2">
        <v>0</v>
      </c>
      <c r="K36" s="2">
        <f t="shared" si="3"/>
        <v>36300000</v>
      </c>
      <c r="L36" s="16" t="s">
        <v>37</v>
      </c>
      <c r="M36" s="16" t="s">
        <v>42</v>
      </c>
      <c r="N36" s="16" t="s">
        <v>58</v>
      </c>
      <c r="O36" s="5" t="s">
        <v>59</v>
      </c>
      <c r="P36" s="20" t="s">
        <v>247</v>
      </c>
      <c r="Q36" s="7">
        <v>42768</v>
      </c>
      <c r="R36" s="7"/>
      <c r="S36" s="24"/>
      <c r="T36" s="3">
        <v>43100</v>
      </c>
      <c r="U36" s="1" t="s">
        <v>248</v>
      </c>
      <c r="V36" s="4" t="s">
        <v>404</v>
      </c>
      <c r="W36" s="23" t="s">
        <v>512</v>
      </c>
      <c r="X36" s="4" t="s">
        <v>106</v>
      </c>
      <c r="Y36" s="4" t="s">
        <v>406</v>
      </c>
      <c r="Z36" s="4" t="s">
        <v>464</v>
      </c>
      <c r="AA36" s="4" t="s">
        <v>218</v>
      </c>
      <c r="AB36" s="5">
        <v>329</v>
      </c>
      <c r="AC36" s="4" t="s">
        <v>408</v>
      </c>
      <c r="AD36" s="46">
        <v>42768</v>
      </c>
      <c r="AE36" s="63">
        <v>54217</v>
      </c>
      <c r="AF36" s="48"/>
      <c r="AG36" s="5">
        <v>7917</v>
      </c>
      <c r="AH36" s="7">
        <v>42755</v>
      </c>
      <c r="AI36" s="4" t="s">
        <v>226</v>
      </c>
      <c r="AJ36" s="5" t="s">
        <v>508</v>
      </c>
      <c r="AK36" s="23"/>
      <c r="AL36" s="49"/>
      <c r="AM36" s="49"/>
      <c r="AN36" s="49"/>
      <c r="AO36" s="1"/>
      <c r="AP36" s="1"/>
      <c r="AQ36" s="45"/>
      <c r="AR36" s="45"/>
      <c r="AS36" s="45"/>
      <c r="AT36" s="45"/>
      <c r="AU36" s="45"/>
      <c r="AV36" s="45"/>
      <c r="AW36" s="45"/>
      <c r="AX36" s="45"/>
      <c r="AY36" s="45"/>
    </row>
    <row r="37" spans="1:51" s="6" customFormat="1" ht="90">
      <c r="A37" s="47">
        <v>35</v>
      </c>
      <c r="B37" s="4" t="s">
        <v>64</v>
      </c>
      <c r="C37" s="44">
        <v>860002400</v>
      </c>
      <c r="E37" s="4" t="s">
        <v>415</v>
      </c>
      <c r="F37" s="5" t="s">
        <v>66</v>
      </c>
      <c r="G37" s="5" t="s">
        <v>57</v>
      </c>
      <c r="H37" s="2">
        <v>430623079</v>
      </c>
      <c r="I37" s="2">
        <v>0</v>
      </c>
      <c r="J37" s="2">
        <v>0</v>
      </c>
      <c r="K37" s="2">
        <f t="shared" si="3"/>
        <v>430623079</v>
      </c>
      <c r="L37" s="16" t="s">
        <v>37</v>
      </c>
      <c r="M37" s="16" t="s">
        <v>224</v>
      </c>
      <c r="N37" s="16" t="s">
        <v>416</v>
      </c>
      <c r="O37" s="5" t="s">
        <v>215</v>
      </c>
      <c r="P37" s="20" t="s">
        <v>249</v>
      </c>
      <c r="Q37" s="7">
        <v>42769</v>
      </c>
      <c r="R37" s="7">
        <v>42769</v>
      </c>
      <c r="S37" s="24"/>
      <c r="T37" s="3">
        <v>43100</v>
      </c>
      <c r="U37" s="1" t="s">
        <v>418</v>
      </c>
      <c r="V37" s="4" t="s">
        <v>419</v>
      </c>
      <c r="W37" s="23" t="s">
        <v>420</v>
      </c>
      <c r="X37" s="4" t="s">
        <v>417</v>
      </c>
      <c r="Y37" s="4" t="s">
        <v>218</v>
      </c>
      <c r="Z37" s="4" t="s">
        <v>422</v>
      </c>
      <c r="AA37" s="4" t="s">
        <v>421</v>
      </c>
      <c r="AB37" s="5">
        <f>300+28</f>
        <v>328</v>
      </c>
      <c r="AC37" s="4" t="s">
        <v>106</v>
      </c>
      <c r="AD37" s="4" t="s">
        <v>106</v>
      </c>
      <c r="AE37" s="63">
        <v>60317</v>
      </c>
      <c r="AF37" s="48" t="s">
        <v>423</v>
      </c>
      <c r="AG37" s="5">
        <v>1817</v>
      </c>
      <c r="AH37" s="7">
        <v>42737</v>
      </c>
      <c r="AI37" s="4" t="s">
        <v>106</v>
      </c>
      <c r="AJ37" s="4" t="s">
        <v>106</v>
      </c>
      <c r="AK37" s="23"/>
      <c r="AL37" s="49"/>
      <c r="AM37" s="49"/>
      <c r="AN37" s="49"/>
      <c r="AO37" s="1"/>
      <c r="AP37" s="1"/>
      <c r="AQ37" s="45"/>
      <c r="AR37" s="45"/>
      <c r="AS37" s="45"/>
      <c r="AT37" s="45"/>
      <c r="AU37" s="45"/>
      <c r="AV37" s="45"/>
      <c r="AW37" s="45"/>
      <c r="AX37" s="45"/>
      <c r="AY37" s="45"/>
    </row>
    <row r="38" spans="1:51" s="6" customFormat="1" ht="67.5">
      <c r="A38" s="47">
        <v>36</v>
      </c>
      <c r="B38" s="4" t="s">
        <v>103</v>
      </c>
      <c r="C38" s="44">
        <v>52235878</v>
      </c>
      <c r="E38" s="4" t="s">
        <v>1066</v>
      </c>
      <c r="F38" s="5" t="s">
        <v>66</v>
      </c>
      <c r="G38" s="5" t="s">
        <v>57</v>
      </c>
      <c r="H38" s="2">
        <v>32758000</v>
      </c>
      <c r="I38" s="2">
        <v>2978000</v>
      </c>
      <c r="J38" s="2">
        <v>0</v>
      </c>
      <c r="K38" s="2">
        <f>+J38+H38</f>
        <v>32758000</v>
      </c>
      <c r="L38" s="16" t="s">
        <v>37</v>
      </c>
      <c r="M38" s="16" t="s">
        <v>42</v>
      </c>
      <c r="N38" s="16" t="s">
        <v>58</v>
      </c>
      <c r="O38" s="5" t="s">
        <v>59</v>
      </c>
      <c r="P38" s="20" t="s">
        <v>250</v>
      </c>
      <c r="Q38" s="7">
        <v>42772</v>
      </c>
      <c r="R38" s="7">
        <v>42773</v>
      </c>
      <c r="S38" s="24"/>
      <c r="T38" s="3">
        <v>43100</v>
      </c>
      <c r="U38" s="1" t="s">
        <v>251</v>
      </c>
      <c r="V38" s="4" t="s">
        <v>404</v>
      </c>
      <c r="W38" s="23" t="s">
        <v>513</v>
      </c>
      <c r="X38" s="4" t="s">
        <v>106</v>
      </c>
      <c r="Y38" s="4" t="s">
        <v>406</v>
      </c>
      <c r="Z38" s="4" t="s">
        <v>473</v>
      </c>
      <c r="AA38" s="4" t="s">
        <v>474</v>
      </c>
      <c r="AB38" s="5">
        <v>324</v>
      </c>
      <c r="AC38" s="4" t="s">
        <v>408</v>
      </c>
      <c r="AD38" s="46">
        <v>42772</v>
      </c>
      <c r="AE38" s="63">
        <v>66717</v>
      </c>
      <c r="AF38" s="48" t="s">
        <v>1065</v>
      </c>
      <c r="AG38" s="5">
        <v>4917</v>
      </c>
      <c r="AH38" s="7">
        <v>42747</v>
      </c>
      <c r="AI38" s="4" t="s">
        <v>252</v>
      </c>
      <c r="AJ38" s="5" t="s">
        <v>303</v>
      </c>
      <c r="AK38" s="23"/>
      <c r="AL38" s="49"/>
      <c r="AM38" s="49"/>
      <c r="AN38" s="49"/>
      <c r="AO38" s="1"/>
      <c r="AP38" s="1"/>
      <c r="AQ38" s="45"/>
      <c r="AR38" s="45"/>
      <c r="AS38" s="45"/>
      <c r="AT38" s="45"/>
      <c r="AU38" s="45"/>
      <c r="AV38" s="45"/>
      <c r="AW38" s="45"/>
      <c r="AX38" s="45"/>
      <c r="AY38" s="45"/>
    </row>
    <row r="39" spans="1:51" s="6" customFormat="1" ht="67.5">
      <c r="A39" s="47">
        <v>37</v>
      </c>
      <c r="B39" s="4" t="s">
        <v>103</v>
      </c>
      <c r="C39" s="44">
        <v>1061710932</v>
      </c>
      <c r="D39" s="6" t="s">
        <v>175</v>
      </c>
      <c r="E39" s="4" t="s">
        <v>176</v>
      </c>
      <c r="F39" s="5" t="s">
        <v>167</v>
      </c>
      <c r="G39" s="5" t="s">
        <v>168</v>
      </c>
      <c r="H39" s="2">
        <v>27500000</v>
      </c>
      <c r="I39" s="2">
        <v>2500000</v>
      </c>
      <c r="J39" s="2">
        <v>0</v>
      </c>
      <c r="K39" s="2">
        <f>+J39+H39</f>
        <v>27500000</v>
      </c>
      <c r="L39" s="16" t="s">
        <v>37</v>
      </c>
      <c r="M39" s="16" t="s">
        <v>42</v>
      </c>
      <c r="N39" s="16" t="s">
        <v>58</v>
      </c>
      <c r="O39" s="5" t="s">
        <v>59</v>
      </c>
      <c r="P39" s="20" t="s">
        <v>253</v>
      </c>
      <c r="Q39" s="7">
        <v>42772</v>
      </c>
      <c r="R39" s="7">
        <v>42772</v>
      </c>
      <c r="S39" s="24"/>
      <c r="T39" s="3">
        <v>43100</v>
      </c>
      <c r="U39" s="1" t="s">
        <v>254</v>
      </c>
      <c r="V39" s="4" t="s">
        <v>404</v>
      </c>
      <c r="W39" s="23" t="s">
        <v>797</v>
      </c>
      <c r="X39" s="4" t="s">
        <v>106</v>
      </c>
      <c r="Y39" s="4" t="s">
        <v>406</v>
      </c>
      <c r="Z39" s="4" t="s">
        <v>799</v>
      </c>
      <c r="AA39" s="4" t="s">
        <v>798</v>
      </c>
      <c r="AB39" s="5">
        <f>300+25</f>
        <v>325</v>
      </c>
      <c r="AC39" s="4" t="s">
        <v>442</v>
      </c>
      <c r="AD39" s="46">
        <v>42772</v>
      </c>
      <c r="AE39" s="63">
        <v>66517</v>
      </c>
      <c r="AF39" s="48"/>
      <c r="AG39" s="5">
        <v>10117</v>
      </c>
      <c r="AH39" s="7" t="s">
        <v>255</v>
      </c>
      <c r="AI39" s="4" t="s">
        <v>256</v>
      </c>
      <c r="AJ39" s="5" t="s">
        <v>355</v>
      </c>
      <c r="AK39" s="23"/>
      <c r="AL39" s="49"/>
      <c r="AM39" s="49"/>
      <c r="AN39" s="49"/>
      <c r="AO39" s="1"/>
      <c r="AP39" s="1"/>
      <c r="AQ39" s="45"/>
      <c r="AR39" s="45"/>
      <c r="AS39" s="45"/>
      <c r="AT39" s="45"/>
      <c r="AU39" s="45"/>
      <c r="AV39" s="45"/>
      <c r="AW39" s="45"/>
      <c r="AX39" s="45"/>
      <c r="AY39" s="45"/>
    </row>
    <row r="40" spans="1:51" s="6" customFormat="1" ht="75">
      <c r="A40" s="47">
        <v>38</v>
      </c>
      <c r="B40" s="4" t="s">
        <v>103</v>
      </c>
      <c r="C40" s="44">
        <v>24120469</v>
      </c>
      <c r="E40" s="4" t="s">
        <v>153</v>
      </c>
      <c r="F40" s="5" t="s">
        <v>66</v>
      </c>
      <c r="G40" s="5" t="s">
        <v>57</v>
      </c>
      <c r="H40" s="2">
        <v>27500000</v>
      </c>
      <c r="I40" s="2">
        <v>2500000</v>
      </c>
      <c r="J40" s="2">
        <v>0</v>
      </c>
      <c r="K40" s="2">
        <f>+J40+H40</f>
        <v>27500000</v>
      </c>
      <c r="L40" s="16" t="s">
        <v>37</v>
      </c>
      <c r="M40" s="16" t="s">
        <v>42</v>
      </c>
      <c r="N40" s="16" t="s">
        <v>58</v>
      </c>
      <c r="O40" s="5" t="s">
        <v>59</v>
      </c>
      <c r="P40" s="20" t="s">
        <v>257</v>
      </c>
      <c r="Q40" s="7">
        <v>42772</v>
      </c>
      <c r="R40" s="7">
        <v>42772</v>
      </c>
      <c r="S40" s="24"/>
      <c r="T40" s="3">
        <v>43100</v>
      </c>
      <c r="U40" s="1" t="s">
        <v>258</v>
      </c>
      <c r="V40" s="4" t="s">
        <v>404</v>
      </c>
      <c r="W40" s="23" t="s">
        <v>652</v>
      </c>
      <c r="X40" s="4" t="s">
        <v>106</v>
      </c>
      <c r="Y40" s="4" t="s">
        <v>406</v>
      </c>
      <c r="Z40" s="4" t="s">
        <v>653</v>
      </c>
      <c r="AA40" s="4" t="s">
        <v>432</v>
      </c>
      <c r="AB40" s="5">
        <f>300+25</f>
        <v>325</v>
      </c>
      <c r="AC40" s="4" t="s">
        <v>408</v>
      </c>
      <c r="AD40" s="46">
        <v>42772</v>
      </c>
      <c r="AE40" s="63">
        <v>66417</v>
      </c>
      <c r="AF40" s="48"/>
      <c r="AG40" s="5">
        <v>13017</v>
      </c>
      <c r="AH40" s="7">
        <v>42761</v>
      </c>
      <c r="AI40" s="4" t="s">
        <v>259</v>
      </c>
      <c r="AJ40" s="5" t="s">
        <v>260</v>
      </c>
      <c r="AK40" s="23"/>
      <c r="AL40" s="49"/>
      <c r="AM40" s="49"/>
      <c r="AN40" s="49"/>
      <c r="AO40" s="1"/>
      <c r="AP40" s="1"/>
      <c r="AQ40" s="45"/>
      <c r="AR40" s="45"/>
      <c r="AS40" s="45"/>
      <c r="AT40" s="45"/>
      <c r="AU40" s="45"/>
      <c r="AV40" s="45"/>
      <c r="AW40" s="45"/>
      <c r="AX40" s="45"/>
      <c r="AY40" s="45"/>
    </row>
    <row r="41" spans="1:51" s="6" customFormat="1" ht="90">
      <c r="A41" s="47">
        <v>39</v>
      </c>
      <c r="B41" s="4" t="s">
        <v>103</v>
      </c>
      <c r="C41" s="44">
        <v>52109975</v>
      </c>
      <c r="E41" s="4" t="s">
        <v>154</v>
      </c>
      <c r="F41" s="5" t="s">
        <v>66</v>
      </c>
      <c r="G41" s="5" t="s">
        <v>57</v>
      </c>
      <c r="H41" s="2">
        <v>24500000</v>
      </c>
      <c r="I41" s="2">
        <v>3500000</v>
      </c>
      <c r="J41" s="81">
        <v>12250000</v>
      </c>
      <c r="K41" s="2">
        <f>+J41+H41</f>
        <v>36750000</v>
      </c>
      <c r="L41" s="16" t="s">
        <v>37</v>
      </c>
      <c r="M41" s="16" t="s">
        <v>42</v>
      </c>
      <c r="N41" s="16" t="s">
        <v>58</v>
      </c>
      <c r="O41" s="5" t="s">
        <v>59</v>
      </c>
      <c r="P41" s="20" t="s">
        <v>261</v>
      </c>
      <c r="Q41" s="7">
        <v>42772</v>
      </c>
      <c r="R41" s="7">
        <v>42772</v>
      </c>
      <c r="S41" s="82" t="s">
        <v>1365</v>
      </c>
      <c r="T41" s="86">
        <v>43089</v>
      </c>
      <c r="U41" s="1" t="s">
        <v>262</v>
      </c>
      <c r="V41" s="4" t="s">
        <v>404</v>
      </c>
      <c r="W41" s="23" t="s">
        <v>702</v>
      </c>
      <c r="X41" s="4" t="s">
        <v>106</v>
      </c>
      <c r="Y41" s="4" t="s">
        <v>406</v>
      </c>
      <c r="Z41" s="4" t="s">
        <v>703</v>
      </c>
      <c r="AA41" s="4" t="s">
        <v>704</v>
      </c>
      <c r="AB41" s="5">
        <v>210</v>
      </c>
      <c r="AC41" s="4" t="s">
        <v>408</v>
      </c>
      <c r="AD41" s="46">
        <v>42772</v>
      </c>
      <c r="AE41" s="63">
        <v>66617</v>
      </c>
      <c r="AF41" s="48"/>
      <c r="AG41" s="5">
        <v>14717</v>
      </c>
      <c r="AH41" s="7">
        <v>42765</v>
      </c>
      <c r="AI41" s="4" t="s">
        <v>263</v>
      </c>
      <c r="AJ41" s="5" t="s">
        <v>264</v>
      </c>
      <c r="AK41" s="23"/>
      <c r="AL41" s="49"/>
      <c r="AM41" s="49"/>
      <c r="AN41" s="49"/>
      <c r="AO41" s="1"/>
      <c r="AP41" s="1"/>
      <c r="AQ41" s="45"/>
      <c r="AR41" s="45"/>
      <c r="AS41" s="45"/>
      <c r="AT41" s="45"/>
      <c r="AU41" s="45"/>
      <c r="AV41" s="45"/>
      <c r="AW41" s="45"/>
      <c r="AX41" s="45"/>
      <c r="AY41" s="45"/>
    </row>
    <row r="42" spans="1:51" s="6" customFormat="1" ht="75">
      <c r="A42" s="47">
        <v>40</v>
      </c>
      <c r="B42" s="4" t="s">
        <v>103</v>
      </c>
      <c r="C42" s="44">
        <v>28478026</v>
      </c>
      <c r="E42" s="4" t="s">
        <v>172</v>
      </c>
      <c r="F42" s="5" t="s">
        <v>66</v>
      </c>
      <c r="G42" s="5" t="s">
        <v>173</v>
      </c>
      <c r="H42" s="2">
        <v>16500000</v>
      </c>
      <c r="I42" s="2">
        <v>1500000</v>
      </c>
      <c r="J42" s="2">
        <v>0</v>
      </c>
      <c r="K42" s="2">
        <f aca="true" t="shared" si="4" ref="K42:K55">+J42+H42</f>
        <v>16500000</v>
      </c>
      <c r="L42" s="16" t="s">
        <v>37</v>
      </c>
      <c r="M42" s="16" t="s">
        <v>42</v>
      </c>
      <c r="N42" s="16" t="s">
        <v>58</v>
      </c>
      <c r="O42" s="5" t="s">
        <v>59</v>
      </c>
      <c r="P42" s="20" t="s">
        <v>265</v>
      </c>
      <c r="Q42" s="7">
        <v>42772</v>
      </c>
      <c r="R42" s="7">
        <v>42772</v>
      </c>
      <c r="S42" s="24"/>
      <c r="T42" s="3">
        <v>43100</v>
      </c>
      <c r="U42" s="1" t="s">
        <v>266</v>
      </c>
      <c r="V42" s="4" t="s">
        <v>404</v>
      </c>
      <c r="W42" s="23" t="s">
        <v>644</v>
      </c>
      <c r="X42" s="4" t="s">
        <v>106</v>
      </c>
      <c r="Y42" s="4" t="s">
        <v>406</v>
      </c>
      <c r="Z42" s="4" t="s">
        <v>267</v>
      </c>
      <c r="AA42" s="4" t="s">
        <v>645</v>
      </c>
      <c r="AB42" s="5">
        <f>300+25</f>
        <v>325</v>
      </c>
      <c r="AC42" s="4" t="s">
        <v>408</v>
      </c>
      <c r="AD42" s="46">
        <v>42773</v>
      </c>
      <c r="AE42" s="63">
        <v>66817</v>
      </c>
      <c r="AF42" s="48"/>
      <c r="AG42" s="5">
        <v>9817</v>
      </c>
      <c r="AH42" s="7">
        <v>42758</v>
      </c>
      <c r="AI42" s="4" t="s">
        <v>267</v>
      </c>
      <c r="AJ42" s="5" t="s">
        <v>322</v>
      </c>
      <c r="AK42" s="23"/>
      <c r="AL42" s="49"/>
      <c r="AM42" s="49"/>
      <c r="AN42" s="49"/>
      <c r="AO42" s="1"/>
      <c r="AP42" s="1"/>
      <c r="AQ42" s="45"/>
      <c r="AR42" s="45"/>
      <c r="AS42" s="45"/>
      <c r="AT42" s="45"/>
      <c r="AU42" s="45"/>
      <c r="AV42" s="45"/>
      <c r="AW42" s="45"/>
      <c r="AX42" s="45"/>
      <c r="AY42" s="45"/>
    </row>
    <row r="43" spans="1:51" s="6" customFormat="1" ht="60">
      <c r="A43" s="47">
        <v>41</v>
      </c>
      <c r="B43" s="4" t="s">
        <v>103</v>
      </c>
      <c r="C43" s="44">
        <v>65829000</v>
      </c>
      <c r="D43" s="6">
        <v>3</v>
      </c>
      <c r="E43" s="4" t="s">
        <v>164</v>
      </c>
      <c r="F43" s="5" t="s">
        <v>157</v>
      </c>
      <c r="G43" s="5" t="s">
        <v>158</v>
      </c>
      <c r="H43" s="2">
        <v>27500000</v>
      </c>
      <c r="I43" s="2">
        <v>2500000</v>
      </c>
      <c r="J43" s="2">
        <v>0</v>
      </c>
      <c r="K43" s="2">
        <f t="shared" si="4"/>
        <v>27500000</v>
      </c>
      <c r="L43" s="16" t="s">
        <v>37</v>
      </c>
      <c r="M43" s="16" t="s">
        <v>42</v>
      </c>
      <c r="N43" s="16" t="s">
        <v>58</v>
      </c>
      <c r="O43" s="5" t="s">
        <v>59</v>
      </c>
      <c r="P43" s="20" t="s">
        <v>268</v>
      </c>
      <c r="Q43" s="7">
        <v>42772</v>
      </c>
      <c r="R43" s="7">
        <v>42772</v>
      </c>
      <c r="S43" s="24"/>
      <c r="T43" s="3">
        <v>43100</v>
      </c>
      <c r="U43" s="1" t="s">
        <v>269</v>
      </c>
      <c r="V43" s="4" t="s">
        <v>404</v>
      </c>
      <c r="W43" s="23" t="s">
        <v>697</v>
      </c>
      <c r="X43" s="4" t="s">
        <v>106</v>
      </c>
      <c r="Y43" s="4" t="s">
        <v>406</v>
      </c>
      <c r="Z43" s="4" t="s">
        <v>606</v>
      </c>
      <c r="AA43" s="4" t="s">
        <v>607</v>
      </c>
      <c r="AB43" s="5">
        <v>325</v>
      </c>
      <c r="AC43" s="4" t="s">
        <v>408</v>
      </c>
      <c r="AD43" s="46">
        <v>42772</v>
      </c>
      <c r="AE43" s="63">
        <v>66917</v>
      </c>
      <c r="AF43" s="48"/>
      <c r="AG43" s="5">
        <v>9217</v>
      </c>
      <c r="AH43" s="7">
        <v>42755</v>
      </c>
      <c r="AI43" s="4" t="s">
        <v>270</v>
      </c>
      <c r="AJ43" s="5" t="s">
        <v>271</v>
      </c>
      <c r="AK43" s="23"/>
      <c r="AL43" s="49"/>
      <c r="AM43" s="49"/>
      <c r="AN43" s="49"/>
      <c r="AO43" s="1"/>
      <c r="AP43" s="1"/>
      <c r="AQ43" s="45"/>
      <c r="AR43" s="45"/>
      <c r="AS43" s="45"/>
      <c r="AT43" s="45"/>
      <c r="AU43" s="45"/>
      <c r="AV43" s="45"/>
      <c r="AW43" s="45"/>
      <c r="AX43" s="45"/>
      <c r="AY43" s="45"/>
    </row>
    <row r="44" spans="1:51" s="6" customFormat="1" ht="60">
      <c r="A44" s="47">
        <v>42</v>
      </c>
      <c r="B44" s="4" t="s">
        <v>103</v>
      </c>
      <c r="C44" s="44">
        <v>19408085</v>
      </c>
      <c r="E44" s="4" t="s">
        <v>155</v>
      </c>
      <c r="F44" s="5" t="s">
        <v>66</v>
      </c>
      <c r="G44" s="5" t="s">
        <v>57</v>
      </c>
      <c r="H44" s="2">
        <v>42000000</v>
      </c>
      <c r="I44" s="2">
        <v>7000000</v>
      </c>
      <c r="J44" s="81">
        <v>21000000</v>
      </c>
      <c r="K44" s="2">
        <f t="shared" si="4"/>
        <v>63000000</v>
      </c>
      <c r="L44" s="16" t="s">
        <v>37</v>
      </c>
      <c r="M44" s="16" t="s">
        <v>42</v>
      </c>
      <c r="N44" s="16" t="s">
        <v>58</v>
      </c>
      <c r="O44" s="5" t="s">
        <v>59</v>
      </c>
      <c r="P44" s="20" t="s">
        <v>272</v>
      </c>
      <c r="Q44" s="7">
        <v>42772</v>
      </c>
      <c r="R44" s="7">
        <v>42773</v>
      </c>
      <c r="S44" s="82" t="s">
        <v>1366</v>
      </c>
      <c r="T44" s="87">
        <v>43045</v>
      </c>
      <c r="U44" s="1" t="s">
        <v>273</v>
      </c>
      <c r="V44" s="4" t="s">
        <v>404</v>
      </c>
      <c r="W44" s="23" t="s">
        <v>514</v>
      </c>
      <c r="X44" s="4" t="s">
        <v>106</v>
      </c>
      <c r="Y44" s="4" t="s">
        <v>406</v>
      </c>
      <c r="Z44" s="4" t="s">
        <v>515</v>
      </c>
      <c r="AA44" s="4" t="s">
        <v>406</v>
      </c>
      <c r="AB44" s="58">
        <v>180</v>
      </c>
      <c r="AC44" s="4" t="s">
        <v>442</v>
      </c>
      <c r="AD44" s="46">
        <v>42773</v>
      </c>
      <c r="AE44" s="63">
        <v>67017</v>
      </c>
      <c r="AF44" s="48"/>
      <c r="AG44" s="5">
        <v>15617</v>
      </c>
      <c r="AH44" s="7">
        <v>42766</v>
      </c>
      <c r="AI44" s="4" t="s">
        <v>142</v>
      </c>
      <c r="AJ44" s="5" t="s">
        <v>274</v>
      </c>
      <c r="AK44" s="23"/>
      <c r="AL44" s="49"/>
      <c r="AM44" s="49"/>
      <c r="AN44" s="49"/>
      <c r="AO44" s="1"/>
      <c r="AP44" s="1"/>
      <c r="AQ44" s="45"/>
      <c r="AR44" s="45"/>
      <c r="AS44" s="45"/>
      <c r="AT44" s="45"/>
      <c r="AU44" s="45"/>
      <c r="AV44" s="45"/>
      <c r="AW44" s="45"/>
      <c r="AX44" s="45"/>
      <c r="AY44" s="45"/>
    </row>
    <row r="45" spans="1:51" s="6" customFormat="1" ht="75">
      <c r="A45" s="47">
        <v>43</v>
      </c>
      <c r="B45" s="4" t="s">
        <v>103</v>
      </c>
      <c r="C45" s="44">
        <v>20627238</v>
      </c>
      <c r="E45" s="4" t="s">
        <v>195</v>
      </c>
      <c r="F45" s="5" t="s">
        <v>57</v>
      </c>
      <c r="G45" s="5" t="s">
        <v>57</v>
      </c>
      <c r="H45" s="2">
        <v>18000000</v>
      </c>
      <c r="I45" s="2">
        <v>3000000</v>
      </c>
      <c r="J45" s="2">
        <v>0</v>
      </c>
      <c r="K45" s="2">
        <f t="shared" si="4"/>
        <v>18000000</v>
      </c>
      <c r="L45" s="16" t="s">
        <v>37</v>
      </c>
      <c r="M45" s="16" t="s">
        <v>42</v>
      </c>
      <c r="N45" s="16" t="s">
        <v>58</v>
      </c>
      <c r="O45" s="5" t="s">
        <v>59</v>
      </c>
      <c r="P45" s="20" t="s">
        <v>275</v>
      </c>
      <c r="Q45" s="7">
        <v>42773</v>
      </c>
      <c r="R45" s="7" t="s">
        <v>516</v>
      </c>
      <c r="S45" s="24"/>
      <c r="T45" s="3">
        <v>42954</v>
      </c>
      <c r="U45" s="1" t="s">
        <v>276</v>
      </c>
      <c r="V45" s="4" t="s">
        <v>404</v>
      </c>
      <c r="W45" s="23" t="s">
        <v>517</v>
      </c>
      <c r="X45" s="4" t="s">
        <v>106</v>
      </c>
      <c r="Y45" s="4" t="s">
        <v>406</v>
      </c>
      <c r="Z45" s="4" t="s">
        <v>518</v>
      </c>
      <c r="AA45" s="4" t="s">
        <v>519</v>
      </c>
      <c r="AB45" s="5">
        <v>180</v>
      </c>
      <c r="AC45" s="4" t="s">
        <v>408</v>
      </c>
      <c r="AD45" s="46">
        <v>42774</v>
      </c>
      <c r="AE45" s="63">
        <v>69017</v>
      </c>
      <c r="AF45" s="48"/>
      <c r="AG45" s="5">
        <v>13517</v>
      </c>
      <c r="AH45" s="7">
        <v>42761</v>
      </c>
      <c r="AI45" s="4" t="s">
        <v>277</v>
      </c>
      <c r="AJ45" s="5" t="s">
        <v>274</v>
      </c>
      <c r="AK45" s="23"/>
      <c r="AL45" s="49"/>
      <c r="AM45" s="49"/>
      <c r="AN45" s="49"/>
      <c r="AO45" s="1"/>
      <c r="AP45" s="1"/>
      <c r="AQ45" s="45"/>
      <c r="AR45" s="45"/>
      <c r="AS45" s="45"/>
      <c r="AT45" s="45"/>
      <c r="AU45" s="45"/>
      <c r="AV45" s="45"/>
      <c r="AW45" s="45"/>
      <c r="AX45" s="45"/>
      <c r="AY45" s="45"/>
    </row>
    <row r="46" spans="1:51" s="6" customFormat="1" ht="78.75">
      <c r="A46" s="47">
        <v>44</v>
      </c>
      <c r="B46" s="4" t="s">
        <v>103</v>
      </c>
      <c r="C46" s="44">
        <v>52107656</v>
      </c>
      <c r="E46" s="4" t="s">
        <v>163</v>
      </c>
      <c r="F46" s="5" t="s">
        <v>66</v>
      </c>
      <c r="G46" s="5" t="s">
        <v>57</v>
      </c>
      <c r="H46" s="2">
        <v>33000000</v>
      </c>
      <c r="I46" s="2">
        <v>3000000</v>
      </c>
      <c r="J46" s="2">
        <v>0</v>
      </c>
      <c r="K46" s="2">
        <f t="shared" si="4"/>
        <v>33000000</v>
      </c>
      <c r="L46" s="16" t="s">
        <v>37</v>
      </c>
      <c r="M46" s="16" t="s">
        <v>42</v>
      </c>
      <c r="N46" s="16" t="s">
        <v>58</v>
      </c>
      <c r="O46" s="5" t="s">
        <v>59</v>
      </c>
      <c r="P46" s="20" t="s">
        <v>278</v>
      </c>
      <c r="Q46" s="7">
        <v>42773</v>
      </c>
      <c r="R46" s="7">
        <v>42773</v>
      </c>
      <c r="S46" s="24"/>
      <c r="T46" s="3">
        <v>43100</v>
      </c>
      <c r="U46" s="1" t="s">
        <v>279</v>
      </c>
      <c r="V46" s="4" t="s">
        <v>404</v>
      </c>
      <c r="W46" s="23" t="s">
        <v>411</v>
      </c>
      <c r="X46" s="4" t="s">
        <v>106</v>
      </c>
      <c r="Y46" s="4" t="s">
        <v>406</v>
      </c>
      <c r="Z46" s="4" t="s">
        <v>413</v>
      </c>
      <c r="AA46" s="4" t="s">
        <v>412</v>
      </c>
      <c r="AB46" s="5">
        <v>354</v>
      </c>
      <c r="AC46" s="4" t="s">
        <v>408</v>
      </c>
      <c r="AD46" s="46">
        <v>42773</v>
      </c>
      <c r="AE46" s="63">
        <v>69117</v>
      </c>
      <c r="AF46" s="48"/>
      <c r="AG46" s="5">
        <v>7617</v>
      </c>
      <c r="AH46" s="7">
        <v>42758</v>
      </c>
      <c r="AI46" s="4" t="s">
        <v>280</v>
      </c>
      <c r="AJ46" s="5" t="s">
        <v>414</v>
      </c>
      <c r="AK46" s="23"/>
      <c r="AL46" s="49"/>
      <c r="AM46" s="49"/>
      <c r="AN46" s="49"/>
      <c r="AO46" s="1"/>
      <c r="AP46" s="1"/>
      <c r="AQ46" s="45"/>
      <c r="AR46" s="45"/>
      <c r="AS46" s="45"/>
      <c r="AT46" s="45"/>
      <c r="AU46" s="45"/>
      <c r="AV46" s="45"/>
      <c r="AW46" s="45"/>
      <c r="AX46" s="45"/>
      <c r="AY46" s="45"/>
    </row>
    <row r="47" spans="1:51" s="6" customFormat="1" ht="78.75">
      <c r="A47" s="47">
        <v>45</v>
      </c>
      <c r="B47" s="4" t="s">
        <v>103</v>
      </c>
      <c r="C47" s="44">
        <v>80060164</v>
      </c>
      <c r="E47" s="4" t="s">
        <v>194</v>
      </c>
      <c r="F47" s="5" t="s">
        <v>57</v>
      </c>
      <c r="G47" s="5" t="s">
        <v>57</v>
      </c>
      <c r="H47" s="2">
        <v>24000000</v>
      </c>
      <c r="I47" s="2">
        <v>4000000</v>
      </c>
      <c r="J47" s="2">
        <v>0</v>
      </c>
      <c r="K47" s="2">
        <f t="shared" si="4"/>
        <v>24000000</v>
      </c>
      <c r="L47" s="16" t="s">
        <v>37</v>
      </c>
      <c r="M47" s="16" t="s">
        <v>42</v>
      </c>
      <c r="N47" s="16" t="s">
        <v>58</v>
      </c>
      <c r="O47" s="5" t="s">
        <v>59</v>
      </c>
      <c r="P47" s="20" t="s">
        <v>281</v>
      </c>
      <c r="Q47" s="7">
        <v>42773</v>
      </c>
      <c r="R47" s="7">
        <v>42775</v>
      </c>
      <c r="S47" s="24"/>
      <c r="T47" s="3">
        <v>42955</v>
      </c>
      <c r="U47" s="1" t="s">
        <v>282</v>
      </c>
      <c r="V47" s="4" t="s">
        <v>404</v>
      </c>
      <c r="W47" s="23" t="s">
        <v>701</v>
      </c>
      <c r="X47" s="4" t="s">
        <v>106</v>
      </c>
      <c r="Y47" s="4" t="s">
        <v>406</v>
      </c>
      <c r="Z47" s="4" t="s">
        <v>283</v>
      </c>
      <c r="AA47" s="4" t="s">
        <v>519</v>
      </c>
      <c r="AB47" s="5">
        <v>180</v>
      </c>
      <c r="AC47" s="4" t="s">
        <v>408</v>
      </c>
      <c r="AD47" s="46">
        <v>42775</v>
      </c>
      <c r="AE47" s="63">
        <v>69217</v>
      </c>
      <c r="AF47" s="48"/>
      <c r="AG47" s="5">
        <v>13417</v>
      </c>
      <c r="AH47" s="7">
        <v>42761</v>
      </c>
      <c r="AI47" s="4" t="s">
        <v>283</v>
      </c>
      <c r="AJ47" s="5" t="s">
        <v>302</v>
      </c>
      <c r="AK47" s="23"/>
      <c r="AL47" s="49"/>
      <c r="AM47" s="49"/>
      <c r="AN47" s="49"/>
      <c r="AO47" s="1"/>
      <c r="AP47" s="1"/>
      <c r="AQ47" s="45"/>
      <c r="AR47" s="45"/>
      <c r="AS47" s="45"/>
      <c r="AT47" s="45"/>
      <c r="AU47" s="45"/>
      <c r="AV47" s="45"/>
      <c r="AW47" s="45"/>
      <c r="AX47" s="45"/>
      <c r="AY47" s="45"/>
    </row>
    <row r="48" spans="1:51" s="6" customFormat="1" ht="78.75">
      <c r="A48" s="47">
        <v>46</v>
      </c>
      <c r="B48" s="4" t="s">
        <v>103</v>
      </c>
      <c r="C48" s="44">
        <v>41572199</v>
      </c>
      <c r="E48" s="4" t="s">
        <v>196</v>
      </c>
      <c r="F48" s="5" t="s">
        <v>57</v>
      </c>
      <c r="G48" s="5" t="s">
        <v>57</v>
      </c>
      <c r="H48" s="2">
        <v>15000000</v>
      </c>
      <c r="I48" s="2">
        <v>2500000</v>
      </c>
      <c r="J48" s="81">
        <v>7500000</v>
      </c>
      <c r="K48" s="2">
        <f t="shared" si="4"/>
        <v>22500000</v>
      </c>
      <c r="L48" s="16" t="s">
        <v>37</v>
      </c>
      <c r="M48" s="16" t="s">
        <v>42</v>
      </c>
      <c r="N48" s="16" t="s">
        <v>58</v>
      </c>
      <c r="O48" s="5" t="s">
        <v>59</v>
      </c>
      <c r="P48" s="20" t="s">
        <v>285</v>
      </c>
      <c r="Q48" s="7">
        <v>42774</v>
      </c>
      <c r="R48" s="7">
        <v>42775</v>
      </c>
      <c r="S48" s="82" t="s">
        <v>1132</v>
      </c>
      <c r="T48" s="86">
        <v>43047</v>
      </c>
      <c r="U48" s="1" t="s">
        <v>284</v>
      </c>
      <c r="V48" s="4" t="s">
        <v>404</v>
      </c>
      <c r="W48" s="23" t="s">
        <v>578</v>
      </c>
      <c r="X48" s="4" t="s">
        <v>106</v>
      </c>
      <c r="Y48" s="4" t="s">
        <v>406</v>
      </c>
      <c r="Z48" s="4" t="s">
        <v>407</v>
      </c>
      <c r="AA48" s="4" t="s">
        <v>218</v>
      </c>
      <c r="AB48" s="5">
        <v>180</v>
      </c>
      <c r="AC48" s="4" t="s">
        <v>408</v>
      </c>
      <c r="AD48" s="46">
        <v>42775</v>
      </c>
      <c r="AE48" s="63">
        <v>71517</v>
      </c>
      <c r="AF48" s="48"/>
      <c r="AG48" s="5">
        <v>18417</v>
      </c>
      <c r="AH48" s="7" t="s">
        <v>286</v>
      </c>
      <c r="AI48" s="4" t="s">
        <v>287</v>
      </c>
      <c r="AJ48" s="5" t="s">
        <v>303</v>
      </c>
      <c r="AK48" s="23"/>
      <c r="AL48" s="49"/>
      <c r="AM48" s="49"/>
      <c r="AN48" s="49"/>
      <c r="AO48" s="1"/>
      <c r="AP48" s="1"/>
      <c r="AQ48" s="45"/>
      <c r="AR48" s="45"/>
      <c r="AS48" s="45"/>
      <c r="AT48" s="45"/>
      <c r="AU48" s="45"/>
      <c r="AV48" s="45"/>
      <c r="AW48" s="45"/>
      <c r="AX48" s="45"/>
      <c r="AY48" s="45"/>
    </row>
    <row r="49" spans="1:51" s="6" customFormat="1" ht="90">
      <c r="A49" s="47">
        <v>47</v>
      </c>
      <c r="B49" s="4" t="s">
        <v>103</v>
      </c>
      <c r="C49" s="44">
        <v>1030558512</v>
      </c>
      <c r="E49" s="4" t="s">
        <v>288</v>
      </c>
      <c r="F49" s="5" t="s">
        <v>66</v>
      </c>
      <c r="G49" s="5" t="s">
        <v>57</v>
      </c>
      <c r="H49" s="2">
        <v>16500000</v>
      </c>
      <c r="I49" s="2">
        <v>1500000</v>
      </c>
      <c r="J49" s="2">
        <v>0</v>
      </c>
      <c r="K49" s="2">
        <f t="shared" si="4"/>
        <v>16500000</v>
      </c>
      <c r="L49" s="16" t="s">
        <v>37</v>
      </c>
      <c r="M49" s="16" t="s">
        <v>42</v>
      </c>
      <c r="N49" s="16" t="s">
        <v>58</v>
      </c>
      <c r="O49" s="5" t="s">
        <v>59</v>
      </c>
      <c r="P49" s="20" t="s">
        <v>289</v>
      </c>
      <c r="Q49" s="7">
        <v>42776</v>
      </c>
      <c r="R49" s="7">
        <v>42776</v>
      </c>
      <c r="S49" s="24"/>
      <c r="T49" s="3">
        <v>43100</v>
      </c>
      <c r="U49" s="1" t="s">
        <v>290</v>
      </c>
      <c r="V49" s="4" t="s">
        <v>404</v>
      </c>
      <c r="W49" s="23" t="s">
        <v>580</v>
      </c>
      <c r="X49" s="4" t="s">
        <v>106</v>
      </c>
      <c r="Y49" s="4" t="s">
        <v>406</v>
      </c>
      <c r="Z49" s="4" t="s">
        <v>581</v>
      </c>
      <c r="AA49" s="4" t="s">
        <v>582</v>
      </c>
      <c r="AB49" s="5">
        <f>330+21</f>
        <v>351</v>
      </c>
      <c r="AC49" s="4" t="s">
        <v>408</v>
      </c>
      <c r="AD49" s="46">
        <v>42410</v>
      </c>
      <c r="AE49" s="63">
        <v>76417</v>
      </c>
      <c r="AF49" s="48"/>
      <c r="AG49" s="5">
        <v>9117</v>
      </c>
      <c r="AH49" s="7">
        <v>42755</v>
      </c>
      <c r="AI49" s="4" t="s">
        <v>142</v>
      </c>
      <c r="AJ49" s="5" t="s">
        <v>583</v>
      </c>
      <c r="AK49" s="23"/>
      <c r="AL49" s="49"/>
      <c r="AM49" s="49"/>
      <c r="AN49" s="49"/>
      <c r="AO49" s="1"/>
      <c r="AP49" s="1"/>
      <c r="AQ49" s="45"/>
      <c r="AR49" s="45"/>
      <c r="AS49" s="45"/>
      <c r="AT49" s="45"/>
      <c r="AU49" s="45"/>
      <c r="AV49" s="45"/>
      <c r="AW49" s="45"/>
      <c r="AX49" s="45"/>
      <c r="AY49" s="45"/>
    </row>
    <row r="50" spans="1:51" s="6" customFormat="1" ht="78.75">
      <c r="A50" s="47">
        <v>48</v>
      </c>
      <c r="B50" s="4" t="s">
        <v>103</v>
      </c>
      <c r="C50" s="44">
        <v>28679336</v>
      </c>
      <c r="E50" s="4" t="s">
        <v>161</v>
      </c>
      <c r="F50" s="5" t="s">
        <v>66</v>
      </c>
      <c r="G50" s="5" t="s">
        <v>57</v>
      </c>
      <c r="H50" s="2">
        <v>27500000</v>
      </c>
      <c r="I50" s="2">
        <v>2500000</v>
      </c>
      <c r="J50" s="2">
        <v>0</v>
      </c>
      <c r="K50" s="2">
        <f t="shared" si="4"/>
        <v>27500000</v>
      </c>
      <c r="L50" s="16" t="s">
        <v>37</v>
      </c>
      <c r="M50" s="16" t="s">
        <v>42</v>
      </c>
      <c r="N50" s="16" t="s">
        <v>58</v>
      </c>
      <c r="O50" s="5" t="s">
        <v>59</v>
      </c>
      <c r="P50" s="20" t="s">
        <v>291</v>
      </c>
      <c r="Q50" s="7">
        <v>42776</v>
      </c>
      <c r="R50" s="7">
        <v>42776</v>
      </c>
      <c r="S50" s="24"/>
      <c r="T50" s="3">
        <v>43100</v>
      </c>
      <c r="U50" s="1" t="s">
        <v>292</v>
      </c>
      <c r="V50" s="4" t="s">
        <v>404</v>
      </c>
      <c r="W50" s="23" t="s">
        <v>430</v>
      </c>
      <c r="X50" s="4" t="s">
        <v>106</v>
      </c>
      <c r="Y50" s="4" t="s">
        <v>406</v>
      </c>
      <c r="Z50" s="4" t="s">
        <v>431</v>
      </c>
      <c r="AA50" s="4" t="s">
        <v>432</v>
      </c>
      <c r="AB50" s="5">
        <f>300+20</f>
        <v>320</v>
      </c>
      <c r="AC50" s="4" t="s">
        <v>433</v>
      </c>
      <c r="AD50" s="46">
        <v>42776</v>
      </c>
      <c r="AE50" s="63">
        <v>78817</v>
      </c>
      <c r="AF50" s="48"/>
      <c r="AG50" s="5">
        <v>8817</v>
      </c>
      <c r="AH50" s="7">
        <v>42755</v>
      </c>
      <c r="AI50" s="4" t="s">
        <v>283</v>
      </c>
      <c r="AJ50" s="5"/>
      <c r="AK50" s="23"/>
      <c r="AL50" s="49"/>
      <c r="AM50" s="49"/>
      <c r="AN50" s="49"/>
      <c r="AO50" s="1"/>
      <c r="AP50" s="1"/>
      <c r="AQ50" s="45"/>
      <c r="AR50" s="45"/>
      <c r="AS50" s="45"/>
      <c r="AT50" s="45"/>
      <c r="AU50" s="45"/>
      <c r="AV50" s="45"/>
      <c r="AW50" s="45"/>
      <c r="AX50" s="45"/>
      <c r="AY50" s="45"/>
    </row>
    <row r="51" spans="1:51" s="6" customFormat="1" ht="67.5">
      <c r="A51" s="47">
        <v>49</v>
      </c>
      <c r="B51" s="4" t="s">
        <v>103</v>
      </c>
      <c r="C51" s="44">
        <v>19387295</v>
      </c>
      <c r="E51" s="4" t="s">
        <v>193</v>
      </c>
      <c r="F51" s="5" t="s">
        <v>66</v>
      </c>
      <c r="G51" s="5" t="s">
        <v>57</v>
      </c>
      <c r="H51" s="2">
        <v>21000000</v>
      </c>
      <c r="I51" s="2">
        <v>3500000</v>
      </c>
      <c r="J51" s="81">
        <v>10500000</v>
      </c>
      <c r="K51" s="2">
        <f t="shared" si="4"/>
        <v>31500000</v>
      </c>
      <c r="L51" s="16" t="s">
        <v>37</v>
      </c>
      <c r="M51" s="16" t="s">
        <v>42</v>
      </c>
      <c r="N51" s="16" t="s">
        <v>58</v>
      </c>
      <c r="O51" s="5" t="s">
        <v>59</v>
      </c>
      <c r="P51" s="20" t="s">
        <v>293</v>
      </c>
      <c r="Q51" s="7">
        <v>42776</v>
      </c>
      <c r="R51" s="7">
        <v>42776</v>
      </c>
      <c r="S51" s="82" t="s">
        <v>1132</v>
      </c>
      <c r="T51" s="86">
        <v>43048</v>
      </c>
      <c r="U51" s="1" t="s">
        <v>294</v>
      </c>
      <c r="V51" s="4" t="s">
        <v>404</v>
      </c>
      <c r="W51" s="23" t="s">
        <v>700</v>
      </c>
      <c r="X51" s="4" t="s">
        <v>106</v>
      </c>
      <c r="Y51" s="4" t="s">
        <v>406</v>
      </c>
      <c r="Z51" s="4" t="s">
        <v>505</v>
      </c>
      <c r="AA51" s="4" t="s">
        <v>511</v>
      </c>
      <c r="AB51" s="5">
        <v>180</v>
      </c>
      <c r="AC51" s="4" t="s">
        <v>408</v>
      </c>
      <c r="AD51" s="46">
        <v>42776</v>
      </c>
      <c r="AE51" s="63">
        <v>79017</v>
      </c>
      <c r="AF51" s="48"/>
      <c r="AG51" s="5">
        <v>14817</v>
      </c>
      <c r="AH51" s="7">
        <v>42765</v>
      </c>
      <c r="AI51" s="4" t="s">
        <v>238</v>
      </c>
      <c r="AJ51" s="5" t="s">
        <v>271</v>
      </c>
      <c r="AK51" s="23"/>
      <c r="AL51" s="49"/>
      <c r="AM51" s="49"/>
      <c r="AN51" s="49"/>
      <c r="AO51" s="1"/>
      <c r="AP51" s="1"/>
      <c r="AQ51" s="45"/>
      <c r="AR51" s="45"/>
      <c r="AS51" s="45"/>
      <c r="AT51" s="45"/>
      <c r="AU51" s="45"/>
      <c r="AV51" s="45"/>
      <c r="AW51" s="45"/>
      <c r="AX51" s="45"/>
      <c r="AY51" s="45"/>
    </row>
    <row r="52" spans="1:51" s="6" customFormat="1" ht="67.5">
      <c r="A52" s="47">
        <v>50</v>
      </c>
      <c r="B52" s="4" t="s">
        <v>103</v>
      </c>
      <c r="C52" s="44">
        <v>6010713</v>
      </c>
      <c r="E52" s="4" t="s">
        <v>190</v>
      </c>
      <c r="F52" s="5" t="s">
        <v>66</v>
      </c>
      <c r="G52" s="5" t="s">
        <v>57</v>
      </c>
      <c r="H52" s="2">
        <v>21000000</v>
      </c>
      <c r="I52" s="2">
        <v>3500000</v>
      </c>
      <c r="J52" s="81">
        <v>10500000</v>
      </c>
      <c r="K52" s="2">
        <f t="shared" si="4"/>
        <v>31500000</v>
      </c>
      <c r="L52" s="16" t="s">
        <v>37</v>
      </c>
      <c r="M52" s="16" t="s">
        <v>42</v>
      </c>
      <c r="N52" s="16" t="s">
        <v>58</v>
      </c>
      <c r="O52" s="5" t="s">
        <v>59</v>
      </c>
      <c r="P52" s="20" t="s">
        <v>295</v>
      </c>
      <c r="Q52" s="7">
        <v>42776</v>
      </c>
      <c r="R52" s="7">
        <v>42776</v>
      </c>
      <c r="S52" s="82" t="s">
        <v>1132</v>
      </c>
      <c r="T52" s="86">
        <v>43048</v>
      </c>
      <c r="U52" s="1" t="s">
        <v>296</v>
      </c>
      <c r="V52" s="4" t="s">
        <v>404</v>
      </c>
      <c r="W52" s="23" t="s">
        <v>719</v>
      </c>
      <c r="X52" s="4" t="s">
        <v>106</v>
      </c>
      <c r="Y52" s="4" t="s">
        <v>406</v>
      </c>
      <c r="Z52" s="4" t="s">
        <v>505</v>
      </c>
      <c r="AA52" s="4" t="s">
        <v>511</v>
      </c>
      <c r="AB52" s="5">
        <v>180</v>
      </c>
      <c r="AC52" s="4" t="s">
        <v>408</v>
      </c>
      <c r="AD52" s="46">
        <v>42776</v>
      </c>
      <c r="AE52" s="63">
        <v>79117</v>
      </c>
      <c r="AF52" s="48"/>
      <c r="AG52" s="5">
        <v>15117</v>
      </c>
      <c r="AH52" s="7">
        <v>42765</v>
      </c>
      <c r="AI52" s="4" t="s">
        <v>238</v>
      </c>
      <c r="AJ52" s="5" t="s">
        <v>271</v>
      </c>
      <c r="AK52" s="23"/>
      <c r="AL52" s="49"/>
      <c r="AM52" s="49"/>
      <c r="AN52" s="49"/>
      <c r="AO52" s="1"/>
      <c r="AP52" s="1"/>
      <c r="AQ52" s="45"/>
      <c r="AR52" s="45"/>
      <c r="AS52" s="45"/>
      <c r="AT52" s="45"/>
      <c r="AU52" s="45"/>
      <c r="AV52" s="45"/>
      <c r="AW52" s="45"/>
      <c r="AX52" s="45"/>
      <c r="AY52" s="45"/>
    </row>
    <row r="53" spans="1:51" s="6" customFormat="1" ht="78.75">
      <c r="A53" s="47">
        <v>51</v>
      </c>
      <c r="B53" s="4" t="s">
        <v>103</v>
      </c>
      <c r="C53" s="44">
        <v>52479425</v>
      </c>
      <c r="E53" s="4" t="s">
        <v>192</v>
      </c>
      <c r="F53" s="5" t="s">
        <v>66</v>
      </c>
      <c r="G53" s="5" t="s">
        <v>57</v>
      </c>
      <c r="H53" s="2">
        <v>15000000</v>
      </c>
      <c r="I53" s="2">
        <v>2500000</v>
      </c>
      <c r="J53" s="81">
        <v>7500000</v>
      </c>
      <c r="K53" s="2">
        <f t="shared" si="4"/>
        <v>22500000</v>
      </c>
      <c r="L53" s="16" t="s">
        <v>37</v>
      </c>
      <c r="M53" s="16" t="s">
        <v>42</v>
      </c>
      <c r="N53" s="16" t="s">
        <v>58</v>
      </c>
      <c r="O53" s="5" t="s">
        <v>59</v>
      </c>
      <c r="P53" s="20" t="s">
        <v>297</v>
      </c>
      <c r="Q53" s="7">
        <v>42776</v>
      </c>
      <c r="R53" s="7">
        <v>42776</v>
      </c>
      <c r="S53" s="82" t="s">
        <v>1132</v>
      </c>
      <c r="T53" s="86">
        <v>43048</v>
      </c>
      <c r="U53" s="1" t="s">
        <v>298</v>
      </c>
      <c r="V53" s="4" t="s">
        <v>404</v>
      </c>
      <c r="W53" s="23" t="s">
        <v>520</v>
      </c>
      <c r="X53" s="4" t="s">
        <v>106</v>
      </c>
      <c r="Y53" s="4" t="s">
        <v>406</v>
      </c>
      <c r="Z53" s="4" t="s">
        <v>522</v>
      </c>
      <c r="AA53" s="4" t="s">
        <v>521</v>
      </c>
      <c r="AB53" s="5">
        <v>180</v>
      </c>
      <c r="AC53" s="4" t="s">
        <v>408</v>
      </c>
      <c r="AD53" s="46">
        <v>42776</v>
      </c>
      <c r="AE53" s="63">
        <v>79317</v>
      </c>
      <c r="AF53" s="48"/>
      <c r="AG53" s="5">
        <v>16017</v>
      </c>
      <c r="AH53" s="7">
        <v>42766</v>
      </c>
      <c r="AI53" s="4" t="s">
        <v>299</v>
      </c>
      <c r="AJ53" s="5" t="s">
        <v>303</v>
      </c>
      <c r="AK53" s="23"/>
      <c r="AL53" s="49"/>
      <c r="AM53" s="49"/>
      <c r="AN53" s="49"/>
      <c r="AO53" s="1"/>
      <c r="AP53" s="1"/>
      <c r="AQ53" s="45"/>
      <c r="AR53" s="45"/>
      <c r="AS53" s="45"/>
      <c r="AT53" s="45"/>
      <c r="AU53" s="45"/>
      <c r="AV53" s="45"/>
      <c r="AW53" s="45"/>
      <c r="AX53" s="45"/>
      <c r="AY53" s="45"/>
    </row>
    <row r="54" spans="1:51" s="6" customFormat="1" ht="78.75">
      <c r="A54" s="47">
        <v>52</v>
      </c>
      <c r="B54" s="4" t="s">
        <v>103</v>
      </c>
      <c r="C54" s="44">
        <v>1022333864</v>
      </c>
      <c r="E54" s="4" t="s">
        <v>191</v>
      </c>
      <c r="F54" s="5" t="s">
        <v>66</v>
      </c>
      <c r="G54" s="5" t="s">
        <v>57</v>
      </c>
      <c r="H54" s="2">
        <v>15000000</v>
      </c>
      <c r="I54" s="2">
        <v>2500000</v>
      </c>
      <c r="J54" s="81">
        <v>7500000</v>
      </c>
      <c r="K54" s="2">
        <f t="shared" si="4"/>
        <v>22500000</v>
      </c>
      <c r="L54" s="16" t="s">
        <v>37</v>
      </c>
      <c r="M54" s="16" t="s">
        <v>42</v>
      </c>
      <c r="N54" s="16" t="s">
        <v>58</v>
      </c>
      <c r="O54" s="5" t="s">
        <v>59</v>
      </c>
      <c r="P54" s="20" t="s">
        <v>300</v>
      </c>
      <c r="Q54" s="7">
        <v>42776</v>
      </c>
      <c r="R54" s="7">
        <v>42776</v>
      </c>
      <c r="S54" s="82" t="s">
        <v>1132</v>
      </c>
      <c r="T54" s="86">
        <v>43048</v>
      </c>
      <c r="U54" s="1" t="s">
        <v>301</v>
      </c>
      <c r="V54" s="4" t="s">
        <v>404</v>
      </c>
      <c r="W54" s="23" t="s">
        <v>720</v>
      </c>
      <c r="X54" s="4" t="s">
        <v>106</v>
      </c>
      <c r="Y54" s="4" t="s">
        <v>406</v>
      </c>
      <c r="Z54" s="4" t="s">
        <v>522</v>
      </c>
      <c r="AA54" s="4" t="s">
        <v>521</v>
      </c>
      <c r="AB54" s="5">
        <v>180</v>
      </c>
      <c r="AC54" s="4" t="s">
        <v>408</v>
      </c>
      <c r="AD54" s="46">
        <v>42776</v>
      </c>
      <c r="AE54" s="63">
        <v>79217</v>
      </c>
      <c r="AF54" s="48"/>
      <c r="AG54" s="5">
        <v>16117</v>
      </c>
      <c r="AH54" s="7">
        <v>42766</v>
      </c>
      <c r="AI54" s="4" t="s">
        <v>299</v>
      </c>
      <c r="AJ54" s="5" t="s">
        <v>302</v>
      </c>
      <c r="AK54" s="23"/>
      <c r="AL54" s="49"/>
      <c r="AM54" s="49"/>
      <c r="AN54" s="49"/>
      <c r="AO54" s="1"/>
      <c r="AP54" s="1"/>
      <c r="AQ54" s="45"/>
      <c r="AR54" s="45"/>
      <c r="AS54" s="45"/>
      <c r="AT54" s="45"/>
      <c r="AU54" s="45"/>
      <c r="AV54" s="45"/>
      <c r="AW54" s="45"/>
      <c r="AX54" s="45"/>
      <c r="AY54" s="45"/>
    </row>
    <row r="55" spans="1:51" s="6" customFormat="1" ht="67.5">
      <c r="A55" s="47">
        <v>53</v>
      </c>
      <c r="B55" s="4" t="s">
        <v>64</v>
      </c>
      <c r="C55" s="44">
        <v>800225340</v>
      </c>
      <c r="D55" s="6">
        <v>8</v>
      </c>
      <c r="E55" s="4" t="s">
        <v>304</v>
      </c>
      <c r="F55" s="5" t="s">
        <v>66</v>
      </c>
      <c r="G55" s="5" t="s">
        <v>57</v>
      </c>
      <c r="H55" s="2">
        <v>263700000</v>
      </c>
      <c r="I55" s="2">
        <v>0</v>
      </c>
      <c r="J55" s="2">
        <v>0</v>
      </c>
      <c r="K55" s="2">
        <f t="shared" si="4"/>
        <v>263700000</v>
      </c>
      <c r="L55" s="16" t="s">
        <v>209</v>
      </c>
      <c r="M55" s="5" t="s">
        <v>95</v>
      </c>
      <c r="N55" s="16" t="s">
        <v>119</v>
      </c>
      <c r="O55" s="5" t="s">
        <v>59</v>
      </c>
      <c r="P55" s="20" t="s">
        <v>305</v>
      </c>
      <c r="Q55" s="7">
        <v>42780</v>
      </c>
      <c r="R55" s="7">
        <v>42783</v>
      </c>
      <c r="S55" s="24"/>
      <c r="T55" s="3">
        <v>42947</v>
      </c>
      <c r="U55" s="1" t="s">
        <v>306</v>
      </c>
      <c r="V55" s="4" t="s">
        <v>802</v>
      </c>
      <c r="W55" s="4"/>
      <c r="X55" s="4">
        <v>107</v>
      </c>
      <c r="Y55" s="4" t="s">
        <v>406</v>
      </c>
      <c r="Z55" s="4" t="s">
        <v>803</v>
      </c>
      <c r="AA55" s="4" t="s">
        <v>447</v>
      </c>
      <c r="AB55" s="5">
        <f>150+14</f>
        <v>164</v>
      </c>
      <c r="AC55" s="4" t="s">
        <v>433</v>
      </c>
      <c r="AD55" s="46">
        <v>42780</v>
      </c>
      <c r="AE55" s="63">
        <v>92417</v>
      </c>
      <c r="AF55" s="48"/>
      <c r="AG55" s="5">
        <v>19817</v>
      </c>
      <c r="AH55" s="7">
        <v>42768</v>
      </c>
      <c r="AI55" s="4" t="s">
        <v>804</v>
      </c>
      <c r="AJ55" s="4" t="s">
        <v>106</v>
      </c>
      <c r="AK55" s="23"/>
      <c r="AL55" s="49"/>
      <c r="AM55" s="49"/>
      <c r="AN55" s="49"/>
      <c r="AO55" s="1"/>
      <c r="AP55" s="1"/>
      <c r="AQ55" s="45"/>
      <c r="AR55" s="45"/>
      <c r="AS55" s="45"/>
      <c r="AT55" s="45"/>
      <c r="AU55" s="45"/>
      <c r="AV55" s="45"/>
      <c r="AW55" s="45"/>
      <c r="AX55" s="45"/>
      <c r="AY55" s="45"/>
    </row>
    <row r="56" spans="1:51" s="6" customFormat="1" ht="67.5">
      <c r="A56" s="47">
        <v>54</v>
      </c>
      <c r="B56" s="4" t="s">
        <v>103</v>
      </c>
      <c r="C56" s="44">
        <v>52426548</v>
      </c>
      <c r="E56" s="4" t="s">
        <v>188</v>
      </c>
      <c r="F56" s="5" t="s">
        <v>57</v>
      </c>
      <c r="G56" s="5" t="s">
        <v>57</v>
      </c>
      <c r="H56" s="2">
        <v>15000000</v>
      </c>
      <c r="I56" s="2">
        <v>2500000</v>
      </c>
      <c r="J56" s="81">
        <v>7500000</v>
      </c>
      <c r="K56" s="2">
        <f aca="true" t="shared" si="5" ref="K56:K78">+J56+H56</f>
        <v>22500000</v>
      </c>
      <c r="L56" s="16" t="s">
        <v>37</v>
      </c>
      <c r="M56" s="16" t="s">
        <v>42</v>
      </c>
      <c r="N56" s="16" t="s">
        <v>58</v>
      </c>
      <c r="O56" s="5" t="s">
        <v>59</v>
      </c>
      <c r="P56" s="20" t="s">
        <v>307</v>
      </c>
      <c r="Q56" s="7">
        <v>42780</v>
      </c>
      <c r="R56" s="7">
        <v>42780</v>
      </c>
      <c r="S56" s="82" t="s">
        <v>1131</v>
      </c>
      <c r="T56" s="86">
        <v>43052</v>
      </c>
      <c r="U56" s="1" t="s">
        <v>308</v>
      </c>
      <c r="V56" s="4" t="s">
        <v>404</v>
      </c>
      <c r="W56" s="23" t="s">
        <v>649</v>
      </c>
      <c r="X56" s="4" t="s">
        <v>106</v>
      </c>
      <c r="Y56" s="4" t="s">
        <v>406</v>
      </c>
      <c r="Z56" s="4" t="s">
        <v>650</v>
      </c>
      <c r="AA56" s="4" t="s">
        <v>651</v>
      </c>
      <c r="AB56" s="5">
        <v>180</v>
      </c>
      <c r="AC56" s="4" t="s">
        <v>408</v>
      </c>
      <c r="AD56" s="7">
        <v>42780</v>
      </c>
      <c r="AE56" s="63">
        <v>92617</v>
      </c>
      <c r="AF56" s="48"/>
      <c r="AG56" s="5">
        <v>16917</v>
      </c>
      <c r="AH56" s="7">
        <v>42766</v>
      </c>
      <c r="AI56" s="4" t="s">
        <v>309</v>
      </c>
      <c r="AJ56" s="5" t="s">
        <v>302</v>
      </c>
      <c r="AK56" s="23"/>
      <c r="AL56" s="49"/>
      <c r="AM56" s="49"/>
      <c r="AN56" s="49"/>
      <c r="AO56" s="1"/>
      <c r="AP56" s="1"/>
      <c r="AQ56" s="45"/>
      <c r="AR56" s="45"/>
      <c r="AS56" s="45"/>
      <c r="AT56" s="45"/>
      <c r="AU56" s="45"/>
      <c r="AV56" s="45"/>
      <c r="AW56" s="45"/>
      <c r="AX56" s="45"/>
      <c r="AY56" s="45"/>
    </row>
    <row r="57" spans="1:51" s="6" customFormat="1" ht="60">
      <c r="A57" s="47">
        <v>55</v>
      </c>
      <c r="B57" s="4" t="s">
        <v>103</v>
      </c>
      <c r="C57" s="44">
        <v>1110527617</v>
      </c>
      <c r="E57" s="4" t="s">
        <v>189</v>
      </c>
      <c r="F57" s="5" t="s">
        <v>57</v>
      </c>
      <c r="G57" s="5" t="s">
        <v>57</v>
      </c>
      <c r="H57" s="2">
        <v>15000000</v>
      </c>
      <c r="I57" s="2">
        <v>2500000</v>
      </c>
      <c r="J57" s="2">
        <v>0</v>
      </c>
      <c r="K57" s="2">
        <f t="shared" si="5"/>
        <v>15000000</v>
      </c>
      <c r="L57" s="16" t="s">
        <v>37</v>
      </c>
      <c r="M57" s="16" t="s">
        <v>42</v>
      </c>
      <c r="N57" s="16" t="s">
        <v>58</v>
      </c>
      <c r="O57" s="5" t="s">
        <v>59</v>
      </c>
      <c r="P57" s="20" t="s">
        <v>313</v>
      </c>
      <c r="Q57" s="7">
        <v>42781</v>
      </c>
      <c r="R57" s="7">
        <v>42781</v>
      </c>
      <c r="S57" s="24"/>
      <c r="T57" s="3">
        <v>42961</v>
      </c>
      <c r="U57" s="1" t="s">
        <v>310</v>
      </c>
      <c r="V57" s="4" t="s">
        <v>404</v>
      </c>
      <c r="W57" s="23" t="s">
        <v>525</v>
      </c>
      <c r="X57" s="4" t="s">
        <v>106</v>
      </c>
      <c r="Y57" s="4" t="s">
        <v>406</v>
      </c>
      <c r="Z57" s="4" t="s">
        <v>523</v>
      </c>
      <c r="AA57" s="4" t="s">
        <v>524</v>
      </c>
      <c r="AB57" s="5">
        <v>180</v>
      </c>
      <c r="AC57" s="4" t="s">
        <v>408</v>
      </c>
      <c r="AD57" s="46">
        <v>42781</v>
      </c>
      <c r="AE57" s="63">
        <v>103817</v>
      </c>
      <c r="AF57" s="48"/>
      <c r="AG57" s="5">
        <v>15417</v>
      </c>
      <c r="AH57" s="7">
        <v>42765</v>
      </c>
      <c r="AI57" s="4" t="s">
        <v>311</v>
      </c>
      <c r="AJ57" s="5" t="s">
        <v>303</v>
      </c>
      <c r="AK57" s="23"/>
      <c r="AL57" s="49"/>
      <c r="AM57" s="49"/>
      <c r="AN57" s="49"/>
      <c r="AO57" s="1"/>
      <c r="AP57" s="1"/>
      <c r="AQ57" s="45"/>
      <c r="AR57" s="45"/>
      <c r="AS57" s="45"/>
      <c r="AT57" s="45"/>
      <c r="AU57" s="45"/>
      <c r="AV57" s="45"/>
      <c r="AW57" s="45"/>
      <c r="AX57" s="45"/>
      <c r="AY57" s="45"/>
    </row>
    <row r="58" spans="1:51" s="6" customFormat="1" ht="78.75">
      <c r="A58" s="47">
        <v>56</v>
      </c>
      <c r="B58" s="4" t="s">
        <v>312</v>
      </c>
      <c r="C58" s="44">
        <v>65553433</v>
      </c>
      <c r="E58" s="4" t="s">
        <v>160</v>
      </c>
      <c r="F58" s="5" t="s">
        <v>66</v>
      </c>
      <c r="G58" s="5" t="s">
        <v>57</v>
      </c>
      <c r="H58" s="2">
        <v>38500000</v>
      </c>
      <c r="I58" s="2">
        <v>3500000</v>
      </c>
      <c r="J58" s="2">
        <v>0</v>
      </c>
      <c r="K58" s="2">
        <f t="shared" si="5"/>
        <v>38500000</v>
      </c>
      <c r="L58" s="16" t="s">
        <v>37</v>
      </c>
      <c r="M58" s="16" t="s">
        <v>42</v>
      </c>
      <c r="N58" s="16" t="s">
        <v>58</v>
      </c>
      <c r="O58" s="5" t="s">
        <v>59</v>
      </c>
      <c r="P58" s="20" t="s">
        <v>314</v>
      </c>
      <c r="Q58" s="7">
        <v>42781</v>
      </c>
      <c r="R58" s="7">
        <v>42781</v>
      </c>
      <c r="S58" s="24"/>
      <c r="T58" s="3">
        <v>43100</v>
      </c>
      <c r="U58" s="1" t="s">
        <v>315</v>
      </c>
      <c r="V58" s="4" t="s">
        <v>404</v>
      </c>
      <c r="W58" s="23" t="s">
        <v>698</v>
      </c>
      <c r="X58" s="4" t="s">
        <v>106</v>
      </c>
      <c r="Y58" s="4" t="s">
        <v>406</v>
      </c>
      <c r="Z58" s="4" t="s">
        <v>699</v>
      </c>
      <c r="AA58" s="4" t="s">
        <v>535</v>
      </c>
      <c r="AB58" s="5">
        <f>300+16</f>
        <v>316</v>
      </c>
      <c r="AC58" s="4" t="s">
        <v>408</v>
      </c>
      <c r="AD58" s="46">
        <v>42781</v>
      </c>
      <c r="AE58" s="63">
        <v>104117</v>
      </c>
      <c r="AF58" s="48"/>
      <c r="AG58" s="5">
        <v>8917</v>
      </c>
      <c r="AH58" s="7">
        <v>42755</v>
      </c>
      <c r="AI58" s="4" t="s">
        <v>316</v>
      </c>
      <c r="AJ58" s="5" t="s">
        <v>317</v>
      </c>
      <c r="AK58" s="23"/>
      <c r="AL58" s="49"/>
      <c r="AM58" s="49"/>
      <c r="AN58" s="49"/>
      <c r="AO58" s="1"/>
      <c r="AP58" s="1"/>
      <c r="AQ58" s="45"/>
      <c r="AR58" s="45"/>
      <c r="AS58" s="45"/>
      <c r="AT58" s="45"/>
      <c r="AU58" s="45"/>
      <c r="AV58" s="45"/>
      <c r="AW58" s="45"/>
      <c r="AX58" s="45"/>
      <c r="AY58" s="45"/>
    </row>
    <row r="59" spans="1:51" s="6" customFormat="1" ht="78.75">
      <c r="A59" s="47">
        <v>57</v>
      </c>
      <c r="B59" s="4" t="s">
        <v>312</v>
      </c>
      <c r="C59" s="44">
        <v>3283490</v>
      </c>
      <c r="E59" s="4" t="s">
        <v>187</v>
      </c>
      <c r="F59" s="5" t="s">
        <v>66</v>
      </c>
      <c r="G59" s="5" t="s">
        <v>57</v>
      </c>
      <c r="H59" s="2">
        <v>15000000</v>
      </c>
      <c r="I59" s="2">
        <v>2500000</v>
      </c>
      <c r="J59" s="81">
        <v>7500000</v>
      </c>
      <c r="K59" s="2">
        <f t="shared" si="5"/>
        <v>22500000</v>
      </c>
      <c r="L59" s="16" t="s">
        <v>37</v>
      </c>
      <c r="M59" s="16" t="s">
        <v>42</v>
      </c>
      <c r="N59" s="16" t="s">
        <v>58</v>
      </c>
      <c r="O59" s="5" t="s">
        <v>59</v>
      </c>
      <c r="P59" s="20" t="s">
        <v>318</v>
      </c>
      <c r="Q59" s="7">
        <v>42781</v>
      </c>
      <c r="R59" s="7">
        <v>42781</v>
      </c>
      <c r="S59" s="82" t="s">
        <v>1130</v>
      </c>
      <c r="T59" s="86">
        <v>43053</v>
      </c>
      <c r="U59" s="1" t="s">
        <v>319</v>
      </c>
      <c r="V59" s="4" t="s">
        <v>404</v>
      </c>
      <c r="W59" s="23" t="s">
        <v>526</v>
      </c>
      <c r="X59" s="4" t="s">
        <v>106</v>
      </c>
      <c r="Y59" s="4" t="s">
        <v>406</v>
      </c>
      <c r="Z59" s="4" t="s">
        <v>527</v>
      </c>
      <c r="AA59" s="4" t="s">
        <v>528</v>
      </c>
      <c r="AB59" s="5">
        <v>180</v>
      </c>
      <c r="AC59" s="4" t="s">
        <v>408</v>
      </c>
      <c r="AD59" s="46">
        <v>42781</v>
      </c>
      <c r="AE59" s="63">
        <v>103717</v>
      </c>
      <c r="AF59" s="48"/>
      <c r="AG59" s="5">
        <v>16317</v>
      </c>
      <c r="AH59" s="7">
        <v>42766</v>
      </c>
      <c r="AI59" s="4" t="s">
        <v>529</v>
      </c>
      <c r="AJ59" s="5" t="s">
        <v>302</v>
      </c>
      <c r="AK59" s="23"/>
      <c r="AL59" s="49"/>
      <c r="AM59" s="49"/>
      <c r="AN59" s="49"/>
      <c r="AO59" s="1"/>
      <c r="AP59" s="1"/>
      <c r="AQ59" s="45"/>
      <c r="AR59" s="45"/>
      <c r="AS59" s="45"/>
      <c r="AT59" s="45"/>
      <c r="AU59" s="45"/>
      <c r="AV59" s="45"/>
      <c r="AW59" s="45"/>
      <c r="AX59" s="45"/>
      <c r="AY59" s="45"/>
    </row>
    <row r="60" spans="1:51" s="6" customFormat="1" ht="78.75">
      <c r="A60" s="47">
        <v>58</v>
      </c>
      <c r="B60" s="4" t="s">
        <v>312</v>
      </c>
      <c r="C60" s="44">
        <v>63365874</v>
      </c>
      <c r="E60" s="4" t="s">
        <v>183</v>
      </c>
      <c r="F60" s="5" t="s">
        <v>66</v>
      </c>
      <c r="G60" s="5" t="s">
        <v>57</v>
      </c>
      <c r="H60" s="2">
        <v>6600000</v>
      </c>
      <c r="I60" s="2">
        <v>1100000</v>
      </c>
      <c r="J60" s="81">
        <v>3300000</v>
      </c>
      <c r="K60" s="2">
        <f t="shared" si="5"/>
        <v>9900000</v>
      </c>
      <c r="L60" s="16" t="s">
        <v>37</v>
      </c>
      <c r="M60" s="16" t="s">
        <v>42</v>
      </c>
      <c r="N60" s="16" t="s">
        <v>58</v>
      </c>
      <c r="O60" s="5" t="s">
        <v>59</v>
      </c>
      <c r="P60" s="20" t="s">
        <v>800</v>
      </c>
      <c r="Q60" s="7">
        <v>42781</v>
      </c>
      <c r="R60" s="7">
        <v>42781</v>
      </c>
      <c r="S60" s="82" t="s">
        <v>1130</v>
      </c>
      <c r="T60" s="86">
        <v>43053</v>
      </c>
      <c r="U60" s="1" t="s">
        <v>320</v>
      </c>
      <c r="V60" s="4" t="s">
        <v>404</v>
      </c>
      <c r="W60" s="23" t="s">
        <v>579</v>
      </c>
      <c r="X60" s="4" t="s">
        <v>106</v>
      </c>
      <c r="Y60" s="4" t="s">
        <v>406</v>
      </c>
      <c r="Z60" s="4" t="s">
        <v>505</v>
      </c>
      <c r="AA60" s="4" t="s">
        <v>511</v>
      </c>
      <c r="AB60" s="5">
        <v>180</v>
      </c>
      <c r="AC60" s="4" t="s">
        <v>531</v>
      </c>
      <c r="AD60" s="46">
        <v>42781</v>
      </c>
      <c r="AE60" s="63">
        <v>103917</v>
      </c>
      <c r="AF60" s="48"/>
      <c r="AG60" s="5">
        <v>15217</v>
      </c>
      <c r="AH60" s="7">
        <v>42765</v>
      </c>
      <c r="AI60" s="4" t="s">
        <v>321</v>
      </c>
      <c r="AJ60" s="5" t="s">
        <v>322</v>
      </c>
      <c r="AK60" s="23"/>
      <c r="AL60" s="49"/>
      <c r="AM60" s="49"/>
      <c r="AN60" s="49"/>
      <c r="AO60" s="1"/>
      <c r="AP60" s="1"/>
      <c r="AQ60" s="45"/>
      <c r="AR60" s="45"/>
      <c r="AS60" s="45"/>
      <c r="AT60" s="45"/>
      <c r="AU60" s="45"/>
      <c r="AV60" s="45"/>
      <c r="AW60" s="45"/>
      <c r="AX60" s="45"/>
      <c r="AY60" s="45"/>
    </row>
    <row r="61" spans="1:51" s="6" customFormat="1" ht="90">
      <c r="A61" s="47">
        <v>59</v>
      </c>
      <c r="B61" s="4" t="s">
        <v>312</v>
      </c>
      <c r="C61" s="44">
        <v>52972857</v>
      </c>
      <c r="D61" s="6">
        <v>4</v>
      </c>
      <c r="E61" s="4" t="s">
        <v>165</v>
      </c>
      <c r="F61" s="5" t="s">
        <v>66</v>
      </c>
      <c r="G61" s="5" t="s">
        <v>57</v>
      </c>
      <c r="H61" s="2">
        <v>26250000</v>
      </c>
      <c r="I61" s="2">
        <v>2500000</v>
      </c>
      <c r="J61" s="2">
        <v>0</v>
      </c>
      <c r="K61" s="2">
        <f t="shared" si="5"/>
        <v>26250000</v>
      </c>
      <c r="L61" s="16" t="s">
        <v>37</v>
      </c>
      <c r="M61" s="16" t="s">
        <v>42</v>
      </c>
      <c r="N61" s="16" t="s">
        <v>58</v>
      </c>
      <c r="O61" s="5" t="s">
        <v>59</v>
      </c>
      <c r="P61" s="20" t="s">
        <v>801</v>
      </c>
      <c r="Q61" s="7">
        <v>42415</v>
      </c>
      <c r="R61" s="7">
        <v>42781</v>
      </c>
      <c r="S61" s="24"/>
      <c r="T61" s="3">
        <v>43100</v>
      </c>
      <c r="U61" s="1" t="s">
        <v>323</v>
      </c>
      <c r="V61" s="4" t="s">
        <v>404</v>
      </c>
      <c r="W61" s="23" t="s">
        <v>639</v>
      </c>
      <c r="X61" s="4" t="s">
        <v>106</v>
      </c>
      <c r="Y61" s="4" t="s">
        <v>406</v>
      </c>
      <c r="Z61" s="4" t="s">
        <v>324</v>
      </c>
      <c r="AA61" s="4" t="s">
        <v>640</v>
      </c>
      <c r="AB61" s="5">
        <v>315</v>
      </c>
      <c r="AC61" s="4" t="s">
        <v>408</v>
      </c>
      <c r="AD61" s="46">
        <v>42781</v>
      </c>
      <c r="AE61" s="63">
        <v>104017</v>
      </c>
      <c r="AF61" s="48"/>
      <c r="AG61" s="5">
        <v>9317</v>
      </c>
      <c r="AH61" s="7">
        <v>42755</v>
      </c>
      <c r="AI61" s="4" t="s">
        <v>324</v>
      </c>
      <c r="AJ61" s="5" t="s">
        <v>303</v>
      </c>
      <c r="AK61" s="23"/>
      <c r="AL61" s="49"/>
      <c r="AM61" s="49"/>
      <c r="AN61" s="49"/>
      <c r="AO61" s="1"/>
      <c r="AP61" s="1"/>
      <c r="AQ61" s="45"/>
      <c r="AR61" s="45"/>
      <c r="AS61" s="45"/>
      <c r="AT61" s="45"/>
      <c r="AU61" s="45"/>
      <c r="AV61" s="45"/>
      <c r="AW61" s="45"/>
      <c r="AX61" s="45"/>
      <c r="AY61" s="45"/>
    </row>
    <row r="62" spans="1:51" s="6" customFormat="1" ht="78.75">
      <c r="A62" s="47">
        <v>60</v>
      </c>
      <c r="B62" s="4" t="s">
        <v>312</v>
      </c>
      <c r="C62" s="44">
        <v>52493284</v>
      </c>
      <c r="E62" s="4" t="s">
        <v>186</v>
      </c>
      <c r="F62" s="5" t="s">
        <v>66</v>
      </c>
      <c r="G62" s="5" t="s">
        <v>57</v>
      </c>
      <c r="H62" s="2">
        <v>12000000</v>
      </c>
      <c r="I62" s="2">
        <v>2000000</v>
      </c>
      <c r="J62" s="2">
        <v>0</v>
      </c>
      <c r="K62" s="2">
        <f t="shared" si="5"/>
        <v>12000000</v>
      </c>
      <c r="L62" s="16" t="s">
        <v>37</v>
      </c>
      <c r="M62" s="16" t="s">
        <v>42</v>
      </c>
      <c r="N62" s="16" t="s">
        <v>58</v>
      </c>
      <c r="O62" s="5" t="s">
        <v>59</v>
      </c>
      <c r="P62" s="20" t="s">
        <v>328</v>
      </c>
      <c r="Q62" s="7">
        <v>42782</v>
      </c>
      <c r="R62" s="7">
        <v>42782</v>
      </c>
      <c r="S62" s="24"/>
      <c r="T62" s="3">
        <v>42597</v>
      </c>
      <c r="U62" s="1" t="s">
        <v>325</v>
      </c>
      <c r="V62" s="4" t="s">
        <v>404</v>
      </c>
      <c r="W62" s="23" t="s">
        <v>530</v>
      </c>
      <c r="X62" s="4" t="s">
        <v>106</v>
      </c>
      <c r="Y62" s="4" t="s">
        <v>406</v>
      </c>
      <c r="Z62" s="4" t="s">
        <v>413</v>
      </c>
      <c r="AA62" s="4" t="s">
        <v>412</v>
      </c>
      <c r="AB62" s="5">
        <v>180</v>
      </c>
      <c r="AC62" s="4" t="s">
        <v>531</v>
      </c>
      <c r="AD62" s="46">
        <v>42782</v>
      </c>
      <c r="AE62" s="63">
        <v>104917</v>
      </c>
      <c r="AF62" s="48"/>
      <c r="AG62" s="5">
        <v>15817</v>
      </c>
      <c r="AH62" s="7">
        <v>42766</v>
      </c>
      <c r="AI62" s="4" t="s">
        <v>326</v>
      </c>
      <c r="AJ62" s="5" t="s">
        <v>532</v>
      </c>
      <c r="AK62" s="23"/>
      <c r="AL62" s="49"/>
      <c r="AM62" s="49"/>
      <c r="AN62" s="49"/>
      <c r="AO62" s="1"/>
      <c r="AP62" s="1"/>
      <c r="AQ62" s="45"/>
      <c r="AR62" s="45"/>
      <c r="AS62" s="45"/>
      <c r="AT62" s="45"/>
      <c r="AU62" s="45"/>
      <c r="AV62" s="45"/>
      <c r="AW62" s="45"/>
      <c r="AX62" s="45"/>
      <c r="AY62" s="45"/>
    </row>
    <row r="63" spans="1:51" s="6" customFormat="1" ht="90">
      <c r="A63" s="47">
        <v>61</v>
      </c>
      <c r="B63" s="4" t="s">
        <v>312</v>
      </c>
      <c r="C63" s="44">
        <v>65555808</v>
      </c>
      <c r="D63" s="6">
        <v>2</v>
      </c>
      <c r="E63" s="4" t="s">
        <v>166</v>
      </c>
      <c r="F63" s="5" t="s">
        <v>66</v>
      </c>
      <c r="G63" s="5" t="s">
        <v>57</v>
      </c>
      <c r="H63" s="2">
        <v>27500000</v>
      </c>
      <c r="I63" s="2">
        <v>2500000</v>
      </c>
      <c r="J63" s="2">
        <v>0</v>
      </c>
      <c r="K63" s="2">
        <f t="shared" si="5"/>
        <v>27500000</v>
      </c>
      <c r="L63" s="16" t="s">
        <v>37</v>
      </c>
      <c r="M63" s="16" t="s">
        <v>42</v>
      </c>
      <c r="N63" s="16" t="s">
        <v>58</v>
      </c>
      <c r="O63" s="5" t="s">
        <v>59</v>
      </c>
      <c r="P63" s="20" t="s">
        <v>327</v>
      </c>
      <c r="Q63" s="7">
        <v>42782</v>
      </c>
      <c r="R63" s="7">
        <v>42782</v>
      </c>
      <c r="S63" s="24"/>
      <c r="T63" s="3">
        <v>43100</v>
      </c>
      <c r="U63" s="1" t="s">
        <v>329</v>
      </c>
      <c r="V63" s="4" t="s">
        <v>404</v>
      </c>
      <c r="W63" s="23" t="s">
        <v>592</v>
      </c>
      <c r="X63" s="4" t="s">
        <v>106</v>
      </c>
      <c r="Y63" s="4" t="s">
        <v>406</v>
      </c>
      <c r="Z63" s="4" t="s">
        <v>593</v>
      </c>
      <c r="AA63" s="4" t="s">
        <v>594</v>
      </c>
      <c r="AB63" s="5">
        <f>300+15</f>
        <v>315</v>
      </c>
      <c r="AC63" s="4" t="s">
        <v>408</v>
      </c>
      <c r="AD63" s="46">
        <v>42782</v>
      </c>
      <c r="AE63" s="63">
        <v>105017</v>
      </c>
      <c r="AF63" s="48"/>
      <c r="AG63" s="5">
        <v>9517</v>
      </c>
      <c r="AH63" s="7">
        <v>42737</v>
      </c>
      <c r="AI63" s="4" t="s">
        <v>330</v>
      </c>
      <c r="AJ63" s="5" t="s">
        <v>331</v>
      </c>
      <c r="AK63" s="23"/>
      <c r="AL63" s="49"/>
      <c r="AM63" s="49"/>
      <c r="AN63" s="49"/>
      <c r="AO63" s="1"/>
      <c r="AP63" s="1"/>
      <c r="AQ63" s="45"/>
      <c r="AR63" s="45"/>
      <c r="AS63" s="45"/>
      <c r="AT63" s="45"/>
      <c r="AU63" s="45"/>
      <c r="AV63" s="45"/>
      <c r="AW63" s="45"/>
      <c r="AX63" s="45"/>
      <c r="AY63" s="45"/>
    </row>
    <row r="64" spans="1:51" s="6" customFormat="1" ht="67.5">
      <c r="A64" s="47">
        <v>62</v>
      </c>
      <c r="B64" s="4" t="s">
        <v>312</v>
      </c>
      <c r="C64" s="44">
        <v>52697423</v>
      </c>
      <c r="E64" s="4" t="s">
        <v>162</v>
      </c>
      <c r="F64" s="5" t="s">
        <v>66</v>
      </c>
      <c r="G64" s="5" t="s">
        <v>57</v>
      </c>
      <c r="H64" s="2">
        <v>29700000</v>
      </c>
      <c r="I64" s="2">
        <v>2700000</v>
      </c>
      <c r="J64" s="2">
        <v>0</v>
      </c>
      <c r="K64" s="2">
        <f t="shared" si="5"/>
        <v>29700000</v>
      </c>
      <c r="L64" s="16" t="s">
        <v>37</v>
      </c>
      <c r="M64" s="16" t="s">
        <v>42</v>
      </c>
      <c r="N64" s="16" t="s">
        <v>58</v>
      </c>
      <c r="O64" s="5" t="s">
        <v>59</v>
      </c>
      <c r="P64" s="20" t="s">
        <v>332</v>
      </c>
      <c r="Q64" s="7">
        <v>42783</v>
      </c>
      <c r="R64" s="7">
        <v>42786</v>
      </c>
      <c r="S64" s="24"/>
      <c r="T64" s="3">
        <v>43100</v>
      </c>
      <c r="U64" s="1" t="s">
        <v>333</v>
      </c>
      <c r="V64" s="4" t="s">
        <v>404</v>
      </c>
      <c r="W64" s="23" t="s">
        <v>533</v>
      </c>
      <c r="X64" s="4" t="s">
        <v>106</v>
      </c>
      <c r="Y64" s="4" t="s">
        <v>406</v>
      </c>
      <c r="Z64" s="4" t="s">
        <v>534</v>
      </c>
      <c r="AA64" s="4" t="s">
        <v>535</v>
      </c>
      <c r="AB64" s="5">
        <f>300+11</f>
        <v>311</v>
      </c>
      <c r="AC64" s="4" t="s">
        <v>408</v>
      </c>
      <c r="AD64" s="46">
        <v>42786</v>
      </c>
      <c r="AE64" s="63">
        <v>108117</v>
      </c>
      <c r="AF64" s="48"/>
      <c r="AG64" s="5">
        <v>22017</v>
      </c>
      <c r="AH64" s="7">
        <v>42773</v>
      </c>
      <c r="AI64" s="4" t="s">
        <v>334</v>
      </c>
      <c r="AJ64" s="5" t="s">
        <v>536</v>
      </c>
      <c r="AK64" s="23"/>
      <c r="AL64" s="49"/>
      <c r="AM64" s="49"/>
      <c r="AN64" s="49"/>
      <c r="AO64" s="1"/>
      <c r="AP64" s="1"/>
      <c r="AQ64" s="45"/>
      <c r="AR64" s="45"/>
      <c r="AS64" s="45"/>
      <c r="AT64" s="45"/>
      <c r="AU64" s="45"/>
      <c r="AV64" s="45"/>
      <c r="AW64" s="45"/>
      <c r="AX64" s="45"/>
      <c r="AY64" s="45"/>
    </row>
    <row r="65" spans="1:51" s="6" customFormat="1" ht="90">
      <c r="A65" s="47">
        <v>63</v>
      </c>
      <c r="B65" s="4" t="s">
        <v>312</v>
      </c>
      <c r="C65" s="44">
        <v>1095810064</v>
      </c>
      <c r="E65" s="4" t="s">
        <v>184</v>
      </c>
      <c r="F65" s="5" t="s">
        <v>185</v>
      </c>
      <c r="G65" s="5" t="s">
        <v>174</v>
      </c>
      <c r="H65" s="2">
        <v>15000000</v>
      </c>
      <c r="I65" s="2">
        <v>2500000</v>
      </c>
      <c r="J65" s="2">
        <v>0</v>
      </c>
      <c r="K65" s="2">
        <f t="shared" si="5"/>
        <v>15000000</v>
      </c>
      <c r="L65" s="16" t="s">
        <v>37</v>
      </c>
      <c r="M65" s="16" t="s">
        <v>42</v>
      </c>
      <c r="N65" s="16" t="s">
        <v>58</v>
      </c>
      <c r="O65" s="5" t="s">
        <v>59</v>
      </c>
      <c r="P65" s="20" t="s">
        <v>335</v>
      </c>
      <c r="Q65" s="7">
        <v>42786</v>
      </c>
      <c r="R65" s="7">
        <v>42786</v>
      </c>
      <c r="S65" s="24"/>
      <c r="T65" s="3">
        <v>42966</v>
      </c>
      <c r="U65" s="1" t="s">
        <v>336</v>
      </c>
      <c r="V65" s="4" t="s">
        <v>404</v>
      </c>
      <c r="W65" s="23" t="s">
        <v>537</v>
      </c>
      <c r="X65" s="4" t="s">
        <v>106</v>
      </c>
      <c r="Y65" s="4" t="s">
        <v>406</v>
      </c>
      <c r="Z65" s="4" t="s">
        <v>538</v>
      </c>
      <c r="AA65" s="4" t="s">
        <v>539</v>
      </c>
      <c r="AB65" s="5">
        <v>180</v>
      </c>
      <c r="AC65" s="4" t="s">
        <v>433</v>
      </c>
      <c r="AD65" s="46">
        <v>42786</v>
      </c>
      <c r="AE65" s="63">
        <v>112217</v>
      </c>
      <c r="AF65" s="48"/>
      <c r="AG65" s="5">
        <v>18317</v>
      </c>
      <c r="AH65" s="7">
        <v>42766</v>
      </c>
      <c r="AI65" s="4" t="s">
        <v>337</v>
      </c>
      <c r="AJ65" s="5" t="s">
        <v>303</v>
      </c>
      <c r="AK65" s="23"/>
      <c r="AL65" s="49"/>
      <c r="AM65" s="49"/>
      <c r="AN65" s="49"/>
      <c r="AO65" s="1"/>
      <c r="AP65" s="1"/>
      <c r="AQ65" s="45"/>
      <c r="AR65" s="45"/>
      <c r="AS65" s="45"/>
      <c r="AT65" s="45"/>
      <c r="AU65" s="45"/>
      <c r="AV65" s="45"/>
      <c r="AW65" s="45"/>
      <c r="AX65" s="45"/>
      <c r="AY65" s="45"/>
    </row>
    <row r="66" spans="1:51" s="6" customFormat="1" ht="78.75">
      <c r="A66" s="47">
        <v>64</v>
      </c>
      <c r="B66" s="4" t="s">
        <v>312</v>
      </c>
      <c r="C66" s="44">
        <v>51734608</v>
      </c>
      <c r="E66" s="4" t="s">
        <v>181</v>
      </c>
      <c r="F66" s="5" t="s">
        <v>57</v>
      </c>
      <c r="G66" s="5" t="s">
        <v>57</v>
      </c>
      <c r="H66" s="2">
        <v>15000000</v>
      </c>
      <c r="I66" s="2">
        <v>2500000</v>
      </c>
      <c r="J66" s="81">
        <v>7500000</v>
      </c>
      <c r="K66" s="2">
        <f t="shared" si="5"/>
        <v>22500000</v>
      </c>
      <c r="L66" s="16" t="s">
        <v>37</v>
      </c>
      <c r="M66" s="16" t="s">
        <v>42</v>
      </c>
      <c r="N66" s="16" t="s">
        <v>58</v>
      </c>
      <c r="O66" s="5" t="s">
        <v>59</v>
      </c>
      <c r="P66" s="20" t="s">
        <v>338</v>
      </c>
      <c r="Q66" s="7">
        <v>42786</v>
      </c>
      <c r="R66" s="7">
        <v>42786</v>
      </c>
      <c r="S66" s="82" t="s">
        <v>1129</v>
      </c>
      <c r="T66" s="86">
        <v>43058</v>
      </c>
      <c r="U66" s="1" t="s">
        <v>339</v>
      </c>
      <c r="V66" s="4" t="s">
        <v>404</v>
      </c>
      <c r="W66" s="23" t="s">
        <v>590</v>
      </c>
      <c r="X66" s="4" t="s">
        <v>106</v>
      </c>
      <c r="Y66" s="4" t="s">
        <v>406</v>
      </c>
      <c r="Z66" s="4" t="s">
        <v>591</v>
      </c>
      <c r="AA66" s="4" t="s">
        <v>521</v>
      </c>
      <c r="AB66" s="5">
        <v>180</v>
      </c>
      <c r="AC66" s="4" t="s">
        <v>531</v>
      </c>
      <c r="AD66" s="46">
        <v>42786</v>
      </c>
      <c r="AE66" s="63">
        <v>114717</v>
      </c>
      <c r="AF66" s="48"/>
      <c r="AG66" s="5">
        <v>16817</v>
      </c>
      <c r="AH66" s="7">
        <v>42766</v>
      </c>
      <c r="AI66" s="4" t="s">
        <v>299</v>
      </c>
      <c r="AJ66" s="5" t="s">
        <v>302</v>
      </c>
      <c r="AK66" s="23"/>
      <c r="AL66" s="49"/>
      <c r="AM66" s="49"/>
      <c r="AN66" s="49"/>
      <c r="AO66" s="1"/>
      <c r="AP66" s="1"/>
      <c r="AQ66" s="45"/>
      <c r="AR66" s="45"/>
      <c r="AS66" s="45"/>
      <c r="AT66" s="45"/>
      <c r="AU66" s="45"/>
      <c r="AV66" s="45"/>
      <c r="AW66" s="45"/>
      <c r="AX66" s="45"/>
      <c r="AY66" s="45"/>
    </row>
    <row r="67" spans="1:51" s="6" customFormat="1" ht="101.25">
      <c r="A67" s="47">
        <v>65</v>
      </c>
      <c r="B67" s="4" t="s">
        <v>312</v>
      </c>
      <c r="C67" s="44">
        <v>1010194421</v>
      </c>
      <c r="E67" s="4" t="s">
        <v>180</v>
      </c>
      <c r="F67" s="5" t="s">
        <v>66</v>
      </c>
      <c r="G67" s="5" t="s">
        <v>57</v>
      </c>
      <c r="H67" s="2">
        <v>15000000</v>
      </c>
      <c r="I67" s="2">
        <v>2500000</v>
      </c>
      <c r="J67" s="2">
        <v>0</v>
      </c>
      <c r="K67" s="2">
        <f t="shared" si="5"/>
        <v>15000000</v>
      </c>
      <c r="L67" s="16" t="s">
        <v>37</v>
      </c>
      <c r="M67" s="16" t="s">
        <v>42</v>
      </c>
      <c r="N67" s="16" t="s">
        <v>58</v>
      </c>
      <c r="O67" s="5" t="s">
        <v>59</v>
      </c>
      <c r="P67" s="20" t="s">
        <v>340</v>
      </c>
      <c r="Q67" s="7">
        <v>42786</v>
      </c>
      <c r="R67" s="7">
        <v>42786</v>
      </c>
      <c r="S67" s="24"/>
      <c r="T67" s="3">
        <v>42966</v>
      </c>
      <c r="U67" s="1" t="s">
        <v>341</v>
      </c>
      <c r="V67" s="4" t="s">
        <v>404</v>
      </c>
      <c r="W67" s="23" t="s">
        <v>718</v>
      </c>
      <c r="X67" s="4" t="s">
        <v>106</v>
      </c>
      <c r="Y67" s="4" t="s">
        <v>406</v>
      </c>
      <c r="Z67" s="4" t="s">
        <v>591</v>
      </c>
      <c r="AA67" s="4" t="s">
        <v>521</v>
      </c>
      <c r="AB67" s="5">
        <v>180</v>
      </c>
      <c r="AC67" s="4" t="s">
        <v>531</v>
      </c>
      <c r="AD67" s="46">
        <v>42786</v>
      </c>
      <c r="AE67" s="63">
        <v>114917</v>
      </c>
      <c r="AF67" s="48"/>
      <c r="AG67" s="5">
        <v>16217</v>
      </c>
      <c r="AH67" s="7">
        <v>42766</v>
      </c>
      <c r="AI67" s="4" t="s">
        <v>299</v>
      </c>
      <c r="AJ67" s="5" t="s">
        <v>302</v>
      </c>
      <c r="AK67" s="23"/>
      <c r="AL67" s="49"/>
      <c r="AM67" s="49"/>
      <c r="AN67" s="49"/>
      <c r="AO67" s="1"/>
      <c r="AP67" s="1"/>
      <c r="AQ67" s="45"/>
      <c r="AR67" s="45"/>
      <c r="AS67" s="45"/>
      <c r="AT67" s="45"/>
      <c r="AU67" s="45"/>
      <c r="AV67" s="45"/>
      <c r="AW67" s="45"/>
      <c r="AX67" s="45"/>
      <c r="AY67" s="45"/>
    </row>
    <row r="68" spans="1:51" s="6" customFormat="1" ht="78.75">
      <c r="A68" s="47">
        <v>66</v>
      </c>
      <c r="B68" s="4" t="s">
        <v>312</v>
      </c>
      <c r="C68" s="44">
        <v>35510736</v>
      </c>
      <c r="E68" s="4" t="s">
        <v>179</v>
      </c>
      <c r="F68" s="5" t="s">
        <v>57</v>
      </c>
      <c r="G68" s="5" t="s">
        <v>57</v>
      </c>
      <c r="H68" s="2">
        <v>15000000</v>
      </c>
      <c r="I68" s="2">
        <v>2500000</v>
      </c>
      <c r="J68" s="81">
        <v>7500000</v>
      </c>
      <c r="K68" s="2">
        <f t="shared" si="5"/>
        <v>22500000</v>
      </c>
      <c r="L68" s="16" t="s">
        <v>37</v>
      </c>
      <c r="M68" s="16" t="s">
        <v>42</v>
      </c>
      <c r="N68" s="16" t="s">
        <v>58</v>
      </c>
      <c r="O68" s="5" t="s">
        <v>59</v>
      </c>
      <c r="P68" s="20" t="s">
        <v>342</v>
      </c>
      <c r="Q68" s="7">
        <v>42786</v>
      </c>
      <c r="R68" s="7">
        <v>42786</v>
      </c>
      <c r="S68" s="82" t="s">
        <v>1129</v>
      </c>
      <c r="T68" s="86">
        <v>43058</v>
      </c>
      <c r="U68" s="1" t="s">
        <v>343</v>
      </c>
      <c r="V68" s="4" t="s">
        <v>404</v>
      </c>
      <c r="W68" s="23" t="s">
        <v>540</v>
      </c>
      <c r="X68" s="4" t="s">
        <v>106</v>
      </c>
      <c r="Y68" s="4" t="s">
        <v>406</v>
      </c>
      <c r="Z68" s="4" t="s">
        <v>541</v>
      </c>
      <c r="AA68" s="4" t="s">
        <v>542</v>
      </c>
      <c r="AB68" s="5">
        <v>180</v>
      </c>
      <c r="AC68" s="4" t="s">
        <v>408</v>
      </c>
      <c r="AD68" s="46">
        <v>42786</v>
      </c>
      <c r="AE68" s="63">
        <v>112617</v>
      </c>
      <c r="AF68" s="48"/>
      <c r="AG68" s="5">
        <v>17517</v>
      </c>
      <c r="AH68" s="7">
        <v>42766</v>
      </c>
      <c r="AI68" s="4" t="s">
        <v>344</v>
      </c>
      <c r="AJ68" s="5" t="s">
        <v>303</v>
      </c>
      <c r="AK68" s="23"/>
      <c r="AL68" s="49"/>
      <c r="AM68" s="49"/>
      <c r="AN68" s="49"/>
      <c r="AO68" s="1"/>
      <c r="AP68" s="1"/>
      <c r="AQ68" s="45"/>
      <c r="AR68" s="45"/>
      <c r="AS68" s="45"/>
      <c r="AT68" s="45"/>
      <c r="AU68" s="45"/>
      <c r="AV68" s="45"/>
      <c r="AW68" s="45"/>
      <c r="AX68" s="45"/>
      <c r="AY68" s="45"/>
    </row>
    <row r="69" spans="1:51" s="6" customFormat="1" ht="78.75">
      <c r="A69" s="47">
        <v>67</v>
      </c>
      <c r="B69" s="4" t="s">
        <v>312</v>
      </c>
      <c r="C69" s="44">
        <v>52822509</v>
      </c>
      <c r="E69" s="4" t="s">
        <v>197</v>
      </c>
      <c r="F69" s="5" t="s">
        <v>57</v>
      </c>
      <c r="G69" s="5" t="s">
        <v>57</v>
      </c>
      <c r="H69" s="2">
        <v>15000000</v>
      </c>
      <c r="I69" s="2">
        <v>2500000</v>
      </c>
      <c r="J69" s="81">
        <v>7500000</v>
      </c>
      <c r="K69" s="2">
        <f t="shared" si="5"/>
        <v>22500000</v>
      </c>
      <c r="L69" s="16" t="s">
        <v>37</v>
      </c>
      <c r="M69" s="16" t="s">
        <v>42</v>
      </c>
      <c r="N69" s="16" t="s">
        <v>58</v>
      </c>
      <c r="O69" s="5" t="s">
        <v>59</v>
      </c>
      <c r="P69" s="20" t="s">
        <v>345</v>
      </c>
      <c r="Q69" s="7">
        <v>42786</v>
      </c>
      <c r="R69" s="7">
        <v>42786</v>
      </c>
      <c r="S69" s="82" t="s">
        <v>1129</v>
      </c>
      <c r="T69" s="86">
        <v>43058</v>
      </c>
      <c r="U69" s="1" t="s">
        <v>346</v>
      </c>
      <c r="V69" s="4" t="s">
        <v>404</v>
      </c>
      <c r="W69" s="23" t="s">
        <v>543</v>
      </c>
      <c r="X69" s="4" t="s">
        <v>106</v>
      </c>
      <c r="Y69" s="4" t="s">
        <v>406</v>
      </c>
      <c r="Z69" s="4" t="s">
        <v>527</v>
      </c>
      <c r="AA69" s="4" t="s">
        <v>528</v>
      </c>
      <c r="AB69" s="5">
        <v>180</v>
      </c>
      <c r="AC69" s="4" t="s">
        <v>531</v>
      </c>
      <c r="AD69" s="46">
        <v>42786</v>
      </c>
      <c r="AE69" s="63">
        <v>112117</v>
      </c>
      <c r="AF69" s="48"/>
      <c r="AG69" s="5">
        <v>16417</v>
      </c>
      <c r="AH69" s="7">
        <v>42766</v>
      </c>
      <c r="AI69" s="4" t="s">
        <v>299</v>
      </c>
      <c r="AJ69" s="5" t="s">
        <v>303</v>
      </c>
      <c r="AK69" s="23"/>
      <c r="AL69" s="49"/>
      <c r="AM69" s="49"/>
      <c r="AN69" s="49"/>
      <c r="AO69" s="1"/>
      <c r="AP69" s="1"/>
      <c r="AQ69" s="45"/>
      <c r="AR69" s="45"/>
      <c r="AS69" s="45"/>
      <c r="AT69" s="45"/>
      <c r="AU69" s="45"/>
      <c r="AV69" s="45"/>
      <c r="AW69" s="45"/>
      <c r="AX69" s="45"/>
      <c r="AY69" s="45"/>
    </row>
    <row r="70" spans="1:51" s="6" customFormat="1" ht="67.5">
      <c r="A70" s="47">
        <v>68</v>
      </c>
      <c r="B70" s="4" t="s">
        <v>312</v>
      </c>
      <c r="C70" s="44">
        <v>51656727</v>
      </c>
      <c r="E70" s="4" t="s">
        <v>182</v>
      </c>
      <c r="F70" s="5" t="s">
        <v>57</v>
      </c>
      <c r="G70" s="5" t="s">
        <v>57</v>
      </c>
      <c r="H70" s="2">
        <v>9000000</v>
      </c>
      <c r="I70" s="2">
        <v>1500000</v>
      </c>
      <c r="J70" s="2">
        <v>0</v>
      </c>
      <c r="K70" s="2">
        <f t="shared" si="5"/>
        <v>9000000</v>
      </c>
      <c r="L70" s="16" t="s">
        <v>37</v>
      </c>
      <c r="M70" s="16" t="s">
        <v>42</v>
      </c>
      <c r="N70" s="16" t="s">
        <v>58</v>
      </c>
      <c r="O70" s="5" t="s">
        <v>59</v>
      </c>
      <c r="P70" s="20" t="s">
        <v>347</v>
      </c>
      <c r="Q70" s="7">
        <v>42786</v>
      </c>
      <c r="R70" s="7">
        <v>42786</v>
      </c>
      <c r="S70" s="24"/>
      <c r="T70" s="3">
        <v>42966</v>
      </c>
      <c r="U70" s="1" t="s">
        <v>348</v>
      </c>
      <c r="V70" s="4" t="s">
        <v>404</v>
      </c>
      <c r="W70" s="23" t="s">
        <v>544</v>
      </c>
      <c r="X70" s="4" t="s">
        <v>106</v>
      </c>
      <c r="Y70" s="4" t="s">
        <v>406</v>
      </c>
      <c r="Z70" s="4" t="s">
        <v>413</v>
      </c>
      <c r="AA70" s="4" t="s">
        <v>412</v>
      </c>
      <c r="AB70" s="5">
        <v>180</v>
      </c>
      <c r="AC70" s="4" t="s">
        <v>531</v>
      </c>
      <c r="AD70" s="46">
        <v>42786</v>
      </c>
      <c r="AE70" s="63">
        <v>114817</v>
      </c>
      <c r="AF70" s="48"/>
      <c r="AG70" s="5">
        <v>25417</v>
      </c>
      <c r="AH70" s="7">
        <v>42781</v>
      </c>
      <c r="AI70" s="4" t="s">
        <v>280</v>
      </c>
      <c r="AJ70" s="5" t="s">
        <v>322</v>
      </c>
      <c r="AK70" s="23"/>
      <c r="AL70" s="49"/>
      <c r="AM70" s="49"/>
      <c r="AN70" s="49"/>
      <c r="AO70" s="1"/>
      <c r="AP70" s="1"/>
      <c r="AQ70" s="45"/>
      <c r="AR70" s="45"/>
      <c r="AS70" s="45"/>
      <c r="AT70" s="45"/>
      <c r="AU70" s="45"/>
      <c r="AV70" s="45"/>
      <c r="AW70" s="45"/>
      <c r="AX70" s="45"/>
      <c r="AY70" s="45"/>
    </row>
    <row r="71" spans="1:51" s="6" customFormat="1" ht="60">
      <c r="A71" s="47">
        <v>69</v>
      </c>
      <c r="B71" s="4" t="s">
        <v>312</v>
      </c>
      <c r="C71" s="44">
        <v>1020727424</v>
      </c>
      <c r="E71" s="4" t="s">
        <v>178</v>
      </c>
      <c r="F71" s="5" t="s">
        <v>57</v>
      </c>
      <c r="G71" s="5" t="s">
        <v>57</v>
      </c>
      <c r="H71" s="2">
        <v>15000000</v>
      </c>
      <c r="I71" s="2">
        <v>2500000</v>
      </c>
      <c r="J71" s="81">
        <v>7500000</v>
      </c>
      <c r="K71" s="2">
        <f t="shared" si="5"/>
        <v>22500000</v>
      </c>
      <c r="L71" s="16" t="s">
        <v>37</v>
      </c>
      <c r="M71" s="16" t="s">
        <v>42</v>
      </c>
      <c r="N71" s="16" t="s">
        <v>58</v>
      </c>
      <c r="O71" s="5" t="s">
        <v>59</v>
      </c>
      <c r="P71" s="20" t="s">
        <v>349</v>
      </c>
      <c r="Q71" s="7">
        <v>42787</v>
      </c>
      <c r="R71" s="7">
        <v>42787</v>
      </c>
      <c r="S71" s="82" t="s">
        <v>1128</v>
      </c>
      <c r="T71" s="86">
        <v>43059</v>
      </c>
      <c r="U71" s="1" t="s">
        <v>350</v>
      </c>
      <c r="V71" s="4" t="s">
        <v>404</v>
      </c>
      <c r="W71" s="23" t="s">
        <v>646</v>
      </c>
      <c r="X71" s="4" t="s">
        <v>106</v>
      </c>
      <c r="Y71" s="4" t="s">
        <v>406</v>
      </c>
      <c r="Z71" s="4" t="s">
        <v>351</v>
      </c>
      <c r="AA71" s="4" t="s">
        <v>647</v>
      </c>
      <c r="AB71" s="5">
        <v>180</v>
      </c>
      <c r="AC71" s="4" t="s">
        <v>408</v>
      </c>
      <c r="AD71" s="46">
        <v>42787</v>
      </c>
      <c r="AE71" s="63">
        <v>120917</v>
      </c>
      <c r="AF71" s="48"/>
      <c r="AG71" s="5">
        <v>15317</v>
      </c>
      <c r="AH71" s="7">
        <v>42765</v>
      </c>
      <c r="AI71" s="4" t="s">
        <v>351</v>
      </c>
      <c r="AJ71" s="5" t="s">
        <v>648</v>
      </c>
      <c r="AK71" s="23"/>
      <c r="AL71" s="49"/>
      <c r="AM71" s="49"/>
      <c r="AN71" s="49"/>
      <c r="AO71" s="1"/>
      <c r="AP71" s="1"/>
      <c r="AQ71" s="45"/>
      <c r="AR71" s="45"/>
      <c r="AS71" s="45"/>
      <c r="AT71" s="45"/>
      <c r="AU71" s="45"/>
      <c r="AV71" s="45"/>
      <c r="AW71" s="45"/>
      <c r="AX71" s="45"/>
      <c r="AY71" s="45"/>
    </row>
    <row r="72" spans="1:51" s="6" customFormat="1" ht="60">
      <c r="A72" s="47">
        <v>70</v>
      </c>
      <c r="B72" s="4" t="s">
        <v>312</v>
      </c>
      <c r="C72" s="44">
        <v>1032470795</v>
      </c>
      <c r="E72" s="4" t="s">
        <v>177</v>
      </c>
      <c r="F72" s="5" t="s">
        <v>57</v>
      </c>
      <c r="G72" s="5" t="s">
        <v>57</v>
      </c>
      <c r="H72" s="2">
        <v>9000000</v>
      </c>
      <c r="I72" s="2">
        <v>1500000</v>
      </c>
      <c r="J72" s="81">
        <v>4500000</v>
      </c>
      <c r="K72" s="2">
        <f t="shared" si="5"/>
        <v>13500000</v>
      </c>
      <c r="L72" s="16" t="s">
        <v>37</v>
      </c>
      <c r="M72" s="16" t="s">
        <v>42</v>
      </c>
      <c r="N72" s="16" t="s">
        <v>58</v>
      </c>
      <c r="O72" s="5" t="s">
        <v>59</v>
      </c>
      <c r="P72" s="20" t="s">
        <v>352</v>
      </c>
      <c r="Q72" s="7">
        <v>42787</v>
      </c>
      <c r="R72" s="7">
        <v>42787</v>
      </c>
      <c r="S72" s="82" t="s">
        <v>1128</v>
      </c>
      <c r="T72" s="86">
        <v>43059</v>
      </c>
      <c r="U72" s="1" t="s">
        <v>353</v>
      </c>
      <c r="V72" s="4" t="s">
        <v>404</v>
      </c>
      <c r="W72" s="23" t="s">
        <v>545</v>
      </c>
      <c r="X72" s="4" t="s">
        <v>106</v>
      </c>
      <c r="Y72" s="4" t="s">
        <v>406</v>
      </c>
      <c r="Z72" s="4" t="s">
        <v>546</v>
      </c>
      <c r="AA72" s="4" t="s">
        <v>547</v>
      </c>
      <c r="AB72" s="5">
        <v>180</v>
      </c>
      <c r="AC72" s="4" t="s">
        <v>408</v>
      </c>
      <c r="AD72" s="46">
        <v>42787</v>
      </c>
      <c r="AE72" s="63">
        <v>120517</v>
      </c>
      <c r="AF72" s="48"/>
      <c r="AG72" s="5">
        <v>17017</v>
      </c>
      <c r="AH72" s="7">
        <v>42766</v>
      </c>
      <c r="AI72" s="4" t="s">
        <v>354</v>
      </c>
      <c r="AJ72" s="5" t="s">
        <v>355</v>
      </c>
      <c r="AK72" s="23"/>
      <c r="AL72" s="49"/>
      <c r="AM72" s="49"/>
      <c r="AN72" s="49"/>
      <c r="AO72" s="1"/>
      <c r="AP72" s="1"/>
      <c r="AQ72" s="45"/>
      <c r="AR72" s="45"/>
      <c r="AS72" s="45"/>
      <c r="AT72" s="45"/>
      <c r="AU72" s="45"/>
      <c r="AV72" s="45"/>
      <c r="AW72" s="45"/>
      <c r="AX72" s="45"/>
      <c r="AY72" s="45"/>
    </row>
    <row r="73" spans="1:51" s="6" customFormat="1" ht="60">
      <c r="A73" s="47">
        <v>71</v>
      </c>
      <c r="B73" s="4" t="s">
        <v>64</v>
      </c>
      <c r="C73" s="44">
        <v>817000830</v>
      </c>
      <c r="D73" s="6">
        <v>0</v>
      </c>
      <c r="E73" s="4" t="s">
        <v>356</v>
      </c>
      <c r="F73" s="5" t="s">
        <v>66</v>
      </c>
      <c r="G73" s="5" t="s">
        <v>57</v>
      </c>
      <c r="H73" s="2">
        <v>121338000</v>
      </c>
      <c r="I73" s="2">
        <v>0</v>
      </c>
      <c r="J73" s="2">
        <v>0</v>
      </c>
      <c r="K73" s="2">
        <f t="shared" si="5"/>
        <v>121338000</v>
      </c>
      <c r="L73" s="16" t="s">
        <v>37</v>
      </c>
      <c r="M73" s="16" t="s">
        <v>224</v>
      </c>
      <c r="N73" s="16" t="s">
        <v>214</v>
      </c>
      <c r="O73" s="5" t="s">
        <v>215</v>
      </c>
      <c r="P73" s="20" t="s">
        <v>357</v>
      </c>
      <c r="Q73" s="7">
        <v>42787</v>
      </c>
      <c r="R73" s="7">
        <v>42787</v>
      </c>
      <c r="S73" s="24"/>
      <c r="T73" s="3">
        <v>43100</v>
      </c>
      <c r="U73" s="1" t="s">
        <v>358</v>
      </c>
      <c r="V73" s="4" t="s">
        <v>443</v>
      </c>
      <c r="W73" s="23" t="s">
        <v>444</v>
      </c>
      <c r="X73" s="4">
        <v>223</v>
      </c>
      <c r="Y73" s="4" t="s">
        <v>218</v>
      </c>
      <c r="Z73" s="4" t="s">
        <v>446</v>
      </c>
      <c r="AA73" s="4" t="s">
        <v>445</v>
      </c>
      <c r="AB73" s="5">
        <v>309</v>
      </c>
      <c r="AC73" s="4" t="s">
        <v>106</v>
      </c>
      <c r="AD73" s="4" t="s">
        <v>106</v>
      </c>
      <c r="AE73" s="63">
        <v>126617</v>
      </c>
      <c r="AF73" s="48" t="s">
        <v>359</v>
      </c>
      <c r="AG73" s="5">
        <v>13317</v>
      </c>
      <c r="AH73" s="7">
        <v>42761</v>
      </c>
      <c r="AI73" s="4" t="s">
        <v>106</v>
      </c>
      <c r="AJ73" s="4" t="s">
        <v>106</v>
      </c>
      <c r="AK73" s="23"/>
      <c r="AL73" s="49"/>
      <c r="AM73" s="49"/>
      <c r="AN73" s="49"/>
      <c r="AO73" s="1"/>
      <c r="AP73" s="1"/>
      <c r="AQ73" s="45"/>
      <c r="AR73" s="45"/>
      <c r="AS73" s="45"/>
      <c r="AT73" s="45"/>
      <c r="AU73" s="45"/>
      <c r="AV73" s="45"/>
      <c r="AW73" s="45"/>
      <c r="AX73" s="45"/>
      <c r="AY73" s="45"/>
    </row>
    <row r="74" spans="1:51" s="6" customFormat="1" ht="60">
      <c r="A74" s="47">
        <v>72</v>
      </c>
      <c r="B74" s="4" t="s">
        <v>64</v>
      </c>
      <c r="C74" s="44">
        <v>817000830</v>
      </c>
      <c r="D74" s="6">
        <v>0</v>
      </c>
      <c r="E74" s="4" t="s">
        <v>356</v>
      </c>
      <c r="F74" s="5" t="s">
        <v>66</v>
      </c>
      <c r="G74" s="5" t="s">
        <v>57</v>
      </c>
      <c r="H74" s="2">
        <v>411718626</v>
      </c>
      <c r="I74" s="2">
        <v>0</v>
      </c>
      <c r="J74" s="2">
        <v>0</v>
      </c>
      <c r="K74" s="2">
        <f t="shared" si="5"/>
        <v>411718626</v>
      </c>
      <c r="L74" s="16" t="s">
        <v>37</v>
      </c>
      <c r="M74" s="16" t="s">
        <v>224</v>
      </c>
      <c r="N74" s="16" t="s">
        <v>214</v>
      </c>
      <c r="O74" s="5" t="s">
        <v>215</v>
      </c>
      <c r="P74" s="20" t="s">
        <v>362</v>
      </c>
      <c r="Q74" s="7">
        <v>42787</v>
      </c>
      <c r="R74" s="7">
        <v>42787</v>
      </c>
      <c r="S74" s="24"/>
      <c r="T74" s="3">
        <v>43100</v>
      </c>
      <c r="U74" s="1" t="s">
        <v>358</v>
      </c>
      <c r="V74" s="4" t="s">
        <v>443</v>
      </c>
      <c r="W74" s="23" t="s">
        <v>444</v>
      </c>
      <c r="X74" s="4">
        <v>223</v>
      </c>
      <c r="Y74" s="4" t="s">
        <v>218</v>
      </c>
      <c r="Z74" s="4" t="s">
        <v>446</v>
      </c>
      <c r="AA74" s="4" t="s">
        <v>445</v>
      </c>
      <c r="AB74" s="5">
        <v>309</v>
      </c>
      <c r="AC74" s="4" t="s">
        <v>106</v>
      </c>
      <c r="AD74" s="4" t="s">
        <v>106</v>
      </c>
      <c r="AE74" s="63">
        <v>126617</v>
      </c>
      <c r="AF74" s="48" t="s">
        <v>360</v>
      </c>
      <c r="AG74" s="5">
        <v>13317</v>
      </c>
      <c r="AH74" s="7">
        <v>42761</v>
      </c>
      <c r="AI74" s="4" t="s">
        <v>106</v>
      </c>
      <c r="AJ74" s="4" t="s">
        <v>106</v>
      </c>
      <c r="AK74" s="23"/>
      <c r="AL74" s="49"/>
      <c r="AM74" s="49"/>
      <c r="AN74" s="49"/>
      <c r="AO74" s="1"/>
      <c r="AP74" s="1"/>
      <c r="AQ74" s="45"/>
      <c r="AR74" s="45"/>
      <c r="AS74" s="45"/>
      <c r="AT74" s="45"/>
      <c r="AU74" s="45"/>
      <c r="AV74" s="45"/>
      <c r="AW74" s="45"/>
      <c r="AX74" s="45"/>
      <c r="AY74" s="45"/>
    </row>
    <row r="75" spans="1:51" s="6" customFormat="1" ht="60">
      <c r="A75" s="47">
        <v>73</v>
      </c>
      <c r="B75" s="4" t="s">
        <v>103</v>
      </c>
      <c r="C75" s="44">
        <v>93083017</v>
      </c>
      <c r="E75" s="4" t="s">
        <v>156</v>
      </c>
      <c r="F75" s="5" t="s">
        <v>157</v>
      </c>
      <c r="G75" s="5" t="s">
        <v>158</v>
      </c>
      <c r="H75" s="2">
        <v>27500000</v>
      </c>
      <c r="I75" s="2">
        <v>2500000</v>
      </c>
      <c r="J75" s="2">
        <v>0</v>
      </c>
      <c r="K75" s="2">
        <f t="shared" si="5"/>
        <v>27500000</v>
      </c>
      <c r="L75" s="16" t="s">
        <v>37</v>
      </c>
      <c r="M75" s="16" t="s">
        <v>42</v>
      </c>
      <c r="N75" s="16" t="s">
        <v>58</v>
      </c>
      <c r="O75" s="5" t="s">
        <v>59</v>
      </c>
      <c r="P75" s="20" t="s">
        <v>361</v>
      </c>
      <c r="Q75" s="7">
        <v>42789</v>
      </c>
      <c r="R75" s="7">
        <v>42789</v>
      </c>
      <c r="S75" s="24"/>
      <c r="T75" s="3">
        <v>43100</v>
      </c>
      <c r="U75" s="1" t="s">
        <v>363</v>
      </c>
      <c r="V75" s="4" t="s">
        <v>404</v>
      </c>
      <c r="W75" s="23" t="s">
        <v>605</v>
      </c>
      <c r="X75" s="4">
        <f>300+8</f>
        <v>308</v>
      </c>
      <c r="Y75" s="4" t="s">
        <v>406</v>
      </c>
      <c r="Z75" s="4" t="s">
        <v>606</v>
      </c>
      <c r="AA75" s="4" t="s">
        <v>607</v>
      </c>
      <c r="AB75" s="5">
        <f>300+8</f>
        <v>308</v>
      </c>
      <c r="AC75" s="4" t="s">
        <v>408</v>
      </c>
      <c r="AD75" s="46">
        <v>42789</v>
      </c>
      <c r="AE75" s="63">
        <v>128217</v>
      </c>
      <c r="AF75" s="48"/>
      <c r="AG75" s="5">
        <v>8617</v>
      </c>
      <c r="AH75" s="7">
        <v>42755</v>
      </c>
      <c r="AI75" s="4" t="s">
        <v>270</v>
      </c>
      <c r="AJ75" s="5" t="s">
        <v>608</v>
      </c>
      <c r="AK75" s="23"/>
      <c r="AL75" s="49"/>
      <c r="AM75" s="49"/>
      <c r="AN75" s="49"/>
      <c r="AO75" s="1"/>
      <c r="AP75" s="1"/>
      <c r="AQ75" s="45"/>
      <c r="AR75" s="45"/>
      <c r="AS75" s="45"/>
      <c r="AT75" s="45"/>
      <c r="AU75" s="45"/>
      <c r="AV75" s="45"/>
      <c r="AW75" s="45"/>
      <c r="AX75" s="45"/>
      <c r="AY75" s="45"/>
    </row>
    <row r="76" spans="1:51" s="6" customFormat="1" ht="78.75">
      <c r="A76" s="47">
        <v>74</v>
      </c>
      <c r="B76" s="4" t="s">
        <v>103</v>
      </c>
      <c r="C76" s="44">
        <v>80213065</v>
      </c>
      <c r="E76" s="4" t="s">
        <v>205</v>
      </c>
      <c r="F76" s="5" t="s">
        <v>66</v>
      </c>
      <c r="G76" s="5" t="s">
        <v>57</v>
      </c>
      <c r="H76" s="2">
        <v>17500000</v>
      </c>
      <c r="I76" s="2">
        <v>3500000</v>
      </c>
      <c r="J76" s="2">
        <v>0</v>
      </c>
      <c r="K76" s="2">
        <f t="shared" si="5"/>
        <v>17500000</v>
      </c>
      <c r="L76" s="16" t="s">
        <v>37</v>
      </c>
      <c r="M76" s="16" t="s">
        <v>42</v>
      </c>
      <c r="N76" s="16" t="s">
        <v>58</v>
      </c>
      <c r="O76" s="5" t="s">
        <v>59</v>
      </c>
      <c r="P76" s="20" t="s">
        <v>364</v>
      </c>
      <c r="Q76" s="7">
        <v>42789</v>
      </c>
      <c r="R76" s="7">
        <v>42789</v>
      </c>
      <c r="S76" s="24"/>
      <c r="T76" s="3">
        <v>42938</v>
      </c>
      <c r="U76" s="1" t="s">
        <v>365</v>
      </c>
      <c r="V76" s="4" t="s">
        <v>404</v>
      </c>
      <c r="W76" s="23" t="s">
        <v>705</v>
      </c>
      <c r="X76" s="4" t="s">
        <v>106</v>
      </c>
      <c r="Y76" s="4" t="s">
        <v>406</v>
      </c>
      <c r="Z76" s="4" t="s">
        <v>546</v>
      </c>
      <c r="AA76" s="4" t="s">
        <v>547</v>
      </c>
      <c r="AB76" s="5">
        <v>150</v>
      </c>
      <c r="AC76" s="4" t="s">
        <v>408</v>
      </c>
      <c r="AD76" s="46">
        <v>42789</v>
      </c>
      <c r="AE76" s="63">
        <v>128317</v>
      </c>
      <c r="AF76" s="48"/>
      <c r="AG76" s="5">
        <v>17317</v>
      </c>
      <c r="AH76" s="7">
        <v>42766</v>
      </c>
      <c r="AI76" s="4" t="s">
        <v>366</v>
      </c>
      <c r="AJ76" s="5" t="s">
        <v>706</v>
      </c>
      <c r="AK76" s="23"/>
      <c r="AL76" s="49"/>
      <c r="AM76" s="49"/>
      <c r="AN76" s="49"/>
      <c r="AO76" s="1"/>
      <c r="AP76" s="1"/>
      <c r="AQ76" s="45"/>
      <c r="AR76" s="45"/>
      <c r="AS76" s="45"/>
      <c r="AT76" s="45"/>
      <c r="AU76" s="45"/>
      <c r="AV76" s="45"/>
      <c r="AW76" s="45"/>
      <c r="AX76" s="45"/>
      <c r="AY76" s="45"/>
    </row>
    <row r="77" spans="1:51" s="6" customFormat="1" ht="78.75">
      <c r="A77" s="47">
        <v>75</v>
      </c>
      <c r="B77" s="4" t="s">
        <v>103</v>
      </c>
      <c r="C77" s="44">
        <v>1016067106</v>
      </c>
      <c r="E77" s="4" t="s">
        <v>714</v>
      </c>
      <c r="F77" s="5" t="s">
        <v>57</v>
      </c>
      <c r="G77" s="5" t="s">
        <v>57</v>
      </c>
      <c r="H77" s="2">
        <v>12000000</v>
      </c>
      <c r="I77" s="2">
        <v>2000000</v>
      </c>
      <c r="J77" s="2">
        <v>0</v>
      </c>
      <c r="K77" s="2">
        <f t="shared" si="5"/>
        <v>12000000</v>
      </c>
      <c r="L77" s="16" t="s">
        <v>37</v>
      </c>
      <c r="M77" s="16" t="s">
        <v>42</v>
      </c>
      <c r="N77" s="16" t="s">
        <v>58</v>
      </c>
      <c r="O77" s="5" t="s">
        <v>59</v>
      </c>
      <c r="P77" s="20" t="s">
        <v>367</v>
      </c>
      <c r="Q77" s="7">
        <v>42788</v>
      </c>
      <c r="R77" s="7">
        <v>42788</v>
      </c>
      <c r="S77" s="24"/>
      <c r="T77" s="3">
        <v>42968</v>
      </c>
      <c r="U77" s="1" t="s">
        <v>368</v>
      </c>
      <c r="V77" s="4" t="s">
        <v>404</v>
      </c>
      <c r="W77" s="23" t="s">
        <v>715</v>
      </c>
      <c r="X77" s="4" t="s">
        <v>106</v>
      </c>
      <c r="Y77" s="4" t="s">
        <v>406</v>
      </c>
      <c r="Z77" s="4" t="s">
        <v>716</v>
      </c>
      <c r="AA77" s="4" t="s">
        <v>717</v>
      </c>
      <c r="AB77" s="5">
        <v>180</v>
      </c>
      <c r="AC77" s="4" t="s">
        <v>408</v>
      </c>
      <c r="AD77" s="46">
        <v>42788</v>
      </c>
      <c r="AE77" s="63">
        <v>126717</v>
      </c>
      <c r="AF77" s="48" t="s">
        <v>1067</v>
      </c>
      <c r="AG77" s="5">
        <v>16517</v>
      </c>
      <c r="AH77" s="7">
        <v>42766</v>
      </c>
      <c r="AI77" s="4" t="s">
        <v>299</v>
      </c>
      <c r="AJ77" s="5" t="s">
        <v>302</v>
      </c>
      <c r="AK77" s="23"/>
      <c r="AL77" s="49"/>
      <c r="AM77" s="49"/>
      <c r="AN77" s="49"/>
      <c r="AO77" s="1"/>
      <c r="AP77" s="1"/>
      <c r="AQ77" s="45"/>
      <c r="AR77" s="45"/>
      <c r="AS77" s="45"/>
      <c r="AT77" s="45"/>
      <c r="AU77" s="45"/>
      <c r="AV77" s="45"/>
      <c r="AW77" s="45"/>
      <c r="AX77" s="45"/>
      <c r="AY77" s="45"/>
    </row>
    <row r="78" spans="1:51" s="6" customFormat="1" ht="60">
      <c r="A78" s="47">
        <v>76</v>
      </c>
      <c r="B78" s="4" t="s">
        <v>64</v>
      </c>
      <c r="C78" s="44">
        <v>900210800</v>
      </c>
      <c r="D78" s="6">
        <v>1</v>
      </c>
      <c r="E78" s="4" t="s">
        <v>369</v>
      </c>
      <c r="F78" s="5" t="s">
        <v>66</v>
      </c>
      <c r="G78" s="5" t="s">
        <v>57</v>
      </c>
      <c r="H78" s="2">
        <v>25323200</v>
      </c>
      <c r="I78" s="2">
        <v>0</v>
      </c>
      <c r="J78" s="81">
        <v>12661600</v>
      </c>
      <c r="K78" s="2">
        <f t="shared" si="5"/>
        <v>37984800</v>
      </c>
      <c r="L78" s="16" t="s">
        <v>37</v>
      </c>
      <c r="M78" s="5" t="s">
        <v>95</v>
      </c>
      <c r="N78" s="16" t="s">
        <v>371</v>
      </c>
      <c r="O78" s="5" t="s">
        <v>370</v>
      </c>
      <c r="P78" s="20" t="s">
        <v>372</v>
      </c>
      <c r="Q78" s="7">
        <v>42793</v>
      </c>
      <c r="R78" s="7">
        <v>42794</v>
      </c>
      <c r="S78" s="24"/>
      <c r="T78" s="3">
        <v>43100</v>
      </c>
      <c r="U78" s="1" t="s">
        <v>373</v>
      </c>
      <c r="V78" s="4" t="s">
        <v>438</v>
      </c>
      <c r="W78" s="23" t="s">
        <v>439</v>
      </c>
      <c r="X78" s="4">
        <v>244</v>
      </c>
      <c r="Y78" s="4" t="s">
        <v>218</v>
      </c>
      <c r="Z78" s="4" t="s">
        <v>440</v>
      </c>
      <c r="AA78" s="4" t="s">
        <v>441</v>
      </c>
      <c r="AB78" s="5">
        <v>302</v>
      </c>
      <c r="AC78" s="4" t="s">
        <v>442</v>
      </c>
      <c r="AD78" s="46">
        <v>42794</v>
      </c>
      <c r="AE78" s="63">
        <v>135317</v>
      </c>
      <c r="AF78" s="48"/>
      <c r="AG78" s="5">
        <v>4517</v>
      </c>
      <c r="AH78" s="7">
        <v>42747</v>
      </c>
      <c r="AI78" s="4" t="s">
        <v>106</v>
      </c>
      <c r="AJ78" s="4" t="s">
        <v>106</v>
      </c>
      <c r="AK78" s="23"/>
      <c r="AL78" s="49"/>
      <c r="AM78" s="49"/>
      <c r="AN78" s="49"/>
      <c r="AO78" s="1"/>
      <c r="AP78" s="1"/>
      <c r="AQ78" s="45"/>
      <c r="AR78" s="45"/>
      <c r="AS78" s="45"/>
      <c r="AT78" s="45"/>
      <c r="AU78" s="45"/>
      <c r="AV78" s="45"/>
      <c r="AW78" s="45"/>
      <c r="AX78" s="45"/>
      <c r="AY78" s="45"/>
    </row>
    <row r="79" spans="1:51" s="6" customFormat="1" ht="60">
      <c r="A79" s="47">
        <v>77</v>
      </c>
      <c r="B79" s="4" t="s">
        <v>103</v>
      </c>
      <c r="C79" s="44">
        <v>1010198488</v>
      </c>
      <c r="E79" s="4" t="s">
        <v>201</v>
      </c>
      <c r="F79" s="5" t="s">
        <v>66</v>
      </c>
      <c r="G79" s="5" t="s">
        <v>57</v>
      </c>
      <c r="H79" s="2">
        <v>12000000</v>
      </c>
      <c r="I79" s="2">
        <v>2000000</v>
      </c>
      <c r="J79" s="2">
        <v>0</v>
      </c>
      <c r="K79" s="2">
        <f aca="true" t="shared" si="6" ref="K79:K90">+J79+H79</f>
        <v>12000000</v>
      </c>
      <c r="L79" s="16" t="s">
        <v>37</v>
      </c>
      <c r="M79" s="16" t="s">
        <v>42</v>
      </c>
      <c r="N79" s="16" t="s">
        <v>58</v>
      </c>
      <c r="O79" s="5" t="s">
        <v>59</v>
      </c>
      <c r="P79" s="20" t="s">
        <v>374</v>
      </c>
      <c r="Q79" s="7">
        <v>42790</v>
      </c>
      <c r="R79" s="7">
        <v>42790</v>
      </c>
      <c r="S79" s="24"/>
      <c r="T79" s="3">
        <v>42970</v>
      </c>
      <c r="U79" s="1" t="s">
        <v>375</v>
      </c>
      <c r="V79" s="4" t="s">
        <v>404</v>
      </c>
      <c r="W79" s="23" t="s">
        <v>548</v>
      </c>
      <c r="X79" s="4" t="s">
        <v>106</v>
      </c>
      <c r="Y79" s="4" t="s">
        <v>406</v>
      </c>
      <c r="Z79" s="4" t="s">
        <v>549</v>
      </c>
      <c r="AA79" s="4" t="s">
        <v>550</v>
      </c>
      <c r="AB79" s="5">
        <v>180</v>
      </c>
      <c r="AC79" s="4" t="s">
        <v>408</v>
      </c>
      <c r="AD79" s="46">
        <v>42790</v>
      </c>
      <c r="AE79" s="63">
        <v>129817</v>
      </c>
      <c r="AF79" s="48"/>
      <c r="AG79" s="5">
        <v>18017</v>
      </c>
      <c r="AH79" s="7">
        <v>42766</v>
      </c>
      <c r="AI79" s="4" t="s">
        <v>376</v>
      </c>
      <c r="AJ79" s="5" t="s">
        <v>377</v>
      </c>
      <c r="AK79" s="23"/>
      <c r="AL79" s="49"/>
      <c r="AM79" s="49"/>
      <c r="AN79" s="49"/>
      <c r="AO79" s="1"/>
      <c r="AP79" s="1"/>
      <c r="AQ79" s="45"/>
      <c r="AR79" s="45"/>
      <c r="AS79" s="45"/>
      <c r="AT79" s="45"/>
      <c r="AU79" s="45"/>
      <c r="AV79" s="45"/>
      <c r="AW79" s="45"/>
      <c r="AX79" s="45"/>
      <c r="AY79" s="45"/>
    </row>
    <row r="80" spans="1:51" s="6" customFormat="1" ht="90">
      <c r="A80" s="47">
        <v>78</v>
      </c>
      <c r="B80" s="4" t="s">
        <v>103</v>
      </c>
      <c r="C80" s="44">
        <v>51666619</v>
      </c>
      <c r="E80" s="4" t="s">
        <v>198</v>
      </c>
      <c r="F80" s="5" t="s">
        <v>66</v>
      </c>
      <c r="G80" s="5" t="s">
        <v>57</v>
      </c>
      <c r="H80" s="2">
        <v>9600000</v>
      </c>
      <c r="I80" s="2">
        <v>1880000</v>
      </c>
      <c r="J80" s="2">
        <v>0</v>
      </c>
      <c r="K80" s="2">
        <f t="shared" si="6"/>
        <v>9600000</v>
      </c>
      <c r="L80" s="16" t="s">
        <v>37</v>
      </c>
      <c r="M80" s="16" t="s">
        <v>42</v>
      </c>
      <c r="N80" s="16" t="s">
        <v>58</v>
      </c>
      <c r="O80" s="5" t="s">
        <v>59</v>
      </c>
      <c r="P80" s="20" t="s">
        <v>378</v>
      </c>
      <c r="Q80" s="7" t="s">
        <v>576</v>
      </c>
      <c r="R80" s="7">
        <v>42424</v>
      </c>
      <c r="S80" s="24"/>
      <c r="T80" s="3">
        <v>42939</v>
      </c>
      <c r="U80" s="1" t="s">
        <v>379</v>
      </c>
      <c r="V80" s="4" t="s">
        <v>404</v>
      </c>
      <c r="W80" s="23" t="s">
        <v>577</v>
      </c>
      <c r="X80" s="4" t="s">
        <v>106</v>
      </c>
      <c r="Y80" s="4" t="s">
        <v>406</v>
      </c>
      <c r="Z80" s="4" t="s">
        <v>546</v>
      </c>
      <c r="AA80" s="4" t="s">
        <v>547</v>
      </c>
      <c r="AB80" s="5">
        <v>150</v>
      </c>
      <c r="AC80" s="4" t="s">
        <v>408</v>
      </c>
      <c r="AD80" s="46">
        <v>42790</v>
      </c>
      <c r="AE80" s="63">
        <v>129917</v>
      </c>
      <c r="AF80" s="48"/>
      <c r="AG80" s="5">
        <v>17417</v>
      </c>
      <c r="AH80" s="7">
        <v>42766</v>
      </c>
      <c r="AI80" s="4" t="s">
        <v>366</v>
      </c>
      <c r="AJ80" s="5" t="s">
        <v>355</v>
      </c>
      <c r="AK80" s="23"/>
      <c r="AL80" s="49"/>
      <c r="AM80" s="49"/>
      <c r="AN80" s="49"/>
      <c r="AO80" s="1"/>
      <c r="AP80" s="1"/>
      <c r="AQ80" s="45"/>
      <c r="AR80" s="45"/>
      <c r="AS80" s="45"/>
      <c r="AT80" s="45"/>
      <c r="AU80" s="45"/>
      <c r="AV80" s="45"/>
      <c r="AW80" s="45"/>
      <c r="AX80" s="45"/>
      <c r="AY80" s="45"/>
    </row>
    <row r="81" spans="1:51" s="6" customFormat="1" ht="78.75">
      <c r="A81" s="47">
        <v>79</v>
      </c>
      <c r="B81" s="4" t="s">
        <v>103</v>
      </c>
      <c r="C81" s="44">
        <v>38291056</v>
      </c>
      <c r="E81" s="4" t="s">
        <v>199</v>
      </c>
      <c r="F81" s="5" t="s">
        <v>66</v>
      </c>
      <c r="G81" s="5" t="s">
        <v>57</v>
      </c>
      <c r="H81" s="2">
        <v>15000000</v>
      </c>
      <c r="I81" s="2">
        <v>2500000</v>
      </c>
      <c r="J81" s="2">
        <v>0</v>
      </c>
      <c r="K81" s="2">
        <f t="shared" si="6"/>
        <v>15000000</v>
      </c>
      <c r="L81" s="16" t="s">
        <v>37</v>
      </c>
      <c r="M81" s="16" t="s">
        <v>42</v>
      </c>
      <c r="N81" s="16" t="s">
        <v>58</v>
      </c>
      <c r="O81" s="5" t="s">
        <v>59</v>
      </c>
      <c r="P81" s="20" t="s">
        <v>380</v>
      </c>
      <c r="Q81" s="7">
        <v>42790</v>
      </c>
      <c r="R81" s="7">
        <v>42790</v>
      </c>
      <c r="S81" s="24"/>
      <c r="T81" s="3">
        <v>42970</v>
      </c>
      <c r="U81" s="1" t="s">
        <v>381</v>
      </c>
      <c r="V81" s="4" t="s">
        <v>404</v>
      </c>
      <c r="W81" s="23" t="s">
        <v>551</v>
      </c>
      <c r="X81" s="4" t="s">
        <v>106</v>
      </c>
      <c r="Y81" s="4" t="s">
        <v>406</v>
      </c>
      <c r="Z81" s="4" t="s">
        <v>541</v>
      </c>
      <c r="AA81" s="4" t="s">
        <v>542</v>
      </c>
      <c r="AB81" s="5">
        <v>180</v>
      </c>
      <c r="AC81" s="4" t="s">
        <v>408</v>
      </c>
      <c r="AD81" s="46">
        <v>42790</v>
      </c>
      <c r="AE81" s="63">
        <v>130017</v>
      </c>
      <c r="AF81" s="48"/>
      <c r="AG81" s="5">
        <v>25317</v>
      </c>
      <c r="AH81" s="7">
        <v>42781</v>
      </c>
      <c r="AI81" s="4" t="s">
        <v>344</v>
      </c>
      <c r="AJ81" s="5" t="s">
        <v>303</v>
      </c>
      <c r="AK81" s="23"/>
      <c r="AL81" s="49"/>
      <c r="AM81" s="49"/>
      <c r="AN81" s="49"/>
      <c r="AO81" s="1"/>
      <c r="AP81" s="1"/>
      <c r="AQ81" s="45"/>
      <c r="AR81" s="45"/>
      <c r="AS81" s="45"/>
      <c r="AT81" s="45"/>
      <c r="AU81" s="45"/>
      <c r="AV81" s="45"/>
      <c r="AW81" s="45"/>
      <c r="AX81" s="45"/>
      <c r="AY81" s="45"/>
    </row>
    <row r="82" spans="1:51" s="6" customFormat="1" ht="90">
      <c r="A82" s="47">
        <v>80</v>
      </c>
      <c r="B82" s="4" t="s">
        <v>103</v>
      </c>
      <c r="C82" s="44">
        <v>1018464844</v>
      </c>
      <c r="E82" s="4" t="s">
        <v>200</v>
      </c>
      <c r="F82" s="5" t="s">
        <v>66</v>
      </c>
      <c r="G82" s="5" t="s">
        <v>57</v>
      </c>
      <c r="H82" s="2">
        <v>15000000</v>
      </c>
      <c r="I82" s="2">
        <v>2500000</v>
      </c>
      <c r="J82" s="81">
        <v>7500000</v>
      </c>
      <c r="K82" s="2">
        <f t="shared" si="6"/>
        <v>22500000</v>
      </c>
      <c r="L82" s="16" t="s">
        <v>37</v>
      </c>
      <c r="M82" s="16" t="s">
        <v>42</v>
      </c>
      <c r="N82" s="16" t="s">
        <v>58</v>
      </c>
      <c r="O82" s="5" t="s">
        <v>59</v>
      </c>
      <c r="P82" s="20" t="s">
        <v>382</v>
      </c>
      <c r="Q82" s="7">
        <v>42793</v>
      </c>
      <c r="R82" s="7">
        <v>42794</v>
      </c>
      <c r="S82" s="82" t="s">
        <v>1127</v>
      </c>
      <c r="T82" s="86">
        <v>43066</v>
      </c>
      <c r="U82" s="1" t="s">
        <v>383</v>
      </c>
      <c r="V82" s="4" t="s">
        <v>404</v>
      </c>
      <c r="W82" s="23" t="s">
        <v>552</v>
      </c>
      <c r="X82" s="4" t="s">
        <v>106</v>
      </c>
      <c r="Y82" s="4" t="s">
        <v>406</v>
      </c>
      <c r="Z82" s="4" t="s">
        <v>546</v>
      </c>
      <c r="AA82" s="4" t="s">
        <v>547</v>
      </c>
      <c r="AB82" s="5">
        <v>180</v>
      </c>
      <c r="AC82" s="4" t="s">
        <v>531</v>
      </c>
      <c r="AD82" s="46">
        <v>42794</v>
      </c>
      <c r="AE82" s="63">
        <v>135517</v>
      </c>
      <c r="AF82" s="48"/>
      <c r="AG82" s="5">
        <v>17217</v>
      </c>
      <c r="AH82" s="7">
        <v>42766</v>
      </c>
      <c r="AI82" s="4" t="s">
        <v>384</v>
      </c>
      <c r="AJ82" s="5" t="s">
        <v>553</v>
      </c>
      <c r="AK82" s="23"/>
      <c r="AL82" s="49"/>
      <c r="AM82" s="49"/>
      <c r="AN82" s="49"/>
      <c r="AO82" s="1"/>
      <c r="AP82" s="1"/>
      <c r="AQ82" s="45"/>
      <c r="AR82" s="45"/>
      <c r="AS82" s="45"/>
      <c r="AT82" s="45"/>
      <c r="AU82" s="45"/>
      <c r="AV82" s="45"/>
      <c r="AW82" s="45"/>
      <c r="AX82" s="45"/>
      <c r="AY82" s="45"/>
    </row>
    <row r="83" spans="1:51" s="6" customFormat="1" ht="67.5">
      <c r="A83" s="47">
        <v>81</v>
      </c>
      <c r="B83" s="4" t="s">
        <v>103</v>
      </c>
      <c r="C83" s="44">
        <v>65827879</v>
      </c>
      <c r="E83" s="4" t="s">
        <v>206</v>
      </c>
      <c r="F83" s="5" t="s">
        <v>66</v>
      </c>
      <c r="G83" s="5" t="s">
        <v>57</v>
      </c>
      <c r="H83" s="2">
        <v>15000000</v>
      </c>
      <c r="I83" s="2">
        <v>2500000</v>
      </c>
      <c r="J83" s="2">
        <v>0</v>
      </c>
      <c r="K83" s="2">
        <f t="shared" si="6"/>
        <v>15000000</v>
      </c>
      <c r="L83" s="16" t="s">
        <v>37</v>
      </c>
      <c r="M83" s="16" t="s">
        <v>42</v>
      </c>
      <c r="N83" s="16" t="s">
        <v>58</v>
      </c>
      <c r="O83" s="5" t="s">
        <v>59</v>
      </c>
      <c r="P83" s="20" t="s">
        <v>385</v>
      </c>
      <c r="Q83" s="7">
        <v>42793</v>
      </c>
      <c r="R83" s="7">
        <v>42795</v>
      </c>
      <c r="S83" s="24"/>
      <c r="T83" s="3">
        <v>42977</v>
      </c>
      <c r="U83" s="1" t="s">
        <v>386</v>
      </c>
      <c r="V83" s="4" t="s">
        <v>404</v>
      </c>
      <c r="W83" s="23" t="s">
        <v>641</v>
      </c>
      <c r="X83" s="4" t="s">
        <v>106</v>
      </c>
      <c r="Y83" s="4" t="s">
        <v>406</v>
      </c>
      <c r="Z83" s="4" t="s">
        <v>642</v>
      </c>
      <c r="AA83" s="4" t="s">
        <v>643</v>
      </c>
      <c r="AB83" s="5">
        <v>180</v>
      </c>
      <c r="AC83" s="4" t="s">
        <v>408</v>
      </c>
      <c r="AD83" s="46">
        <v>42794</v>
      </c>
      <c r="AE83" s="63">
        <v>135417</v>
      </c>
      <c r="AF83" s="48"/>
      <c r="AG83" s="5">
        <v>21117</v>
      </c>
      <c r="AH83" s="7">
        <v>42772</v>
      </c>
      <c r="AI83" s="4" t="s">
        <v>387</v>
      </c>
      <c r="AJ83" s="5" t="s">
        <v>388</v>
      </c>
      <c r="AK83" s="23"/>
      <c r="AL83" s="49"/>
      <c r="AM83" s="49"/>
      <c r="AN83" s="49"/>
      <c r="AO83" s="1"/>
      <c r="AP83" s="1"/>
      <c r="AQ83" s="45"/>
      <c r="AR83" s="45"/>
      <c r="AS83" s="45"/>
      <c r="AT83" s="45"/>
      <c r="AU83" s="45"/>
      <c r="AV83" s="45"/>
      <c r="AW83" s="45"/>
      <c r="AX83" s="45"/>
      <c r="AY83" s="45"/>
    </row>
    <row r="84" spans="1:51" s="6" customFormat="1" ht="60">
      <c r="A84" s="47">
        <v>82</v>
      </c>
      <c r="B84" s="4" t="s">
        <v>103</v>
      </c>
      <c r="C84" s="44">
        <v>1012373843</v>
      </c>
      <c r="E84" s="4" t="s">
        <v>389</v>
      </c>
      <c r="F84" s="5" t="s">
        <v>66</v>
      </c>
      <c r="G84" s="5" t="s">
        <v>57</v>
      </c>
      <c r="H84" s="2">
        <v>13500000</v>
      </c>
      <c r="I84" s="2">
        <v>2250000</v>
      </c>
      <c r="J84" s="2">
        <v>0</v>
      </c>
      <c r="K84" s="2">
        <f t="shared" si="6"/>
        <v>13500000</v>
      </c>
      <c r="L84" s="16" t="s">
        <v>37</v>
      </c>
      <c r="M84" s="16" t="s">
        <v>42</v>
      </c>
      <c r="N84" s="16" t="s">
        <v>58</v>
      </c>
      <c r="O84" s="5" t="s">
        <v>59</v>
      </c>
      <c r="P84" s="20" t="s">
        <v>390</v>
      </c>
      <c r="Q84" s="7">
        <v>42794</v>
      </c>
      <c r="R84" s="7">
        <v>42794</v>
      </c>
      <c r="S84" s="24"/>
      <c r="T84" s="3">
        <v>42974</v>
      </c>
      <c r="U84" s="1" t="s">
        <v>391</v>
      </c>
      <c r="V84" s="4" t="s">
        <v>404</v>
      </c>
      <c r="W84" s="23" t="s">
        <v>554</v>
      </c>
      <c r="X84" s="4" t="s">
        <v>106</v>
      </c>
      <c r="Y84" s="4" t="s">
        <v>406</v>
      </c>
      <c r="Z84" s="4" t="s">
        <v>549</v>
      </c>
      <c r="AA84" s="4" t="s">
        <v>550</v>
      </c>
      <c r="AB84" s="5">
        <v>180</v>
      </c>
      <c r="AC84" s="4" t="s">
        <v>408</v>
      </c>
      <c r="AD84" s="46">
        <v>42794</v>
      </c>
      <c r="AE84" s="63">
        <v>136517</v>
      </c>
      <c r="AF84" s="48"/>
      <c r="AG84" s="5">
        <v>24017</v>
      </c>
      <c r="AH84" s="7">
        <v>42776</v>
      </c>
      <c r="AI84" s="4" t="s">
        <v>376</v>
      </c>
      <c r="AJ84" s="5" t="s">
        <v>303</v>
      </c>
      <c r="AK84" s="23"/>
      <c r="AL84" s="49"/>
      <c r="AM84" s="49"/>
      <c r="AN84" s="49"/>
      <c r="AO84" s="1"/>
      <c r="AP84" s="1"/>
      <c r="AQ84" s="45"/>
      <c r="AR84" s="45"/>
      <c r="AS84" s="45"/>
      <c r="AT84" s="45"/>
      <c r="AU84" s="45"/>
      <c r="AV84" s="45"/>
      <c r="AW84" s="45"/>
      <c r="AX84" s="45"/>
      <c r="AY84" s="45"/>
    </row>
    <row r="85" spans="1:51" s="6" customFormat="1" ht="78.75">
      <c r="A85" s="47">
        <v>83</v>
      </c>
      <c r="B85" s="4" t="s">
        <v>103</v>
      </c>
      <c r="C85" s="44">
        <v>1129572756</v>
      </c>
      <c r="E85" s="4" t="s">
        <v>207</v>
      </c>
      <c r="F85" s="5" t="s">
        <v>203</v>
      </c>
      <c r="G85" s="5" t="s">
        <v>204</v>
      </c>
      <c r="H85" s="2">
        <v>12000000</v>
      </c>
      <c r="I85" s="2">
        <v>2000000</v>
      </c>
      <c r="J85" s="2">
        <v>0</v>
      </c>
      <c r="K85" s="2">
        <f t="shared" si="6"/>
        <v>12000000</v>
      </c>
      <c r="L85" s="16" t="s">
        <v>37</v>
      </c>
      <c r="M85" s="16" t="s">
        <v>42</v>
      </c>
      <c r="N85" s="16" t="s">
        <v>58</v>
      </c>
      <c r="O85" s="5" t="s">
        <v>59</v>
      </c>
      <c r="P85" s="20" t="s">
        <v>392</v>
      </c>
      <c r="Q85" s="7">
        <v>42796</v>
      </c>
      <c r="R85" s="7">
        <v>42797</v>
      </c>
      <c r="S85" s="24"/>
      <c r="T85" s="3">
        <v>42980</v>
      </c>
      <c r="U85" s="1" t="s">
        <v>393</v>
      </c>
      <c r="V85" s="4" t="s">
        <v>404</v>
      </c>
      <c r="W85" s="23" t="s">
        <v>604</v>
      </c>
      <c r="X85" s="4" t="s">
        <v>106</v>
      </c>
      <c r="Y85" s="4" t="s">
        <v>406</v>
      </c>
      <c r="Z85" s="4" t="s">
        <v>602</v>
      </c>
      <c r="AA85" s="4" t="s">
        <v>603</v>
      </c>
      <c r="AB85" s="5">
        <v>180</v>
      </c>
      <c r="AC85" s="4" t="s">
        <v>408</v>
      </c>
      <c r="AD85" s="46">
        <v>42797</v>
      </c>
      <c r="AE85" s="63">
        <v>139217</v>
      </c>
      <c r="AF85" s="48"/>
      <c r="AG85" s="5">
        <v>17817</v>
      </c>
      <c r="AH85" s="7">
        <v>42766</v>
      </c>
      <c r="AI85" s="4" t="s">
        <v>394</v>
      </c>
      <c r="AJ85" s="5" t="s">
        <v>303</v>
      </c>
      <c r="AK85" s="23"/>
      <c r="AL85" s="49"/>
      <c r="AM85" s="49"/>
      <c r="AN85" s="49"/>
      <c r="AO85" s="1"/>
      <c r="AP85" s="1"/>
      <c r="AQ85" s="45"/>
      <c r="AR85" s="45"/>
      <c r="AS85" s="45"/>
      <c r="AT85" s="45"/>
      <c r="AU85" s="45"/>
      <c r="AV85" s="45"/>
      <c r="AW85" s="45"/>
      <c r="AX85" s="45"/>
      <c r="AY85" s="45"/>
    </row>
    <row r="86" spans="1:51" s="6" customFormat="1" ht="78.75">
      <c r="A86" s="47">
        <v>84</v>
      </c>
      <c r="B86" s="4" t="s">
        <v>103</v>
      </c>
      <c r="C86" s="44">
        <v>30765162</v>
      </c>
      <c r="E86" s="4" t="s">
        <v>202</v>
      </c>
      <c r="F86" s="5" t="s">
        <v>203</v>
      </c>
      <c r="G86" s="5" t="s">
        <v>204</v>
      </c>
      <c r="H86" s="2">
        <v>12000000</v>
      </c>
      <c r="I86" s="2">
        <v>2000000</v>
      </c>
      <c r="J86" s="81">
        <v>6000000</v>
      </c>
      <c r="K86" s="2">
        <f t="shared" si="6"/>
        <v>18000000</v>
      </c>
      <c r="L86" s="16" t="s">
        <v>37</v>
      </c>
      <c r="M86" s="16" t="s">
        <v>42</v>
      </c>
      <c r="N86" s="16" t="s">
        <v>58</v>
      </c>
      <c r="O86" s="5" t="s">
        <v>59</v>
      </c>
      <c r="P86" s="20" t="s">
        <v>395</v>
      </c>
      <c r="Q86" s="7">
        <v>42796</v>
      </c>
      <c r="R86" s="7">
        <v>42797</v>
      </c>
      <c r="S86" s="82" t="s">
        <v>1126</v>
      </c>
      <c r="T86" s="86">
        <v>43071</v>
      </c>
      <c r="U86" s="1" t="s">
        <v>396</v>
      </c>
      <c r="V86" s="4" t="s">
        <v>404</v>
      </c>
      <c r="W86" s="23" t="s">
        <v>601</v>
      </c>
      <c r="X86" s="4" t="s">
        <v>106</v>
      </c>
      <c r="Y86" s="4" t="s">
        <v>406</v>
      </c>
      <c r="Z86" s="4" t="s">
        <v>602</v>
      </c>
      <c r="AA86" s="4" t="s">
        <v>603</v>
      </c>
      <c r="AB86" s="5">
        <v>180</v>
      </c>
      <c r="AC86" s="4" t="s">
        <v>408</v>
      </c>
      <c r="AD86" s="46">
        <v>42797</v>
      </c>
      <c r="AE86" s="63">
        <v>139317</v>
      </c>
      <c r="AF86" s="48"/>
      <c r="AG86" s="5">
        <v>17717</v>
      </c>
      <c r="AH86" s="7">
        <v>42766</v>
      </c>
      <c r="AI86" s="4" t="s">
        <v>394</v>
      </c>
      <c r="AJ86" s="5" t="s">
        <v>303</v>
      </c>
      <c r="AK86" s="23"/>
      <c r="AL86" s="49"/>
      <c r="AM86" s="49"/>
      <c r="AN86" s="49"/>
      <c r="AO86" s="1"/>
      <c r="AP86" s="1"/>
      <c r="AQ86" s="45"/>
      <c r="AR86" s="45"/>
      <c r="AS86" s="45"/>
      <c r="AT86" s="45"/>
      <c r="AU86" s="45"/>
      <c r="AV86" s="45"/>
      <c r="AW86" s="45"/>
      <c r="AX86" s="45"/>
      <c r="AY86" s="45"/>
    </row>
    <row r="87" spans="1:51" s="6" customFormat="1" ht="60">
      <c r="A87" s="47">
        <v>85</v>
      </c>
      <c r="B87" s="4" t="s">
        <v>103</v>
      </c>
      <c r="C87" s="44">
        <v>14316604</v>
      </c>
      <c r="E87" s="4" t="s">
        <v>169</v>
      </c>
      <c r="F87" s="5" t="s">
        <v>170</v>
      </c>
      <c r="G87" s="5" t="s">
        <v>171</v>
      </c>
      <c r="H87" s="2">
        <v>13200000</v>
      </c>
      <c r="I87" s="2">
        <v>1200000</v>
      </c>
      <c r="J87" s="2">
        <v>0</v>
      </c>
      <c r="K87" s="2">
        <f t="shared" si="6"/>
        <v>13200000</v>
      </c>
      <c r="L87" s="16" t="s">
        <v>37</v>
      </c>
      <c r="M87" s="16" t="s">
        <v>42</v>
      </c>
      <c r="N87" s="16" t="s">
        <v>58</v>
      </c>
      <c r="O87" s="5" t="s">
        <v>59</v>
      </c>
      <c r="P87" s="20" t="s">
        <v>397</v>
      </c>
      <c r="Q87" s="7">
        <v>42801</v>
      </c>
      <c r="R87" s="7">
        <v>42801</v>
      </c>
      <c r="S87" s="24"/>
      <c r="T87" s="3">
        <v>43100</v>
      </c>
      <c r="U87" s="1" t="s">
        <v>398</v>
      </c>
      <c r="V87" s="4" t="s">
        <v>404</v>
      </c>
      <c r="W87" s="23" t="s">
        <v>694</v>
      </c>
      <c r="X87" s="4" t="s">
        <v>106</v>
      </c>
      <c r="Y87" s="4" t="s">
        <v>406</v>
      </c>
      <c r="Z87" s="4" t="s">
        <v>399</v>
      </c>
      <c r="AA87" s="4" t="s">
        <v>695</v>
      </c>
      <c r="AB87" s="5">
        <f>270+24</f>
        <v>294</v>
      </c>
      <c r="AC87" s="4" t="s">
        <v>408</v>
      </c>
      <c r="AD87" s="46">
        <v>42801</v>
      </c>
      <c r="AE87" s="63">
        <v>148417</v>
      </c>
      <c r="AF87" s="48"/>
      <c r="AG87" s="5">
        <v>9717</v>
      </c>
      <c r="AH87" s="7" t="s">
        <v>696</v>
      </c>
      <c r="AI87" s="4" t="s">
        <v>399</v>
      </c>
      <c r="AJ87" s="5" t="s">
        <v>322</v>
      </c>
      <c r="AK87" s="23"/>
      <c r="AL87" s="49"/>
      <c r="AM87" s="49"/>
      <c r="AN87" s="49"/>
      <c r="AO87" s="1"/>
      <c r="AP87" s="1"/>
      <c r="AQ87" s="45"/>
      <c r="AR87" s="45"/>
      <c r="AS87" s="45"/>
      <c r="AT87" s="45"/>
      <c r="AU87" s="45"/>
      <c r="AV87" s="45"/>
      <c r="AW87" s="45"/>
      <c r="AX87" s="45"/>
      <c r="AY87" s="45"/>
    </row>
    <row r="88" spans="1:51" s="6" customFormat="1" ht="157.5">
      <c r="A88" s="47">
        <v>86</v>
      </c>
      <c r="B88" s="4" t="s">
        <v>103</v>
      </c>
      <c r="C88" s="44" t="s">
        <v>765</v>
      </c>
      <c r="E88" s="4" t="s">
        <v>766</v>
      </c>
      <c r="F88" s="5" t="s">
        <v>66</v>
      </c>
      <c r="G88" s="5" t="s">
        <v>57</v>
      </c>
      <c r="H88" s="2">
        <v>71895570</v>
      </c>
      <c r="I88" s="2">
        <v>0</v>
      </c>
      <c r="J88" s="2">
        <v>0</v>
      </c>
      <c r="K88" s="2">
        <f t="shared" si="6"/>
        <v>71895570</v>
      </c>
      <c r="L88" s="16" t="s">
        <v>37</v>
      </c>
      <c r="M88" s="16" t="s">
        <v>224</v>
      </c>
      <c r="N88" s="16" t="s">
        <v>806</v>
      </c>
      <c r="O88" s="5" t="s">
        <v>805</v>
      </c>
      <c r="P88" s="20" t="s">
        <v>556</v>
      </c>
      <c r="Q88" s="7">
        <v>42800</v>
      </c>
      <c r="R88" s="7">
        <v>42801</v>
      </c>
      <c r="S88" s="24"/>
      <c r="T88" s="3">
        <v>43100</v>
      </c>
      <c r="U88" s="1" t="s">
        <v>767</v>
      </c>
      <c r="V88" s="4" t="s">
        <v>106</v>
      </c>
      <c r="W88" s="4" t="s">
        <v>106</v>
      </c>
      <c r="X88" s="4" t="s">
        <v>106</v>
      </c>
      <c r="Y88" s="4" t="s">
        <v>406</v>
      </c>
      <c r="Z88" s="4" t="s">
        <v>807</v>
      </c>
      <c r="AA88" s="4" t="s">
        <v>808</v>
      </c>
      <c r="AB88" s="5">
        <f>270+24</f>
        <v>294</v>
      </c>
      <c r="AC88" s="4" t="s">
        <v>408</v>
      </c>
      <c r="AD88" s="46">
        <v>42800</v>
      </c>
      <c r="AE88" s="4" t="s">
        <v>106</v>
      </c>
      <c r="AF88" s="48"/>
      <c r="AG88" s="4" t="s">
        <v>106</v>
      </c>
      <c r="AH88" s="4" t="s">
        <v>106</v>
      </c>
      <c r="AI88" s="4" t="s">
        <v>283</v>
      </c>
      <c r="AJ88" s="4" t="s">
        <v>106</v>
      </c>
      <c r="AK88" s="23"/>
      <c r="AL88" s="49"/>
      <c r="AM88" s="49"/>
      <c r="AN88" s="49"/>
      <c r="AO88" s="1"/>
      <c r="AP88" s="1"/>
      <c r="AQ88" s="45"/>
      <c r="AR88" s="45"/>
      <c r="AS88" s="45"/>
      <c r="AT88" s="45"/>
      <c r="AU88" s="45"/>
      <c r="AV88" s="45"/>
      <c r="AW88" s="45"/>
      <c r="AX88" s="45"/>
      <c r="AY88" s="45"/>
    </row>
    <row r="89" spans="1:51" s="6" customFormat="1" ht="90">
      <c r="A89" s="47">
        <v>87</v>
      </c>
      <c r="B89" s="4" t="s">
        <v>103</v>
      </c>
      <c r="C89" s="44">
        <v>79856625</v>
      </c>
      <c r="E89" s="4" t="s">
        <v>555</v>
      </c>
      <c r="F89" s="5" t="s">
        <v>66</v>
      </c>
      <c r="G89" s="5" t="s">
        <v>57</v>
      </c>
      <c r="H89" s="2">
        <v>13500000</v>
      </c>
      <c r="I89" s="2">
        <v>2250000</v>
      </c>
      <c r="J89" s="81">
        <v>6750000</v>
      </c>
      <c r="K89" s="2">
        <f t="shared" si="6"/>
        <v>20250000</v>
      </c>
      <c r="L89" s="16" t="s">
        <v>37</v>
      </c>
      <c r="M89" s="16" t="s">
        <v>42</v>
      </c>
      <c r="N89" s="16" t="s">
        <v>58</v>
      </c>
      <c r="O89" s="5" t="s">
        <v>59</v>
      </c>
      <c r="P89" s="20" t="s">
        <v>557</v>
      </c>
      <c r="Q89" s="7">
        <v>42802</v>
      </c>
      <c r="R89" s="7">
        <v>42802</v>
      </c>
      <c r="S89" s="82" t="s">
        <v>1133</v>
      </c>
      <c r="T89" s="86">
        <v>43076</v>
      </c>
      <c r="U89" s="1" t="s">
        <v>558</v>
      </c>
      <c r="V89" s="4" t="s">
        <v>404</v>
      </c>
      <c r="W89" s="23" t="s">
        <v>559</v>
      </c>
      <c r="X89" s="4" t="s">
        <v>106</v>
      </c>
      <c r="Y89" s="4" t="s">
        <v>406</v>
      </c>
      <c r="Z89" s="4" t="s">
        <v>549</v>
      </c>
      <c r="AA89" s="4" t="s">
        <v>550</v>
      </c>
      <c r="AB89" s="5">
        <v>180</v>
      </c>
      <c r="AC89" s="4" t="s">
        <v>408</v>
      </c>
      <c r="AD89" s="46">
        <v>42802</v>
      </c>
      <c r="AE89" s="63">
        <v>150517</v>
      </c>
      <c r="AF89" s="48"/>
      <c r="AG89" s="5">
        <v>23917</v>
      </c>
      <c r="AH89" s="7">
        <v>42776</v>
      </c>
      <c r="AI89" s="4" t="s">
        <v>376</v>
      </c>
      <c r="AJ89" s="5" t="s">
        <v>302</v>
      </c>
      <c r="AK89" s="23"/>
      <c r="AL89" s="49"/>
      <c r="AM89" s="49"/>
      <c r="AN89" s="49"/>
      <c r="AO89" s="1"/>
      <c r="AP89" s="1"/>
      <c r="AQ89" s="45"/>
      <c r="AR89" s="45"/>
      <c r="AS89" s="45"/>
      <c r="AT89" s="45"/>
      <c r="AU89" s="45"/>
      <c r="AV89" s="45"/>
      <c r="AW89" s="45"/>
      <c r="AX89" s="45"/>
      <c r="AY89" s="45"/>
    </row>
    <row r="90" spans="1:51" s="6" customFormat="1" ht="56.25">
      <c r="A90" s="47">
        <v>88</v>
      </c>
      <c r="B90" s="4" t="s">
        <v>103</v>
      </c>
      <c r="C90" s="44">
        <v>20897884</v>
      </c>
      <c r="E90" s="4" t="s">
        <v>584</v>
      </c>
      <c r="F90" s="5" t="s">
        <v>66</v>
      </c>
      <c r="G90" s="5" t="s">
        <v>57</v>
      </c>
      <c r="H90" s="2">
        <v>15000000</v>
      </c>
      <c r="I90" s="2">
        <v>2500000</v>
      </c>
      <c r="J90" s="81">
        <v>7500000</v>
      </c>
      <c r="K90" s="2">
        <f t="shared" si="6"/>
        <v>22500000</v>
      </c>
      <c r="L90" s="16" t="s">
        <v>37</v>
      </c>
      <c r="M90" s="16" t="s">
        <v>42</v>
      </c>
      <c r="N90" s="16" t="s">
        <v>58</v>
      </c>
      <c r="O90" s="5" t="s">
        <v>59</v>
      </c>
      <c r="P90" s="20" t="s">
        <v>562</v>
      </c>
      <c r="Q90" s="7">
        <v>42802</v>
      </c>
      <c r="R90" s="7">
        <v>42802</v>
      </c>
      <c r="S90" s="82" t="s">
        <v>1124</v>
      </c>
      <c r="T90" s="86">
        <v>43076</v>
      </c>
      <c r="U90" s="1" t="s">
        <v>585</v>
      </c>
      <c r="V90" s="4" t="s">
        <v>404</v>
      </c>
      <c r="W90" s="23" t="s">
        <v>586</v>
      </c>
      <c r="X90" s="4" t="s">
        <v>106</v>
      </c>
      <c r="Y90" s="4" t="s">
        <v>406</v>
      </c>
      <c r="Z90" s="4" t="s">
        <v>587</v>
      </c>
      <c r="AA90" s="4" t="s">
        <v>589</v>
      </c>
      <c r="AB90" s="5">
        <v>180</v>
      </c>
      <c r="AC90" s="4" t="s">
        <v>408</v>
      </c>
      <c r="AD90" s="46">
        <v>42802</v>
      </c>
      <c r="AE90" s="63">
        <v>149817</v>
      </c>
      <c r="AF90" s="48"/>
      <c r="AG90" s="5">
        <v>16617</v>
      </c>
      <c r="AH90" s="7">
        <v>42786</v>
      </c>
      <c r="AI90" s="4" t="s">
        <v>588</v>
      </c>
      <c r="AJ90" s="5" t="s">
        <v>303</v>
      </c>
      <c r="AK90" s="23"/>
      <c r="AL90" s="49"/>
      <c r="AM90" s="49"/>
      <c r="AN90" s="49"/>
      <c r="AO90" s="1"/>
      <c r="AP90" s="1"/>
      <c r="AQ90" s="45"/>
      <c r="AR90" s="45"/>
      <c r="AS90" s="45"/>
      <c r="AT90" s="45"/>
      <c r="AU90" s="45"/>
      <c r="AV90" s="45"/>
      <c r="AW90" s="45"/>
      <c r="AX90" s="45"/>
      <c r="AY90" s="45"/>
    </row>
    <row r="91" spans="1:51" s="6" customFormat="1" ht="67.5">
      <c r="A91" s="47">
        <v>89</v>
      </c>
      <c r="B91" s="4" t="s">
        <v>103</v>
      </c>
      <c r="C91" s="44">
        <v>1071163602</v>
      </c>
      <c r="E91" s="4" t="s">
        <v>560</v>
      </c>
      <c r="F91" s="5" t="s">
        <v>66</v>
      </c>
      <c r="G91" s="5" t="s">
        <v>564</v>
      </c>
      <c r="H91" s="2">
        <v>8400000</v>
      </c>
      <c r="I91" s="2">
        <v>1400000</v>
      </c>
      <c r="J91" s="81">
        <v>4200000</v>
      </c>
      <c r="K91" s="2">
        <f aca="true" t="shared" si="7" ref="K91:K96">+J91+H91</f>
        <v>12600000</v>
      </c>
      <c r="L91" s="16" t="s">
        <v>37</v>
      </c>
      <c r="M91" s="16" t="s">
        <v>42</v>
      </c>
      <c r="N91" s="16" t="s">
        <v>58</v>
      </c>
      <c r="O91" s="5" t="s">
        <v>59</v>
      </c>
      <c r="P91" s="20" t="s">
        <v>561</v>
      </c>
      <c r="Q91" s="7">
        <v>42802</v>
      </c>
      <c r="R91" s="7">
        <v>42804</v>
      </c>
      <c r="S91" s="82" t="s">
        <v>1125</v>
      </c>
      <c r="T91" s="86">
        <v>43078</v>
      </c>
      <c r="U91" s="1" t="s">
        <v>563</v>
      </c>
      <c r="V91" s="4" t="s">
        <v>404</v>
      </c>
      <c r="W91" s="23" t="s">
        <v>565</v>
      </c>
      <c r="X91" s="4" t="s">
        <v>106</v>
      </c>
      <c r="Y91" s="4" t="s">
        <v>406</v>
      </c>
      <c r="Z91" s="4" t="s">
        <v>566</v>
      </c>
      <c r="AA91" s="4" t="s">
        <v>567</v>
      </c>
      <c r="AB91" s="5">
        <v>180</v>
      </c>
      <c r="AC91" s="4" t="s">
        <v>408</v>
      </c>
      <c r="AD91" s="46">
        <v>42802</v>
      </c>
      <c r="AE91" s="63">
        <v>149517</v>
      </c>
      <c r="AF91" s="48"/>
      <c r="AG91" s="5">
        <v>25517</v>
      </c>
      <c r="AH91" s="7">
        <v>42781</v>
      </c>
      <c r="AI91" s="4" t="s">
        <v>568</v>
      </c>
      <c r="AJ91" s="5" t="s">
        <v>260</v>
      </c>
      <c r="AK91" s="23"/>
      <c r="AL91" s="49"/>
      <c r="AM91" s="49"/>
      <c r="AN91" s="49"/>
      <c r="AO91" s="1"/>
      <c r="AP91" s="1"/>
      <c r="AQ91" s="45"/>
      <c r="AR91" s="45"/>
      <c r="AS91" s="45"/>
      <c r="AT91" s="45"/>
      <c r="AU91" s="45"/>
      <c r="AV91" s="45"/>
      <c r="AW91" s="45"/>
      <c r="AX91" s="45"/>
      <c r="AY91" s="45"/>
    </row>
    <row r="92" spans="1:51" s="6" customFormat="1" ht="90">
      <c r="A92" s="47">
        <v>90</v>
      </c>
      <c r="B92" s="4" t="s">
        <v>64</v>
      </c>
      <c r="C92" s="44">
        <v>890500622</v>
      </c>
      <c r="D92" s="6">
        <v>6</v>
      </c>
      <c r="E92" s="4" t="s">
        <v>688</v>
      </c>
      <c r="F92" s="5" t="s">
        <v>66</v>
      </c>
      <c r="G92" s="5" t="s">
        <v>57</v>
      </c>
      <c r="H92" s="2">
        <v>0</v>
      </c>
      <c r="I92" s="2">
        <v>0</v>
      </c>
      <c r="J92" s="2">
        <v>0</v>
      </c>
      <c r="K92" s="2">
        <f t="shared" si="7"/>
        <v>0</v>
      </c>
      <c r="L92" s="16" t="s">
        <v>37</v>
      </c>
      <c r="M92" s="16" t="s">
        <v>224</v>
      </c>
      <c r="N92" s="16" t="s">
        <v>119</v>
      </c>
      <c r="O92" s="5" t="s">
        <v>689</v>
      </c>
      <c r="P92" s="20" t="s">
        <v>690</v>
      </c>
      <c r="Q92" s="7">
        <v>42789</v>
      </c>
      <c r="R92" s="7">
        <v>42789</v>
      </c>
      <c r="S92" s="24"/>
      <c r="T92" s="3">
        <v>42908</v>
      </c>
      <c r="U92" s="1" t="s">
        <v>691</v>
      </c>
      <c r="V92" s="4" t="s">
        <v>106</v>
      </c>
      <c r="W92" s="23" t="s">
        <v>692</v>
      </c>
      <c r="X92" s="4" t="s">
        <v>106</v>
      </c>
      <c r="Y92" s="4" t="s">
        <v>406</v>
      </c>
      <c r="Z92" s="4" t="s">
        <v>693</v>
      </c>
      <c r="AA92" s="4" t="s">
        <v>493</v>
      </c>
      <c r="AB92" s="5">
        <v>120</v>
      </c>
      <c r="AC92" s="4" t="s">
        <v>106</v>
      </c>
      <c r="AD92" s="4" t="s">
        <v>106</v>
      </c>
      <c r="AE92" s="4" t="s">
        <v>106</v>
      </c>
      <c r="AF92" s="48"/>
      <c r="AG92" s="4" t="s">
        <v>106</v>
      </c>
      <c r="AH92" s="4" t="s">
        <v>106</v>
      </c>
      <c r="AI92" s="4" t="s">
        <v>693</v>
      </c>
      <c r="AJ92" s="5" t="s">
        <v>106</v>
      </c>
      <c r="AK92" s="23"/>
      <c r="AL92" s="49"/>
      <c r="AM92" s="49"/>
      <c r="AN92" s="49"/>
      <c r="AO92" s="1"/>
      <c r="AP92" s="1"/>
      <c r="AQ92" s="45"/>
      <c r="AR92" s="45"/>
      <c r="AS92" s="45"/>
      <c r="AT92" s="45"/>
      <c r="AU92" s="45"/>
      <c r="AV92" s="45"/>
      <c r="AW92" s="45"/>
      <c r="AX92" s="45"/>
      <c r="AY92" s="45"/>
    </row>
    <row r="93" spans="1:51" s="6" customFormat="1" ht="78.75">
      <c r="A93" s="47">
        <v>91</v>
      </c>
      <c r="B93" s="4" t="s">
        <v>103</v>
      </c>
      <c r="C93" s="44">
        <v>1018461413</v>
      </c>
      <c r="E93" s="4" t="s">
        <v>569</v>
      </c>
      <c r="F93" s="5" t="s">
        <v>66</v>
      </c>
      <c r="G93" s="5" t="s">
        <v>57</v>
      </c>
      <c r="H93" s="2">
        <v>20000000</v>
      </c>
      <c r="I93" s="2">
        <v>2000000</v>
      </c>
      <c r="J93" s="2">
        <v>0</v>
      </c>
      <c r="K93" s="2">
        <f t="shared" si="7"/>
        <v>20000000</v>
      </c>
      <c r="L93" s="16" t="s">
        <v>37</v>
      </c>
      <c r="M93" s="16" t="s">
        <v>42</v>
      </c>
      <c r="N93" s="16" t="s">
        <v>58</v>
      </c>
      <c r="O93" s="5" t="s">
        <v>59</v>
      </c>
      <c r="P93" s="20" t="s">
        <v>570</v>
      </c>
      <c r="Q93" s="7">
        <v>42803</v>
      </c>
      <c r="R93" s="7">
        <v>42803</v>
      </c>
      <c r="S93" s="24"/>
      <c r="T93" s="3">
        <v>43100</v>
      </c>
      <c r="U93" s="1" t="s">
        <v>571</v>
      </c>
      <c r="V93" s="4" t="s">
        <v>404</v>
      </c>
      <c r="W93" s="23" t="s">
        <v>572</v>
      </c>
      <c r="X93" s="4" t="s">
        <v>106</v>
      </c>
      <c r="Y93" s="4" t="s">
        <v>406</v>
      </c>
      <c r="Z93" s="4" t="s">
        <v>573</v>
      </c>
      <c r="AA93" s="4" t="s">
        <v>574</v>
      </c>
      <c r="AB93" s="5">
        <f>270+22</f>
        <v>292</v>
      </c>
      <c r="AC93" s="4" t="s">
        <v>531</v>
      </c>
      <c r="AD93" s="46">
        <v>42803</v>
      </c>
      <c r="AE93" s="63">
        <v>150617</v>
      </c>
      <c r="AF93" s="48"/>
      <c r="AG93" s="5">
        <v>21617</v>
      </c>
      <c r="AH93" s="7">
        <v>42773</v>
      </c>
      <c r="AI93" s="4" t="s">
        <v>575</v>
      </c>
      <c r="AJ93" s="5" t="s">
        <v>302</v>
      </c>
      <c r="AK93" s="23"/>
      <c r="AL93" s="49"/>
      <c r="AM93" s="49"/>
      <c r="AN93" s="49"/>
      <c r="AO93" s="1"/>
      <c r="AP93" s="1"/>
      <c r="AQ93" s="45"/>
      <c r="AR93" s="45"/>
      <c r="AS93" s="45"/>
      <c r="AT93" s="45"/>
      <c r="AU93" s="45"/>
      <c r="AV93" s="45"/>
      <c r="AW93" s="45"/>
      <c r="AX93" s="45"/>
      <c r="AY93" s="45"/>
    </row>
    <row r="94" spans="1:51" s="6" customFormat="1" ht="67.5">
      <c r="A94" s="47">
        <v>92</v>
      </c>
      <c r="B94" s="4" t="s">
        <v>103</v>
      </c>
      <c r="C94" s="44">
        <v>80764116</v>
      </c>
      <c r="E94" s="4" t="s">
        <v>762</v>
      </c>
      <c r="F94" s="5"/>
      <c r="G94" s="5"/>
      <c r="H94" s="2">
        <v>30000000</v>
      </c>
      <c r="I94" s="2">
        <v>2931000</v>
      </c>
      <c r="J94" s="2">
        <v>0</v>
      </c>
      <c r="K94" s="2">
        <f t="shared" si="7"/>
        <v>30000000</v>
      </c>
      <c r="L94" s="16" t="s">
        <v>37</v>
      </c>
      <c r="M94" s="16" t="s">
        <v>42</v>
      </c>
      <c r="N94" s="16" t="s">
        <v>58</v>
      </c>
      <c r="O94" s="5" t="s">
        <v>59</v>
      </c>
      <c r="P94" s="20" t="s">
        <v>763</v>
      </c>
      <c r="Q94" s="7">
        <v>42804</v>
      </c>
      <c r="R94" s="7">
        <v>42804</v>
      </c>
      <c r="S94" s="24"/>
      <c r="T94" s="3">
        <v>43100</v>
      </c>
      <c r="U94" s="1" t="s">
        <v>764</v>
      </c>
      <c r="V94" s="4" t="s">
        <v>404</v>
      </c>
      <c r="W94" s="23" t="s">
        <v>788</v>
      </c>
      <c r="X94" s="4" t="s">
        <v>106</v>
      </c>
      <c r="Y94" s="4" t="s">
        <v>406</v>
      </c>
      <c r="Z94" s="4" t="s">
        <v>789</v>
      </c>
      <c r="AA94" s="4" t="s">
        <v>717</v>
      </c>
      <c r="AB94" s="5">
        <f>270+21</f>
        <v>291</v>
      </c>
      <c r="AC94" s="4" t="s">
        <v>408</v>
      </c>
      <c r="AD94" s="46">
        <v>42804</v>
      </c>
      <c r="AE94" s="63">
        <v>152317</v>
      </c>
      <c r="AF94" s="48"/>
      <c r="AG94" s="5">
        <v>31617</v>
      </c>
      <c r="AH94" s="7">
        <v>42802</v>
      </c>
      <c r="AI94" s="4" t="s">
        <v>789</v>
      </c>
      <c r="AJ94" s="5" t="s">
        <v>302</v>
      </c>
      <c r="AK94" s="23"/>
      <c r="AL94" s="49"/>
      <c r="AM94" s="49"/>
      <c r="AN94" s="49"/>
      <c r="AO94" s="1"/>
      <c r="AP94" s="1"/>
      <c r="AQ94" s="45"/>
      <c r="AR94" s="45"/>
      <c r="AS94" s="45"/>
      <c r="AT94" s="45"/>
      <c r="AU94" s="45"/>
      <c r="AV94" s="45"/>
      <c r="AW94" s="45"/>
      <c r="AX94" s="45"/>
      <c r="AY94" s="45"/>
    </row>
    <row r="95" spans="1:51" s="6" customFormat="1" ht="67.5">
      <c r="A95" s="47">
        <v>93</v>
      </c>
      <c r="B95" s="4" t="s">
        <v>64</v>
      </c>
      <c r="C95" s="44">
        <v>860029924</v>
      </c>
      <c r="D95" s="6">
        <v>7</v>
      </c>
      <c r="E95" s="4" t="s">
        <v>768</v>
      </c>
      <c r="F95" s="5" t="s">
        <v>66</v>
      </c>
      <c r="G95" s="5" t="s">
        <v>57</v>
      </c>
      <c r="H95" s="2">
        <v>0</v>
      </c>
      <c r="I95" s="2">
        <v>0</v>
      </c>
      <c r="J95" s="2">
        <v>0</v>
      </c>
      <c r="K95" s="2">
        <f t="shared" si="7"/>
        <v>0</v>
      </c>
      <c r="L95" s="16" t="s">
        <v>209</v>
      </c>
      <c r="M95" s="16" t="s">
        <v>224</v>
      </c>
      <c r="N95" s="16" t="s">
        <v>769</v>
      </c>
      <c r="O95" s="5" t="s">
        <v>59</v>
      </c>
      <c r="P95" s="20" t="s">
        <v>770</v>
      </c>
      <c r="Q95" s="7">
        <v>42760</v>
      </c>
      <c r="R95" s="7">
        <v>42760</v>
      </c>
      <c r="S95" s="24"/>
      <c r="T95" s="3">
        <v>44585</v>
      </c>
      <c r="U95" s="1" t="s">
        <v>771</v>
      </c>
      <c r="V95" s="4" t="s">
        <v>106</v>
      </c>
      <c r="W95" s="23" t="s">
        <v>793</v>
      </c>
      <c r="X95" s="4" t="s">
        <v>106</v>
      </c>
      <c r="Y95" s="4" t="s">
        <v>406</v>
      </c>
      <c r="Z95" s="4" t="s">
        <v>794</v>
      </c>
      <c r="AA95" s="4" t="s">
        <v>795</v>
      </c>
      <c r="AB95" s="5">
        <f>5*360</f>
        <v>1800</v>
      </c>
      <c r="AC95" s="4" t="s">
        <v>106</v>
      </c>
      <c r="AD95" s="4" t="s">
        <v>106</v>
      </c>
      <c r="AE95" s="4" t="s">
        <v>106</v>
      </c>
      <c r="AF95" s="48"/>
      <c r="AG95" s="4" t="s">
        <v>106</v>
      </c>
      <c r="AH95" s="4" t="s">
        <v>106</v>
      </c>
      <c r="AI95" s="4" t="s">
        <v>796</v>
      </c>
      <c r="AJ95" s="4" t="s">
        <v>106</v>
      </c>
      <c r="AK95" s="23"/>
      <c r="AL95" s="49"/>
      <c r="AM95" s="49"/>
      <c r="AN95" s="49"/>
      <c r="AO95" s="1"/>
      <c r="AP95" s="1"/>
      <c r="AQ95" s="45"/>
      <c r="AR95" s="45"/>
      <c r="AS95" s="45"/>
      <c r="AT95" s="45"/>
      <c r="AU95" s="45"/>
      <c r="AV95" s="45"/>
      <c r="AW95" s="45"/>
      <c r="AX95" s="45"/>
      <c r="AY95" s="45"/>
    </row>
    <row r="96" spans="1:51" s="6" customFormat="1" ht="112.5">
      <c r="A96" s="47">
        <v>94</v>
      </c>
      <c r="B96" s="4" t="s">
        <v>64</v>
      </c>
      <c r="C96" s="44">
        <v>860002400</v>
      </c>
      <c r="D96" s="6">
        <v>2</v>
      </c>
      <c r="E96" s="4" t="s">
        <v>752</v>
      </c>
      <c r="F96" s="5" t="s">
        <v>66</v>
      </c>
      <c r="G96" s="5" t="s">
        <v>57</v>
      </c>
      <c r="H96" s="2">
        <v>178775408</v>
      </c>
      <c r="I96" s="2">
        <v>0</v>
      </c>
      <c r="J96" s="2">
        <v>0</v>
      </c>
      <c r="K96" s="2">
        <f t="shared" si="7"/>
        <v>178775408</v>
      </c>
      <c r="L96" s="16" t="s">
        <v>209</v>
      </c>
      <c r="M96" s="16" t="s">
        <v>224</v>
      </c>
      <c r="N96" s="16" t="s">
        <v>416</v>
      </c>
      <c r="O96" s="5" t="s">
        <v>754</v>
      </c>
      <c r="P96" s="20" t="s">
        <v>753</v>
      </c>
      <c r="Q96" s="7">
        <v>42808</v>
      </c>
      <c r="R96" s="7">
        <v>42808</v>
      </c>
      <c r="S96" s="24"/>
      <c r="T96" s="3">
        <v>43172</v>
      </c>
      <c r="U96" s="1" t="s">
        <v>758</v>
      </c>
      <c r="V96" s="4" t="s">
        <v>759</v>
      </c>
      <c r="W96" s="23" t="s">
        <v>760</v>
      </c>
      <c r="X96" s="4">
        <v>300</v>
      </c>
      <c r="Y96" s="4" t="s">
        <v>218</v>
      </c>
      <c r="Z96" s="4" t="s">
        <v>755</v>
      </c>
      <c r="AA96" s="4" t="s">
        <v>756</v>
      </c>
      <c r="AB96" s="5">
        <v>366</v>
      </c>
      <c r="AC96" s="4" t="s">
        <v>761</v>
      </c>
      <c r="AD96" s="46">
        <v>42808</v>
      </c>
      <c r="AE96" s="63">
        <v>160117</v>
      </c>
      <c r="AF96" s="48"/>
      <c r="AG96" s="5">
        <v>21517</v>
      </c>
      <c r="AH96" s="7">
        <v>42773</v>
      </c>
      <c r="AI96" s="4" t="s">
        <v>757</v>
      </c>
      <c r="AJ96" s="5" t="s">
        <v>106</v>
      </c>
      <c r="AK96" s="23"/>
      <c r="AL96" s="49"/>
      <c r="AM96" s="49"/>
      <c r="AN96" s="49"/>
      <c r="AO96" s="1"/>
      <c r="AP96" s="1"/>
      <c r="AQ96" s="45"/>
      <c r="AR96" s="45"/>
      <c r="AS96" s="45"/>
      <c r="AT96" s="45"/>
      <c r="AU96" s="45"/>
      <c r="AV96" s="45"/>
      <c r="AW96" s="45"/>
      <c r="AX96" s="45"/>
      <c r="AY96" s="45"/>
    </row>
    <row r="97" spans="1:51" s="6" customFormat="1" ht="78.75">
      <c r="A97" s="47">
        <v>95</v>
      </c>
      <c r="B97" s="4" t="s">
        <v>103</v>
      </c>
      <c r="C97" s="44">
        <v>1070610554</v>
      </c>
      <c r="E97" s="4" t="s">
        <v>707</v>
      </c>
      <c r="F97" s="5" t="s">
        <v>66</v>
      </c>
      <c r="G97" s="5" t="s">
        <v>57</v>
      </c>
      <c r="H97" s="2">
        <v>15000000</v>
      </c>
      <c r="I97" s="2">
        <v>1500000</v>
      </c>
      <c r="J97" s="2">
        <v>0</v>
      </c>
      <c r="K97" s="2">
        <f>+J97+H97</f>
        <v>15000000</v>
      </c>
      <c r="L97" s="16" t="s">
        <v>37</v>
      </c>
      <c r="M97" s="16" t="s">
        <v>42</v>
      </c>
      <c r="N97" s="16" t="s">
        <v>58</v>
      </c>
      <c r="O97" s="5" t="s">
        <v>59</v>
      </c>
      <c r="P97" s="20" t="s">
        <v>708</v>
      </c>
      <c r="Q97" s="7">
        <v>42809</v>
      </c>
      <c r="R97" s="7">
        <v>42810</v>
      </c>
      <c r="S97" s="24"/>
      <c r="T97" s="3">
        <v>43100</v>
      </c>
      <c r="U97" s="1" t="s">
        <v>709</v>
      </c>
      <c r="V97" s="4" t="s">
        <v>404</v>
      </c>
      <c r="W97" s="23" t="s">
        <v>710</v>
      </c>
      <c r="X97" s="4" t="s">
        <v>106</v>
      </c>
      <c r="Y97" s="4" t="s">
        <v>406</v>
      </c>
      <c r="Z97" s="4" t="s">
        <v>711</v>
      </c>
      <c r="AA97" s="4" t="s">
        <v>712</v>
      </c>
      <c r="AB97" s="5">
        <f>270+15</f>
        <v>285</v>
      </c>
      <c r="AC97" s="4" t="s">
        <v>408</v>
      </c>
      <c r="AD97" s="46">
        <v>42809</v>
      </c>
      <c r="AE97" s="63">
        <v>166917</v>
      </c>
      <c r="AF97" s="48"/>
      <c r="AG97" s="5">
        <v>28317</v>
      </c>
      <c r="AH97" s="7">
        <v>42793</v>
      </c>
      <c r="AI97" s="4" t="s">
        <v>566</v>
      </c>
      <c r="AJ97" s="5" t="s">
        <v>713</v>
      </c>
      <c r="AK97" s="23"/>
      <c r="AL97" s="49"/>
      <c r="AM97" s="49"/>
      <c r="AN97" s="49"/>
      <c r="AO97" s="1"/>
      <c r="AP97" s="1"/>
      <c r="AQ97" s="45"/>
      <c r="AR97" s="45"/>
      <c r="AS97" s="45"/>
      <c r="AT97" s="45"/>
      <c r="AU97" s="45"/>
      <c r="AV97" s="45"/>
      <c r="AW97" s="45"/>
      <c r="AX97" s="45"/>
      <c r="AY97" s="45"/>
    </row>
    <row r="98" spans="1:51" s="6" customFormat="1" ht="75">
      <c r="A98" s="47">
        <v>96</v>
      </c>
      <c r="B98" s="4" t="s">
        <v>103</v>
      </c>
      <c r="C98" s="44">
        <v>1019007955</v>
      </c>
      <c r="E98" s="4" t="s">
        <v>772</v>
      </c>
      <c r="F98" s="5" t="s">
        <v>66</v>
      </c>
      <c r="G98" s="5" t="s">
        <v>57</v>
      </c>
      <c r="H98" s="2">
        <v>13500000</v>
      </c>
      <c r="I98" s="2">
        <v>2700000</v>
      </c>
      <c r="J98" s="81">
        <v>6750000</v>
      </c>
      <c r="K98" s="2">
        <f>+J98+H98</f>
        <v>20250000</v>
      </c>
      <c r="L98" s="16" t="s">
        <v>209</v>
      </c>
      <c r="M98" s="16" t="s">
        <v>42</v>
      </c>
      <c r="N98" s="16" t="s">
        <v>58</v>
      </c>
      <c r="O98" s="5" t="s">
        <v>59</v>
      </c>
      <c r="P98" s="20" t="s">
        <v>773</v>
      </c>
      <c r="Q98" s="7">
        <v>42810</v>
      </c>
      <c r="R98" s="7">
        <v>42810</v>
      </c>
      <c r="S98" s="88" t="s">
        <v>1369</v>
      </c>
      <c r="T98" s="3">
        <v>42999</v>
      </c>
      <c r="U98" s="1" t="s">
        <v>774</v>
      </c>
      <c r="V98" s="4" t="s">
        <v>404</v>
      </c>
      <c r="W98" s="23" t="s">
        <v>785</v>
      </c>
      <c r="X98" s="4" t="s">
        <v>106</v>
      </c>
      <c r="Y98" s="4" t="s">
        <v>406</v>
      </c>
      <c r="Z98" s="4" t="s">
        <v>366</v>
      </c>
      <c r="AA98" s="4" t="s">
        <v>547</v>
      </c>
      <c r="AB98" s="5">
        <v>150</v>
      </c>
      <c r="AC98" s="4" t="s">
        <v>531</v>
      </c>
      <c r="AD98" s="46">
        <v>42810</v>
      </c>
      <c r="AE98" s="63">
        <v>168417</v>
      </c>
      <c r="AF98" s="48"/>
      <c r="AG98" s="5">
        <v>17117</v>
      </c>
      <c r="AH98" s="7">
        <v>42766</v>
      </c>
      <c r="AI98" s="4" t="s">
        <v>366</v>
      </c>
      <c r="AJ98" s="5" t="s">
        <v>465</v>
      </c>
      <c r="AK98" s="23"/>
      <c r="AL98" s="49"/>
      <c r="AM98" s="49"/>
      <c r="AN98" s="49"/>
      <c r="AO98" s="1"/>
      <c r="AP98" s="1"/>
      <c r="AQ98" s="45"/>
      <c r="AR98" s="45"/>
      <c r="AS98" s="45"/>
      <c r="AT98" s="45"/>
      <c r="AU98" s="45"/>
      <c r="AV98" s="45"/>
      <c r="AW98" s="45"/>
      <c r="AX98" s="45"/>
      <c r="AY98" s="45"/>
    </row>
    <row r="99" spans="1:51" s="6" customFormat="1" ht="56.25">
      <c r="A99" s="47">
        <v>97</v>
      </c>
      <c r="B99" s="4" t="s">
        <v>103</v>
      </c>
      <c r="C99" s="44">
        <v>1049612105</v>
      </c>
      <c r="E99" s="4" t="s">
        <v>609</v>
      </c>
      <c r="F99" s="5" t="s">
        <v>655</v>
      </c>
      <c r="G99" s="5" t="s">
        <v>616</v>
      </c>
      <c r="H99" s="2">
        <v>18000000</v>
      </c>
      <c r="I99" s="2">
        <v>2000000</v>
      </c>
      <c r="J99" s="2">
        <v>0</v>
      </c>
      <c r="K99" s="2">
        <f>+H99+J99</f>
        <v>18000000</v>
      </c>
      <c r="L99" s="16" t="s">
        <v>37</v>
      </c>
      <c r="M99" s="16" t="s">
        <v>42</v>
      </c>
      <c r="N99" s="16" t="s">
        <v>58</v>
      </c>
      <c r="O99" s="5" t="s">
        <v>59</v>
      </c>
      <c r="P99" s="20" t="s">
        <v>610</v>
      </c>
      <c r="Q99" s="7">
        <v>42816</v>
      </c>
      <c r="R99" s="7">
        <v>42817</v>
      </c>
      <c r="S99" s="24"/>
      <c r="T99" s="3">
        <v>43091</v>
      </c>
      <c r="U99" s="1" t="s">
        <v>611</v>
      </c>
      <c r="V99" s="4" t="s">
        <v>404</v>
      </c>
      <c r="W99" s="23" t="s">
        <v>612</v>
      </c>
      <c r="X99" s="4" t="s">
        <v>106</v>
      </c>
      <c r="Y99" s="4" t="s">
        <v>406</v>
      </c>
      <c r="Z99" s="4" t="s">
        <v>613</v>
      </c>
      <c r="AA99" s="4" t="s">
        <v>614</v>
      </c>
      <c r="AB99" s="5">
        <v>270</v>
      </c>
      <c r="AC99" s="4" t="s">
        <v>531</v>
      </c>
      <c r="AD99" s="46">
        <v>42816</v>
      </c>
      <c r="AE99" s="63">
        <v>186017</v>
      </c>
      <c r="AF99" s="48"/>
      <c r="AG99" s="5">
        <v>33617</v>
      </c>
      <c r="AH99" s="7" t="s">
        <v>615</v>
      </c>
      <c r="AI99" s="4" t="s">
        <v>616</v>
      </c>
      <c r="AJ99" s="5" t="s">
        <v>617</v>
      </c>
      <c r="AK99" s="23"/>
      <c r="AL99" s="49"/>
      <c r="AM99" s="49"/>
      <c r="AN99" s="49"/>
      <c r="AO99" s="1"/>
      <c r="AP99" s="1"/>
      <c r="AQ99" s="45"/>
      <c r="AR99" s="45"/>
      <c r="AS99" s="45"/>
      <c r="AT99" s="45"/>
      <c r="AU99" s="45"/>
      <c r="AV99" s="45"/>
      <c r="AW99" s="45"/>
      <c r="AX99" s="45"/>
      <c r="AY99" s="45"/>
    </row>
    <row r="100" spans="1:51" s="6" customFormat="1" ht="56.25">
      <c r="A100" s="47">
        <v>98</v>
      </c>
      <c r="B100" s="4" t="s">
        <v>64</v>
      </c>
      <c r="C100" s="44">
        <v>800058607</v>
      </c>
      <c r="E100" s="4" t="s">
        <v>654</v>
      </c>
      <c r="F100" s="5" t="s">
        <v>66</v>
      </c>
      <c r="G100" s="5" t="s">
        <v>57</v>
      </c>
      <c r="H100" s="2">
        <v>134796101.21</v>
      </c>
      <c r="I100" s="2">
        <v>0</v>
      </c>
      <c r="J100" s="81">
        <v>14850100.8</v>
      </c>
      <c r="K100" s="2">
        <f>+H100+J100</f>
        <v>149646202.01000002</v>
      </c>
      <c r="L100" s="16" t="s">
        <v>37</v>
      </c>
      <c r="M100" s="16" t="s">
        <v>224</v>
      </c>
      <c r="N100" s="16" t="s">
        <v>619</v>
      </c>
      <c r="O100" s="5" t="s">
        <v>215</v>
      </c>
      <c r="P100" s="20" t="s">
        <v>656</v>
      </c>
      <c r="Q100" s="7">
        <v>42816</v>
      </c>
      <c r="R100" s="7">
        <v>42816</v>
      </c>
      <c r="S100" s="24"/>
      <c r="T100" s="3">
        <v>42946</v>
      </c>
      <c r="U100" s="1" t="s">
        <v>657</v>
      </c>
      <c r="V100" s="4" t="s">
        <v>658</v>
      </c>
      <c r="W100" s="23" t="s">
        <v>659</v>
      </c>
      <c r="X100" s="4">
        <v>207</v>
      </c>
      <c r="Y100" s="4" t="s">
        <v>218</v>
      </c>
      <c r="Z100" s="4" t="s">
        <v>238</v>
      </c>
      <c r="AA100" s="4" t="s">
        <v>660</v>
      </c>
      <c r="AB100" s="4">
        <f>120+9</f>
        <v>129</v>
      </c>
      <c r="AC100" s="51" t="s">
        <v>106</v>
      </c>
      <c r="AD100" s="58" t="s">
        <v>106</v>
      </c>
      <c r="AE100" s="63">
        <v>186117</v>
      </c>
      <c r="AF100" s="48"/>
      <c r="AG100" s="5">
        <v>23517</v>
      </c>
      <c r="AH100" s="7">
        <v>42776</v>
      </c>
      <c r="AI100" s="4" t="s">
        <v>238</v>
      </c>
      <c r="AJ100" s="5" t="s">
        <v>106</v>
      </c>
      <c r="AK100" s="23"/>
      <c r="AL100" s="49"/>
      <c r="AM100" s="49"/>
      <c r="AN100" s="49"/>
      <c r="AO100" s="1"/>
      <c r="AP100" s="1"/>
      <c r="AQ100" s="45"/>
      <c r="AR100" s="45"/>
      <c r="AS100" s="45"/>
      <c r="AT100" s="45"/>
      <c r="AU100" s="45"/>
      <c r="AV100" s="45"/>
      <c r="AW100" s="45"/>
      <c r="AX100" s="45"/>
      <c r="AY100" s="45"/>
    </row>
    <row r="101" spans="1:51" s="6" customFormat="1" ht="78.75">
      <c r="A101" s="47">
        <v>99</v>
      </c>
      <c r="B101" s="4" t="s">
        <v>103</v>
      </c>
      <c r="C101" s="44">
        <v>1234640019</v>
      </c>
      <c r="E101" s="4" t="s">
        <v>775</v>
      </c>
      <c r="F101" s="5" t="s">
        <v>66</v>
      </c>
      <c r="G101" s="5" t="s">
        <v>57</v>
      </c>
      <c r="H101" s="2">
        <v>13500000</v>
      </c>
      <c r="I101" s="2">
        <v>1500000</v>
      </c>
      <c r="J101" s="2">
        <v>0</v>
      </c>
      <c r="K101" s="2">
        <f>+J101+H101</f>
        <v>13500000</v>
      </c>
      <c r="L101" s="16" t="s">
        <v>37</v>
      </c>
      <c r="M101" s="16" t="s">
        <v>42</v>
      </c>
      <c r="N101" s="16" t="s">
        <v>58</v>
      </c>
      <c r="O101" s="5" t="s">
        <v>59</v>
      </c>
      <c r="P101" s="20" t="s">
        <v>776</v>
      </c>
      <c r="Q101" s="7">
        <v>42818</v>
      </c>
      <c r="R101" s="24">
        <v>42818</v>
      </c>
      <c r="T101" s="3">
        <v>43092</v>
      </c>
      <c r="U101" s="1" t="s">
        <v>777</v>
      </c>
      <c r="V101" s="4" t="s">
        <v>404</v>
      </c>
      <c r="W101" s="23" t="s">
        <v>784</v>
      </c>
      <c r="X101" s="4" t="s">
        <v>106</v>
      </c>
      <c r="Y101" s="4" t="s">
        <v>406</v>
      </c>
      <c r="Z101" s="4" t="s">
        <v>606</v>
      </c>
      <c r="AA101" s="4" t="s">
        <v>607</v>
      </c>
      <c r="AB101" s="5">
        <v>270</v>
      </c>
      <c r="AC101" s="4" t="s">
        <v>408</v>
      </c>
      <c r="AD101" s="46">
        <v>42818</v>
      </c>
      <c r="AE101" s="63">
        <v>192617</v>
      </c>
      <c r="AF101" s="48"/>
      <c r="AG101" s="5">
        <v>33517</v>
      </c>
      <c r="AH101" s="7">
        <v>42809</v>
      </c>
      <c r="AI101" s="4" t="s">
        <v>270</v>
      </c>
      <c r="AJ101" s="5" t="s">
        <v>322</v>
      </c>
      <c r="AK101" s="23"/>
      <c r="AL101" s="49"/>
      <c r="AM101" s="49"/>
      <c r="AN101" s="49"/>
      <c r="AO101" s="1"/>
      <c r="AP101" s="1"/>
      <c r="AQ101" s="45"/>
      <c r="AR101" s="45"/>
      <c r="AS101" s="45"/>
      <c r="AT101" s="45"/>
      <c r="AU101" s="45"/>
      <c r="AV101" s="45"/>
      <c r="AW101" s="45"/>
      <c r="AX101" s="45"/>
      <c r="AY101" s="45"/>
    </row>
    <row r="102" spans="1:51" s="6" customFormat="1" ht="56.25">
      <c r="A102" s="47">
        <v>100</v>
      </c>
      <c r="B102" s="4" t="s">
        <v>64</v>
      </c>
      <c r="C102" s="44">
        <v>900920788</v>
      </c>
      <c r="E102" s="4" t="s">
        <v>661</v>
      </c>
      <c r="F102" s="5" t="s">
        <v>66</v>
      </c>
      <c r="G102" s="5" t="s">
        <v>57</v>
      </c>
      <c r="H102" s="2">
        <v>117623664</v>
      </c>
      <c r="I102" s="2">
        <v>0</v>
      </c>
      <c r="J102" s="2">
        <v>0</v>
      </c>
      <c r="K102" s="2">
        <f>+I102+H102</f>
        <v>117623664</v>
      </c>
      <c r="L102" s="16" t="s">
        <v>37</v>
      </c>
      <c r="M102" s="16" t="s">
        <v>224</v>
      </c>
      <c r="N102" s="16" t="s">
        <v>619</v>
      </c>
      <c r="O102" s="5" t="s">
        <v>215</v>
      </c>
      <c r="P102" s="20" t="s">
        <v>662</v>
      </c>
      <c r="Q102" s="7">
        <v>42821</v>
      </c>
      <c r="R102" s="7">
        <v>42821</v>
      </c>
      <c r="S102" s="24"/>
      <c r="T102" s="3">
        <v>42892</v>
      </c>
      <c r="U102" s="1" t="s">
        <v>663</v>
      </c>
      <c r="V102" s="4" t="s">
        <v>443</v>
      </c>
      <c r="W102" s="23" t="s">
        <v>664</v>
      </c>
      <c r="X102" s="4">
        <v>219</v>
      </c>
      <c r="Y102" s="4" t="s">
        <v>218</v>
      </c>
      <c r="Z102" s="4" t="s">
        <v>665</v>
      </c>
      <c r="AA102" s="4" t="s">
        <v>445</v>
      </c>
      <c r="AB102" s="4">
        <f>60+4+6</f>
        <v>70</v>
      </c>
      <c r="AC102" s="51" t="s">
        <v>106</v>
      </c>
      <c r="AD102" s="51" t="s">
        <v>106</v>
      </c>
      <c r="AE102" s="63">
        <v>196517</v>
      </c>
      <c r="AF102" s="48"/>
      <c r="AG102" s="5">
        <v>3017</v>
      </c>
      <c r="AH102" s="7">
        <v>42741</v>
      </c>
      <c r="AI102" s="4" t="s">
        <v>666</v>
      </c>
      <c r="AJ102" s="5" t="s">
        <v>106</v>
      </c>
      <c r="AK102" s="23"/>
      <c r="AL102" s="49"/>
      <c r="AM102" s="49"/>
      <c r="AN102" s="49"/>
      <c r="AO102" s="1"/>
      <c r="AP102" s="1"/>
      <c r="AQ102" s="45"/>
      <c r="AR102" s="45"/>
      <c r="AS102" s="45"/>
      <c r="AT102" s="45"/>
      <c r="AU102" s="45"/>
      <c r="AV102" s="45"/>
      <c r="AW102" s="45"/>
      <c r="AX102" s="45"/>
      <c r="AY102" s="45"/>
    </row>
    <row r="103" spans="1:51" s="6" customFormat="1" ht="60">
      <c r="A103" s="47">
        <v>101</v>
      </c>
      <c r="B103" s="4" t="s">
        <v>64</v>
      </c>
      <c r="C103" s="44">
        <v>900370262</v>
      </c>
      <c r="E103" s="4" t="s">
        <v>667</v>
      </c>
      <c r="F103" s="5" t="s">
        <v>66</v>
      </c>
      <c r="G103" s="5" t="s">
        <v>57</v>
      </c>
      <c r="H103" s="2">
        <v>225840000</v>
      </c>
      <c r="I103" s="2">
        <v>0</v>
      </c>
      <c r="J103" s="2">
        <v>0</v>
      </c>
      <c r="K103" s="2">
        <f aca="true" t="shared" si="8" ref="K103:K111">+J103+H103</f>
        <v>225840000</v>
      </c>
      <c r="L103" s="16" t="s">
        <v>37</v>
      </c>
      <c r="M103" s="16" t="s">
        <v>224</v>
      </c>
      <c r="N103" s="16" t="s">
        <v>619</v>
      </c>
      <c r="O103" s="5" t="s">
        <v>215</v>
      </c>
      <c r="P103" s="20" t="s">
        <v>668</v>
      </c>
      <c r="Q103" s="7">
        <v>42822</v>
      </c>
      <c r="R103" s="7">
        <v>42822</v>
      </c>
      <c r="S103" s="24"/>
      <c r="T103" s="3">
        <v>42892</v>
      </c>
      <c r="U103" s="1" t="s">
        <v>663</v>
      </c>
      <c r="V103" s="4" t="s">
        <v>443</v>
      </c>
      <c r="W103" s="23" t="s">
        <v>669</v>
      </c>
      <c r="X103" s="4">
        <v>219</v>
      </c>
      <c r="Y103" s="4" t="s">
        <v>218</v>
      </c>
      <c r="Z103" s="4" t="s">
        <v>665</v>
      </c>
      <c r="AA103" s="4" t="s">
        <v>445</v>
      </c>
      <c r="AB103" s="4">
        <v>69</v>
      </c>
      <c r="AC103" s="51" t="s">
        <v>106</v>
      </c>
      <c r="AD103" s="51" t="s">
        <v>106</v>
      </c>
      <c r="AE103" s="63">
        <v>197517</v>
      </c>
      <c r="AF103" s="48"/>
      <c r="AG103" s="5">
        <v>3017</v>
      </c>
      <c r="AH103" s="7">
        <v>42741</v>
      </c>
      <c r="AI103" s="4" t="s">
        <v>666</v>
      </c>
      <c r="AJ103" s="5" t="s">
        <v>106</v>
      </c>
      <c r="AK103" s="23"/>
      <c r="AL103" s="49"/>
      <c r="AM103" s="49"/>
      <c r="AN103" s="49"/>
      <c r="AO103" s="1"/>
      <c r="AP103" s="1"/>
      <c r="AQ103" s="45"/>
      <c r="AR103" s="45"/>
      <c r="AS103" s="45"/>
      <c r="AT103" s="45"/>
      <c r="AU103" s="45"/>
      <c r="AV103" s="45"/>
      <c r="AW103" s="45"/>
      <c r="AX103" s="45"/>
      <c r="AY103" s="45"/>
    </row>
    <row r="104" spans="1:51" s="6" customFormat="1" ht="56.25">
      <c r="A104" s="47">
        <v>102</v>
      </c>
      <c r="B104" s="4" t="s">
        <v>64</v>
      </c>
      <c r="C104" s="44">
        <v>900920788</v>
      </c>
      <c r="E104" s="4" t="s">
        <v>661</v>
      </c>
      <c r="F104" s="5" t="s">
        <v>66</v>
      </c>
      <c r="G104" s="5" t="s">
        <v>57</v>
      </c>
      <c r="H104" s="2">
        <v>36953568</v>
      </c>
      <c r="I104" s="2">
        <v>0</v>
      </c>
      <c r="J104" s="2">
        <v>0</v>
      </c>
      <c r="K104" s="2">
        <f t="shared" si="8"/>
        <v>36953568</v>
      </c>
      <c r="L104" s="16" t="s">
        <v>37</v>
      </c>
      <c r="M104" s="16" t="s">
        <v>224</v>
      </c>
      <c r="N104" s="16" t="s">
        <v>619</v>
      </c>
      <c r="O104" s="5" t="s">
        <v>215</v>
      </c>
      <c r="P104" s="20" t="s">
        <v>670</v>
      </c>
      <c r="Q104" s="7">
        <v>42822</v>
      </c>
      <c r="R104" s="7">
        <v>42822</v>
      </c>
      <c r="S104" s="24"/>
      <c r="T104" s="3">
        <v>42892</v>
      </c>
      <c r="U104" s="1" t="s">
        <v>663</v>
      </c>
      <c r="V104" s="4" t="s">
        <v>443</v>
      </c>
      <c r="W104" s="23" t="s">
        <v>664</v>
      </c>
      <c r="X104" s="4">
        <v>219</v>
      </c>
      <c r="Y104" s="4" t="s">
        <v>218</v>
      </c>
      <c r="Z104" s="4" t="s">
        <v>665</v>
      </c>
      <c r="AA104" s="4" t="s">
        <v>445</v>
      </c>
      <c r="AB104" s="4">
        <v>69</v>
      </c>
      <c r="AC104" s="51" t="s">
        <v>106</v>
      </c>
      <c r="AD104" s="51" t="s">
        <v>106</v>
      </c>
      <c r="AE104" s="63">
        <v>197617</v>
      </c>
      <c r="AF104" s="48"/>
      <c r="AG104" s="5">
        <v>3017</v>
      </c>
      <c r="AH104" s="7">
        <v>42741</v>
      </c>
      <c r="AI104" s="4" t="s">
        <v>666</v>
      </c>
      <c r="AJ104" s="5" t="s">
        <v>106</v>
      </c>
      <c r="AK104" s="23"/>
      <c r="AL104" s="49"/>
      <c r="AM104" s="49"/>
      <c r="AN104" s="49"/>
      <c r="AO104" s="1"/>
      <c r="AP104" s="1"/>
      <c r="AQ104" s="45"/>
      <c r="AR104" s="45"/>
      <c r="AS104" s="45"/>
      <c r="AT104" s="45"/>
      <c r="AU104" s="45"/>
      <c r="AV104" s="45"/>
      <c r="AW104" s="45"/>
      <c r="AX104" s="45"/>
      <c r="AY104" s="45"/>
    </row>
    <row r="105" spans="1:51" s="6" customFormat="1" ht="60">
      <c r="A105" s="47">
        <v>103</v>
      </c>
      <c r="B105" s="4" t="s">
        <v>64</v>
      </c>
      <c r="C105" s="44">
        <v>900370262</v>
      </c>
      <c r="E105" s="4" t="s">
        <v>667</v>
      </c>
      <c r="F105" s="5" t="s">
        <v>66</v>
      </c>
      <c r="G105" s="5" t="s">
        <v>57</v>
      </c>
      <c r="H105" s="2">
        <v>50400000</v>
      </c>
      <c r="I105" s="2">
        <v>0</v>
      </c>
      <c r="J105" s="2">
        <v>0</v>
      </c>
      <c r="K105" s="2">
        <f t="shared" si="8"/>
        <v>50400000</v>
      </c>
      <c r="L105" s="16" t="s">
        <v>37</v>
      </c>
      <c r="M105" s="16" t="s">
        <v>224</v>
      </c>
      <c r="N105" s="16" t="s">
        <v>619</v>
      </c>
      <c r="O105" s="5" t="s">
        <v>215</v>
      </c>
      <c r="P105" s="20" t="s">
        <v>671</v>
      </c>
      <c r="Q105" s="7">
        <v>42822</v>
      </c>
      <c r="R105" s="7">
        <v>42822</v>
      </c>
      <c r="S105" s="24"/>
      <c r="T105" s="3">
        <v>42892</v>
      </c>
      <c r="U105" s="1" t="s">
        <v>663</v>
      </c>
      <c r="V105" s="4" t="s">
        <v>443</v>
      </c>
      <c r="W105" s="23" t="s">
        <v>669</v>
      </c>
      <c r="X105" s="4">
        <v>219</v>
      </c>
      <c r="Y105" s="4" t="s">
        <v>218</v>
      </c>
      <c r="Z105" s="4" t="s">
        <v>665</v>
      </c>
      <c r="AA105" s="4" t="s">
        <v>445</v>
      </c>
      <c r="AB105" s="4">
        <v>69</v>
      </c>
      <c r="AC105" s="51" t="s">
        <v>106</v>
      </c>
      <c r="AD105" s="51" t="s">
        <v>106</v>
      </c>
      <c r="AE105" s="63">
        <v>202417</v>
      </c>
      <c r="AF105" s="48"/>
      <c r="AG105" s="5">
        <v>3017</v>
      </c>
      <c r="AH105" s="7">
        <v>42741</v>
      </c>
      <c r="AI105" s="4" t="s">
        <v>666</v>
      </c>
      <c r="AJ105" s="5" t="s">
        <v>106</v>
      </c>
      <c r="AK105" s="23"/>
      <c r="AL105" s="49"/>
      <c r="AM105" s="49"/>
      <c r="AN105" s="49"/>
      <c r="AO105" s="1"/>
      <c r="AP105" s="1"/>
      <c r="AQ105" s="45"/>
      <c r="AR105" s="45"/>
      <c r="AS105" s="45"/>
      <c r="AT105" s="45"/>
      <c r="AU105" s="45"/>
      <c r="AV105" s="45"/>
      <c r="AW105" s="45"/>
      <c r="AX105" s="45"/>
      <c r="AY105" s="45"/>
    </row>
    <row r="106" spans="1:51" s="6" customFormat="1" ht="60">
      <c r="A106" s="47">
        <v>104</v>
      </c>
      <c r="B106" s="4" t="s">
        <v>64</v>
      </c>
      <c r="C106" s="44">
        <v>860001963</v>
      </c>
      <c r="E106" s="4" t="s">
        <v>672</v>
      </c>
      <c r="F106" s="5" t="s">
        <v>66</v>
      </c>
      <c r="G106" s="5" t="s">
        <v>57</v>
      </c>
      <c r="H106" s="2">
        <v>19675200</v>
      </c>
      <c r="I106" s="2">
        <v>0</v>
      </c>
      <c r="J106" s="2">
        <v>0</v>
      </c>
      <c r="K106" s="2">
        <f t="shared" si="8"/>
        <v>19675200</v>
      </c>
      <c r="L106" s="16" t="s">
        <v>37</v>
      </c>
      <c r="M106" s="16" t="s">
        <v>224</v>
      </c>
      <c r="N106" s="16" t="s">
        <v>619</v>
      </c>
      <c r="O106" s="5" t="s">
        <v>215</v>
      </c>
      <c r="P106" s="20" t="s">
        <v>673</v>
      </c>
      <c r="Q106" s="7">
        <v>42822</v>
      </c>
      <c r="R106" s="7">
        <v>42822</v>
      </c>
      <c r="S106" s="24"/>
      <c r="T106" s="3">
        <v>42892</v>
      </c>
      <c r="U106" s="1" t="s">
        <v>663</v>
      </c>
      <c r="V106" s="4" t="s">
        <v>443</v>
      </c>
      <c r="W106" s="23" t="s">
        <v>674</v>
      </c>
      <c r="X106" s="4">
        <v>219</v>
      </c>
      <c r="Y106" s="4" t="s">
        <v>218</v>
      </c>
      <c r="Z106" s="4" t="s">
        <v>665</v>
      </c>
      <c r="AA106" s="4" t="s">
        <v>445</v>
      </c>
      <c r="AB106" s="4">
        <v>69</v>
      </c>
      <c r="AC106" s="51" t="s">
        <v>106</v>
      </c>
      <c r="AD106" s="51" t="s">
        <v>106</v>
      </c>
      <c r="AE106" s="63">
        <v>202517</v>
      </c>
      <c r="AF106" s="48"/>
      <c r="AG106" s="5">
        <v>3017</v>
      </c>
      <c r="AH106" s="7">
        <v>42741</v>
      </c>
      <c r="AI106" s="4" t="s">
        <v>666</v>
      </c>
      <c r="AJ106" s="5" t="s">
        <v>106</v>
      </c>
      <c r="AK106" s="23"/>
      <c r="AL106" s="49"/>
      <c r="AM106" s="49"/>
      <c r="AN106" s="49"/>
      <c r="AO106" s="1"/>
      <c r="AP106" s="1"/>
      <c r="AQ106" s="45"/>
      <c r="AR106" s="45"/>
      <c r="AS106" s="45"/>
      <c r="AT106" s="45"/>
      <c r="AU106" s="45"/>
      <c r="AV106" s="45"/>
      <c r="AW106" s="45"/>
      <c r="AX106" s="45"/>
      <c r="AY106" s="45"/>
    </row>
    <row r="107" spans="1:51" s="6" customFormat="1" ht="56.25">
      <c r="A107" s="47">
        <v>105</v>
      </c>
      <c r="B107" s="4" t="s">
        <v>64</v>
      </c>
      <c r="C107" s="44">
        <v>900920788</v>
      </c>
      <c r="E107" s="4" t="s">
        <v>661</v>
      </c>
      <c r="F107" s="5" t="s">
        <v>66</v>
      </c>
      <c r="G107" s="5" t="s">
        <v>57</v>
      </c>
      <c r="H107" s="2">
        <v>8057376</v>
      </c>
      <c r="I107" s="2">
        <v>0</v>
      </c>
      <c r="J107" s="2">
        <v>0</v>
      </c>
      <c r="K107" s="2">
        <f t="shared" si="8"/>
        <v>8057376</v>
      </c>
      <c r="L107" s="16" t="s">
        <v>37</v>
      </c>
      <c r="M107" s="16" t="s">
        <v>224</v>
      </c>
      <c r="N107" s="16" t="s">
        <v>619</v>
      </c>
      <c r="O107" s="5" t="s">
        <v>215</v>
      </c>
      <c r="P107" s="20" t="s">
        <v>675</v>
      </c>
      <c r="Q107" s="7">
        <v>42823</v>
      </c>
      <c r="R107" s="7">
        <v>42823</v>
      </c>
      <c r="S107" s="24"/>
      <c r="T107" s="3">
        <v>42892</v>
      </c>
      <c r="U107" s="1" t="s">
        <v>663</v>
      </c>
      <c r="V107" s="4" t="s">
        <v>443</v>
      </c>
      <c r="W107" s="23" t="s">
        <v>664</v>
      </c>
      <c r="X107" s="4">
        <v>219</v>
      </c>
      <c r="Y107" s="4" t="s">
        <v>218</v>
      </c>
      <c r="Z107" s="4" t="s">
        <v>665</v>
      </c>
      <c r="AA107" s="4" t="s">
        <v>445</v>
      </c>
      <c r="AB107" s="4">
        <v>68</v>
      </c>
      <c r="AC107" s="51" t="s">
        <v>106</v>
      </c>
      <c r="AD107" s="51" t="s">
        <v>106</v>
      </c>
      <c r="AE107" s="63">
        <v>203017</v>
      </c>
      <c r="AF107" s="48"/>
      <c r="AG107" s="5">
        <v>3017</v>
      </c>
      <c r="AH107" s="7">
        <v>42741</v>
      </c>
      <c r="AI107" s="4" t="s">
        <v>666</v>
      </c>
      <c r="AJ107" s="5" t="s">
        <v>106</v>
      </c>
      <c r="AK107" s="23"/>
      <c r="AL107" s="49"/>
      <c r="AM107" s="49"/>
      <c r="AN107" s="49"/>
      <c r="AO107" s="1"/>
      <c r="AP107" s="1"/>
      <c r="AQ107" s="45"/>
      <c r="AR107" s="45"/>
      <c r="AS107" s="45"/>
      <c r="AT107" s="45"/>
      <c r="AU107" s="45"/>
      <c r="AV107" s="45"/>
      <c r="AW107" s="45"/>
      <c r="AX107" s="45"/>
      <c r="AY107" s="45"/>
    </row>
    <row r="108" spans="1:51" s="6" customFormat="1" ht="56.25">
      <c r="A108" s="47">
        <v>106</v>
      </c>
      <c r="B108" s="4" t="s">
        <v>64</v>
      </c>
      <c r="C108" s="44">
        <v>900920788</v>
      </c>
      <c r="E108" s="4" t="s">
        <v>661</v>
      </c>
      <c r="F108" s="5" t="s">
        <v>66</v>
      </c>
      <c r="G108" s="5" t="s">
        <v>57</v>
      </c>
      <c r="H108" s="2">
        <v>12230880</v>
      </c>
      <c r="I108" s="2">
        <v>0</v>
      </c>
      <c r="J108" s="2">
        <v>0</v>
      </c>
      <c r="K108" s="2">
        <f t="shared" si="8"/>
        <v>12230880</v>
      </c>
      <c r="L108" s="16" t="s">
        <v>37</v>
      </c>
      <c r="M108" s="16" t="s">
        <v>224</v>
      </c>
      <c r="N108" s="16" t="s">
        <v>619</v>
      </c>
      <c r="O108" s="5" t="s">
        <v>215</v>
      </c>
      <c r="P108" s="20" t="s">
        <v>676</v>
      </c>
      <c r="Q108" s="7">
        <v>42822</v>
      </c>
      <c r="R108" s="7">
        <v>42822</v>
      </c>
      <c r="S108" s="24"/>
      <c r="T108" s="3">
        <v>42892</v>
      </c>
      <c r="U108" s="1" t="s">
        <v>663</v>
      </c>
      <c r="V108" s="4" t="s">
        <v>443</v>
      </c>
      <c r="W108" s="23" t="s">
        <v>664</v>
      </c>
      <c r="X108" s="4">
        <v>219</v>
      </c>
      <c r="Y108" s="4" t="s">
        <v>218</v>
      </c>
      <c r="Z108" s="4" t="s">
        <v>665</v>
      </c>
      <c r="AA108" s="4" t="s">
        <v>445</v>
      </c>
      <c r="AB108" s="4">
        <v>69</v>
      </c>
      <c r="AC108" s="51" t="s">
        <v>106</v>
      </c>
      <c r="AD108" s="51" t="s">
        <v>106</v>
      </c>
      <c r="AE108" s="63">
        <v>202817</v>
      </c>
      <c r="AF108" s="48"/>
      <c r="AG108" s="5">
        <v>3017</v>
      </c>
      <c r="AH108" s="7">
        <v>42741</v>
      </c>
      <c r="AI108" s="4" t="s">
        <v>666</v>
      </c>
      <c r="AJ108" s="5" t="s">
        <v>106</v>
      </c>
      <c r="AK108" s="23"/>
      <c r="AL108" s="49"/>
      <c r="AM108" s="49"/>
      <c r="AN108" s="49"/>
      <c r="AO108" s="1"/>
      <c r="AP108" s="1"/>
      <c r="AQ108" s="45"/>
      <c r="AR108" s="45"/>
      <c r="AS108" s="45"/>
      <c r="AT108" s="45"/>
      <c r="AU108" s="45"/>
      <c r="AV108" s="45"/>
      <c r="AW108" s="45"/>
      <c r="AX108" s="45"/>
      <c r="AY108" s="45"/>
    </row>
    <row r="109" spans="1:51" s="6" customFormat="1" ht="60">
      <c r="A109" s="47">
        <v>107</v>
      </c>
      <c r="B109" s="4" t="s">
        <v>64</v>
      </c>
      <c r="C109" s="44">
        <v>830119276</v>
      </c>
      <c r="E109" s="4" t="s">
        <v>677</v>
      </c>
      <c r="F109" s="5" t="s">
        <v>66</v>
      </c>
      <c r="G109" s="5" t="s">
        <v>57</v>
      </c>
      <c r="H109" s="2">
        <v>33600000</v>
      </c>
      <c r="I109" s="2">
        <v>0</v>
      </c>
      <c r="J109" s="2">
        <v>0</v>
      </c>
      <c r="K109" s="2">
        <f t="shared" si="8"/>
        <v>33600000</v>
      </c>
      <c r="L109" s="16" t="s">
        <v>37</v>
      </c>
      <c r="M109" s="16" t="s">
        <v>224</v>
      </c>
      <c r="N109" s="16" t="s">
        <v>619</v>
      </c>
      <c r="O109" s="5" t="s">
        <v>215</v>
      </c>
      <c r="P109" s="20" t="s">
        <v>678</v>
      </c>
      <c r="Q109" s="7">
        <v>42822</v>
      </c>
      <c r="R109" s="7">
        <v>42822</v>
      </c>
      <c r="S109" s="24"/>
      <c r="T109" s="3">
        <v>42892</v>
      </c>
      <c r="U109" s="1" t="s">
        <v>663</v>
      </c>
      <c r="V109" s="4" t="s">
        <v>443</v>
      </c>
      <c r="W109" s="23" t="s">
        <v>679</v>
      </c>
      <c r="X109" s="4">
        <v>219</v>
      </c>
      <c r="Y109" s="4" t="s">
        <v>218</v>
      </c>
      <c r="Z109" s="4" t="s">
        <v>665</v>
      </c>
      <c r="AA109" s="4" t="s">
        <v>445</v>
      </c>
      <c r="AB109" s="4">
        <v>69</v>
      </c>
      <c r="AC109" s="51" t="s">
        <v>106</v>
      </c>
      <c r="AD109" s="51" t="s">
        <v>106</v>
      </c>
      <c r="AE109" s="63">
        <v>202717</v>
      </c>
      <c r="AF109" s="48"/>
      <c r="AG109" s="5">
        <v>3017</v>
      </c>
      <c r="AH109" s="7">
        <v>42741</v>
      </c>
      <c r="AI109" s="4" t="s">
        <v>666</v>
      </c>
      <c r="AJ109" s="5" t="s">
        <v>106</v>
      </c>
      <c r="AK109" s="23"/>
      <c r="AL109" s="49"/>
      <c r="AM109" s="49"/>
      <c r="AN109" s="49"/>
      <c r="AO109" s="1"/>
      <c r="AP109" s="1"/>
      <c r="AQ109" s="45"/>
      <c r="AR109" s="45"/>
      <c r="AS109" s="45"/>
      <c r="AT109" s="45"/>
      <c r="AU109" s="45"/>
      <c r="AV109" s="45"/>
      <c r="AW109" s="45"/>
      <c r="AX109" s="45"/>
      <c r="AY109" s="45"/>
    </row>
    <row r="110" spans="1:51" s="6" customFormat="1" ht="60">
      <c r="A110" s="47">
        <v>108</v>
      </c>
      <c r="B110" s="4" t="s">
        <v>64</v>
      </c>
      <c r="C110" s="44">
        <v>900921872</v>
      </c>
      <c r="E110" s="4" t="s">
        <v>680</v>
      </c>
      <c r="F110" s="5" t="s">
        <v>66</v>
      </c>
      <c r="G110" s="5" t="s">
        <v>57</v>
      </c>
      <c r="H110" s="2">
        <v>95292312</v>
      </c>
      <c r="I110" s="2">
        <v>0</v>
      </c>
      <c r="J110" s="2">
        <v>0</v>
      </c>
      <c r="K110" s="2">
        <f t="shared" si="8"/>
        <v>95292312</v>
      </c>
      <c r="L110" s="16" t="s">
        <v>37</v>
      </c>
      <c r="M110" s="16" t="s">
        <v>224</v>
      </c>
      <c r="N110" s="16" t="s">
        <v>619</v>
      </c>
      <c r="O110" s="5" t="s">
        <v>215</v>
      </c>
      <c r="P110" s="20" t="s">
        <v>681</v>
      </c>
      <c r="Q110" s="7">
        <v>42822</v>
      </c>
      <c r="R110" s="7">
        <v>42822</v>
      </c>
      <c r="S110" s="24"/>
      <c r="T110" s="3">
        <v>42892</v>
      </c>
      <c r="U110" s="1" t="s">
        <v>663</v>
      </c>
      <c r="V110" s="4" t="s">
        <v>443</v>
      </c>
      <c r="W110" s="23" t="s">
        <v>682</v>
      </c>
      <c r="X110" s="4">
        <v>219</v>
      </c>
      <c r="Y110" s="4" t="s">
        <v>218</v>
      </c>
      <c r="Z110" s="4" t="s">
        <v>665</v>
      </c>
      <c r="AA110" s="4" t="s">
        <v>445</v>
      </c>
      <c r="AB110" s="4">
        <v>69</v>
      </c>
      <c r="AC110" s="51" t="s">
        <v>106</v>
      </c>
      <c r="AD110" s="51" t="s">
        <v>106</v>
      </c>
      <c r="AE110" s="63">
        <v>202917</v>
      </c>
      <c r="AF110" s="48"/>
      <c r="AG110" s="5">
        <v>3017</v>
      </c>
      <c r="AH110" s="7">
        <v>42741</v>
      </c>
      <c r="AI110" s="4" t="s">
        <v>666</v>
      </c>
      <c r="AJ110" s="5" t="s">
        <v>106</v>
      </c>
      <c r="AK110" s="23"/>
      <c r="AL110" s="49"/>
      <c r="AM110" s="49"/>
      <c r="AN110" s="49"/>
      <c r="AO110" s="1"/>
      <c r="AP110" s="1"/>
      <c r="AQ110" s="45"/>
      <c r="AR110" s="45"/>
      <c r="AS110" s="45"/>
      <c r="AT110" s="45"/>
      <c r="AU110" s="45"/>
      <c r="AV110" s="45"/>
      <c r="AW110" s="45"/>
      <c r="AX110" s="45"/>
      <c r="AY110" s="45"/>
    </row>
    <row r="111" spans="1:51" s="6" customFormat="1" ht="67.5">
      <c r="A111" s="47">
        <v>109</v>
      </c>
      <c r="B111" s="4" t="s">
        <v>64</v>
      </c>
      <c r="C111" s="44">
        <v>800116217</v>
      </c>
      <c r="D111" s="6">
        <v>2</v>
      </c>
      <c r="E111" s="4" t="s">
        <v>744</v>
      </c>
      <c r="F111" s="5" t="s">
        <v>66</v>
      </c>
      <c r="G111" s="5" t="s">
        <v>57</v>
      </c>
      <c r="H111" s="2">
        <v>25000000</v>
      </c>
      <c r="I111" s="2">
        <v>0</v>
      </c>
      <c r="J111" s="2">
        <v>0</v>
      </c>
      <c r="K111" s="2">
        <f t="shared" si="8"/>
        <v>25000000</v>
      </c>
      <c r="L111" s="16" t="s">
        <v>209</v>
      </c>
      <c r="M111" s="16" t="s">
        <v>224</v>
      </c>
      <c r="N111" s="16" t="s">
        <v>745</v>
      </c>
      <c r="O111" s="5" t="s">
        <v>38</v>
      </c>
      <c r="P111" s="20" t="s">
        <v>746</v>
      </c>
      <c r="Q111" s="7">
        <v>42823</v>
      </c>
      <c r="R111" s="7">
        <v>42823</v>
      </c>
      <c r="S111" s="24"/>
      <c r="T111" s="3">
        <v>43100</v>
      </c>
      <c r="U111" s="1" t="s">
        <v>747</v>
      </c>
      <c r="V111" s="4" t="s">
        <v>748</v>
      </c>
      <c r="W111" s="23" t="s">
        <v>749</v>
      </c>
      <c r="X111" s="4">
        <v>408</v>
      </c>
      <c r="Y111" s="4" t="s">
        <v>406</v>
      </c>
      <c r="Z111" s="4" t="s">
        <v>492</v>
      </c>
      <c r="AA111" s="4" t="s">
        <v>493</v>
      </c>
      <c r="AB111" s="4">
        <v>272</v>
      </c>
      <c r="AC111" s="4" t="s">
        <v>750</v>
      </c>
      <c r="AD111" s="52">
        <v>42823</v>
      </c>
      <c r="AE111" s="63">
        <v>204917</v>
      </c>
      <c r="AF111" s="48"/>
      <c r="AG111" s="5">
        <v>1917</v>
      </c>
      <c r="AH111" s="7">
        <v>42737</v>
      </c>
      <c r="AI111" s="4" t="s">
        <v>751</v>
      </c>
      <c r="AJ111" s="5" t="s">
        <v>106</v>
      </c>
      <c r="AK111" s="23"/>
      <c r="AL111" s="49"/>
      <c r="AM111" s="49"/>
      <c r="AN111" s="49"/>
      <c r="AO111" s="1"/>
      <c r="AP111" s="1"/>
      <c r="AQ111" s="45"/>
      <c r="AR111" s="45"/>
      <c r="AS111" s="45"/>
      <c r="AT111" s="45"/>
      <c r="AU111" s="45"/>
      <c r="AV111" s="45"/>
      <c r="AW111" s="45"/>
      <c r="AX111" s="45"/>
      <c r="AY111" s="45"/>
    </row>
    <row r="112" spans="1:51" s="6" customFormat="1" ht="90">
      <c r="A112" s="47">
        <v>110</v>
      </c>
      <c r="B112" s="4" t="s">
        <v>64</v>
      </c>
      <c r="C112" s="44">
        <v>860002400</v>
      </c>
      <c r="E112" s="4" t="s">
        <v>415</v>
      </c>
      <c r="F112" s="5" t="s">
        <v>66</v>
      </c>
      <c r="G112" s="5" t="s">
        <v>57</v>
      </c>
      <c r="H112" s="2">
        <v>992262685</v>
      </c>
      <c r="I112" s="2">
        <v>0</v>
      </c>
      <c r="J112" s="2">
        <v>12338995</v>
      </c>
      <c r="K112" s="2">
        <f>+J112+H112</f>
        <v>1004601680</v>
      </c>
      <c r="L112" s="16" t="s">
        <v>37</v>
      </c>
      <c r="M112" s="16" t="s">
        <v>224</v>
      </c>
      <c r="N112" s="16" t="s">
        <v>619</v>
      </c>
      <c r="O112" s="5" t="s">
        <v>215</v>
      </c>
      <c r="P112" s="20" t="s">
        <v>683</v>
      </c>
      <c r="Q112" s="7">
        <v>42824</v>
      </c>
      <c r="R112" s="7">
        <v>42824</v>
      </c>
      <c r="S112" s="24"/>
      <c r="T112" s="3">
        <v>43100</v>
      </c>
      <c r="U112" s="1" t="s">
        <v>684</v>
      </c>
      <c r="V112" s="4" t="s">
        <v>419</v>
      </c>
      <c r="W112" s="23" t="s">
        <v>685</v>
      </c>
      <c r="X112" s="4">
        <v>296</v>
      </c>
      <c r="Y112" s="4" t="s">
        <v>218</v>
      </c>
      <c r="Z112" s="4" t="s">
        <v>686</v>
      </c>
      <c r="AA112" s="4" t="s">
        <v>421</v>
      </c>
      <c r="AB112" s="4">
        <v>270</v>
      </c>
      <c r="AC112" s="51" t="s">
        <v>106</v>
      </c>
      <c r="AD112" s="51" t="s">
        <v>106</v>
      </c>
      <c r="AE112" s="63">
        <v>204717</v>
      </c>
      <c r="AF112" s="48"/>
      <c r="AG112" s="5">
        <v>1717</v>
      </c>
      <c r="AH112" s="7">
        <v>42737</v>
      </c>
      <c r="AI112" s="4" t="s">
        <v>687</v>
      </c>
      <c r="AJ112" s="5" t="s">
        <v>106</v>
      </c>
      <c r="AK112" s="23"/>
      <c r="AL112" s="49"/>
      <c r="AM112" s="49"/>
      <c r="AN112" s="49"/>
      <c r="AO112" s="1"/>
      <c r="AP112" s="1"/>
      <c r="AQ112" s="45"/>
      <c r="AR112" s="45"/>
      <c r="AS112" s="45"/>
      <c r="AT112" s="45"/>
      <c r="AU112" s="45"/>
      <c r="AV112" s="45"/>
      <c r="AW112" s="45"/>
      <c r="AX112" s="45"/>
      <c r="AY112" s="45"/>
    </row>
    <row r="113" spans="1:51" s="6" customFormat="1" ht="67.5">
      <c r="A113" s="47">
        <v>111</v>
      </c>
      <c r="B113" s="4" t="s">
        <v>103</v>
      </c>
      <c r="C113" s="44">
        <v>1019039746</v>
      </c>
      <c r="E113" s="4" t="s">
        <v>596</v>
      </c>
      <c r="F113" s="5" t="s">
        <v>66</v>
      </c>
      <c r="G113" s="5" t="s">
        <v>57</v>
      </c>
      <c r="H113" s="2">
        <v>25650000</v>
      </c>
      <c r="I113" s="2">
        <v>2700000</v>
      </c>
      <c r="J113" s="2">
        <v>0</v>
      </c>
      <c r="K113" s="2">
        <f>+H113+J113</f>
        <v>25650000</v>
      </c>
      <c r="L113" s="16" t="s">
        <v>37</v>
      </c>
      <c r="M113" s="16" t="s">
        <v>42</v>
      </c>
      <c r="N113" s="16" t="s">
        <v>58</v>
      </c>
      <c r="O113" s="5" t="s">
        <v>59</v>
      </c>
      <c r="P113" s="20" t="s">
        <v>597</v>
      </c>
      <c r="Q113" s="7">
        <v>42824</v>
      </c>
      <c r="R113" s="7">
        <v>42825</v>
      </c>
      <c r="S113" s="24"/>
      <c r="T113" s="3">
        <v>43100</v>
      </c>
      <c r="U113" s="1" t="s">
        <v>598</v>
      </c>
      <c r="V113" s="4" t="s">
        <v>404</v>
      </c>
      <c r="W113" s="23" t="s">
        <v>599</v>
      </c>
      <c r="X113" s="4" t="s">
        <v>106</v>
      </c>
      <c r="Y113" s="4" t="s">
        <v>406</v>
      </c>
      <c r="Z113" s="4" t="s">
        <v>473</v>
      </c>
      <c r="AA113" s="4" t="s">
        <v>474</v>
      </c>
      <c r="AB113" s="5">
        <v>270</v>
      </c>
      <c r="AC113" s="4" t="s">
        <v>408</v>
      </c>
      <c r="AD113" s="46">
        <v>42825</v>
      </c>
      <c r="AE113" s="63">
        <v>206117</v>
      </c>
      <c r="AF113" s="48"/>
      <c r="AG113" s="5">
        <v>33717</v>
      </c>
      <c r="AH113" s="7">
        <v>42809</v>
      </c>
      <c r="AI113" s="4" t="s">
        <v>600</v>
      </c>
      <c r="AJ113" s="5" t="s">
        <v>303</v>
      </c>
      <c r="AK113" s="23"/>
      <c r="AL113" s="49"/>
      <c r="AM113" s="49"/>
      <c r="AN113" s="49"/>
      <c r="AO113" s="1"/>
      <c r="AP113" s="1"/>
      <c r="AQ113" s="45"/>
      <c r="AR113" s="45"/>
      <c r="AS113" s="45"/>
      <c r="AT113" s="45"/>
      <c r="AU113" s="45"/>
      <c r="AV113" s="45"/>
      <c r="AW113" s="45"/>
      <c r="AX113" s="45"/>
      <c r="AY113" s="45"/>
    </row>
    <row r="114" spans="1:51" s="6" customFormat="1" ht="105">
      <c r="A114" s="47">
        <v>112</v>
      </c>
      <c r="B114" s="4" t="s">
        <v>103</v>
      </c>
      <c r="C114" s="44">
        <v>1024471747</v>
      </c>
      <c r="E114" s="4" t="s">
        <v>778</v>
      </c>
      <c r="F114" s="5" t="s">
        <v>66</v>
      </c>
      <c r="G114" s="5" t="s">
        <v>57</v>
      </c>
      <c r="H114" s="2">
        <v>21000000</v>
      </c>
      <c r="I114" s="2">
        <v>3500000</v>
      </c>
      <c r="J114" s="2">
        <v>0</v>
      </c>
      <c r="K114" s="2">
        <f>+H114+J114</f>
        <v>21000000</v>
      </c>
      <c r="L114" s="16" t="s">
        <v>209</v>
      </c>
      <c r="M114" s="16" t="s">
        <v>42</v>
      </c>
      <c r="N114" s="16" t="s">
        <v>58</v>
      </c>
      <c r="O114" s="5" t="s">
        <v>59</v>
      </c>
      <c r="P114" s="20" t="s">
        <v>779</v>
      </c>
      <c r="Q114" s="7">
        <v>42824</v>
      </c>
      <c r="R114" s="7">
        <v>42825</v>
      </c>
      <c r="S114" s="24" t="s">
        <v>1068</v>
      </c>
      <c r="T114" s="86">
        <v>42860</v>
      </c>
      <c r="U114" s="1" t="s">
        <v>780</v>
      </c>
      <c r="V114" s="4" t="s">
        <v>404</v>
      </c>
      <c r="W114" s="23" t="s">
        <v>786</v>
      </c>
      <c r="X114" s="4" t="s">
        <v>106</v>
      </c>
      <c r="Y114" s="4" t="s">
        <v>406</v>
      </c>
      <c r="Z114" s="4" t="s">
        <v>587</v>
      </c>
      <c r="AA114" s="4" t="s">
        <v>574</v>
      </c>
      <c r="AB114" s="5">
        <v>180</v>
      </c>
      <c r="AC114" s="4" t="s">
        <v>408</v>
      </c>
      <c r="AD114" s="46">
        <v>42825</v>
      </c>
      <c r="AE114" s="63">
        <v>206217</v>
      </c>
      <c r="AF114" s="48"/>
      <c r="AG114" s="5">
        <v>33817</v>
      </c>
      <c r="AH114" s="7">
        <v>42809</v>
      </c>
      <c r="AI114" s="4" t="s">
        <v>787</v>
      </c>
      <c r="AJ114" s="5" t="s">
        <v>106</v>
      </c>
      <c r="AK114" s="23"/>
      <c r="AL114" s="49"/>
      <c r="AM114" s="49"/>
      <c r="AN114" s="49"/>
      <c r="AO114" s="1"/>
      <c r="AP114" s="69" t="s">
        <v>873</v>
      </c>
      <c r="AQ114" s="50" t="s">
        <v>871</v>
      </c>
      <c r="AR114" s="50" t="s">
        <v>874</v>
      </c>
      <c r="AS114" s="45"/>
      <c r="AT114" s="45"/>
      <c r="AU114" s="45"/>
      <c r="AV114" s="45"/>
      <c r="AW114" s="45"/>
      <c r="AX114" s="45"/>
      <c r="AY114" s="45"/>
    </row>
    <row r="115" spans="1:51" s="6" customFormat="1" ht="60">
      <c r="A115" s="47">
        <v>113</v>
      </c>
      <c r="B115" s="4" t="s">
        <v>64</v>
      </c>
      <c r="C115" s="44">
        <v>20546554</v>
      </c>
      <c r="E115" s="4" t="s">
        <v>618</v>
      </c>
      <c r="F115" s="5" t="s">
        <v>66</v>
      </c>
      <c r="G115" s="5" t="s">
        <v>57</v>
      </c>
      <c r="H115" s="2">
        <v>5862824</v>
      </c>
      <c r="I115" s="2">
        <v>0</v>
      </c>
      <c r="J115" s="2">
        <v>0</v>
      </c>
      <c r="K115" s="2">
        <f aca="true" t="shared" si="9" ref="K115:K131">+J115+H115</f>
        <v>5862824</v>
      </c>
      <c r="L115" s="16" t="s">
        <v>209</v>
      </c>
      <c r="M115" s="16" t="s">
        <v>224</v>
      </c>
      <c r="N115" s="16" t="s">
        <v>619</v>
      </c>
      <c r="O115" s="5" t="s">
        <v>215</v>
      </c>
      <c r="P115" s="20" t="s">
        <v>620</v>
      </c>
      <c r="Q115" s="7">
        <v>42829</v>
      </c>
      <c r="R115" s="7">
        <v>42829</v>
      </c>
      <c r="S115" s="24"/>
      <c r="T115" s="3">
        <v>42867</v>
      </c>
      <c r="U115" s="1" t="s">
        <v>629</v>
      </c>
      <c r="V115" s="4" t="s">
        <v>621</v>
      </c>
      <c r="W115" s="23" t="s">
        <v>622</v>
      </c>
      <c r="X115" s="4">
        <v>225</v>
      </c>
      <c r="Y115" s="4" t="s">
        <v>218</v>
      </c>
      <c r="Z115" s="4" t="s">
        <v>623</v>
      </c>
      <c r="AA115" s="4" t="s">
        <v>624</v>
      </c>
      <c r="AB115" s="5">
        <f>30+10</f>
        <v>40</v>
      </c>
      <c r="AC115" s="4" t="s">
        <v>106</v>
      </c>
      <c r="AD115" s="4" t="s">
        <v>106</v>
      </c>
      <c r="AE115" s="63">
        <v>215717</v>
      </c>
      <c r="AF115" s="48"/>
      <c r="AG115" s="5">
        <v>24617</v>
      </c>
      <c r="AH115" s="7">
        <v>42779</v>
      </c>
      <c r="AI115" s="4" t="s">
        <v>625</v>
      </c>
      <c r="AJ115" s="5" t="s">
        <v>106</v>
      </c>
      <c r="AK115" s="23"/>
      <c r="AL115" s="49"/>
      <c r="AM115" s="49"/>
      <c r="AN115" s="49"/>
      <c r="AO115" s="1"/>
      <c r="AP115" s="1"/>
      <c r="AQ115" s="45"/>
      <c r="AR115" s="45"/>
      <c r="AS115" s="45"/>
      <c r="AT115" s="45"/>
      <c r="AU115" s="45"/>
      <c r="AV115" s="45"/>
      <c r="AW115" s="45"/>
      <c r="AX115" s="45"/>
      <c r="AY115" s="45"/>
    </row>
    <row r="116" spans="1:51" s="6" customFormat="1" ht="75">
      <c r="A116" s="47">
        <v>114</v>
      </c>
      <c r="B116" s="4" t="s">
        <v>64</v>
      </c>
      <c r="C116" s="44">
        <v>900157340</v>
      </c>
      <c r="E116" s="4" t="s">
        <v>626</v>
      </c>
      <c r="F116" s="5" t="s">
        <v>66</v>
      </c>
      <c r="G116" s="5" t="s">
        <v>57</v>
      </c>
      <c r="H116" s="2">
        <v>6491520</v>
      </c>
      <c r="I116" s="2">
        <v>0</v>
      </c>
      <c r="J116" s="2">
        <v>0</v>
      </c>
      <c r="K116" s="2">
        <f t="shared" si="9"/>
        <v>6491520</v>
      </c>
      <c r="L116" s="16" t="s">
        <v>209</v>
      </c>
      <c r="M116" s="16" t="s">
        <v>224</v>
      </c>
      <c r="N116" s="16" t="s">
        <v>619</v>
      </c>
      <c r="O116" s="5" t="s">
        <v>215</v>
      </c>
      <c r="P116" s="20" t="s">
        <v>627</v>
      </c>
      <c r="Q116" s="7">
        <v>42830</v>
      </c>
      <c r="R116" s="7">
        <v>42830</v>
      </c>
      <c r="S116" s="24"/>
      <c r="T116" s="3">
        <v>42867</v>
      </c>
      <c r="U116" s="1" t="s">
        <v>628</v>
      </c>
      <c r="V116" s="4" t="s">
        <v>621</v>
      </c>
      <c r="W116" s="23" t="s">
        <v>630</v>
      </c>
      <c r="X116" s="4">
        <v>225</v>
      </c>
      <c r="Y116" s="4" t="s">
        <v>218</v>
      </c>
      <c r="Z116" s="4" t="s">
        <v>623</v>
      </c>
      <c r="AA116" s="4" t="s">
        <v>624</v>
      </c>
      <c r="AB116" s="5">
        <v>39</v>
      </c>
      <c r="AC116" s="4" t="s">
        <v>106</v>
      </c>
      <c r="AD116" s="4" t="s">
        <v>106</v>
      </c>
      <c r="AE116" s="63">
        <v>217017</v>
      </c>
      <c r="AF116" s="48"/>
      <c r="AG116" s="5">
        <v>24617</v>
      </c>
      <c r="AH116" s="7">
        <v>42779</v>
      </c>
      <c r="AI116" s="4" t="s">
        <v>625</v>
      </c>
      <c r="AJ116" s="5" t="s">
        <v>106</v>
      </c>
      <c r="AK116" s="23"/>
      <c r="AL116" s="49"/>
      <c r="AM116" s="49"/>
      <c r="AN116" s="49"/>
      <c r="AO116" s="1"/>
      <c r="AP116" s="1"/>
      <c r="AQ116" s="45"/>
      <c r="AR116" s="45"/>
      <c r="AS116" s="45"/>
      <c r="AT116" s="45"/>
      <c r="AU116" s="45"/>
      <c r="AV116" s="45"/>
      <c r="AW116" s="45"/>
      <c r="AX116" s="45"/>
      <c r="AY116" s="45"/>
    </row>
    <row r="117" spans="1:51" s="6" customFormat="1" ht="56.25">
      <c r="A117" s="47">
        <v>115</v>
      </c>
      <c r="B117" s="4" t="s">
        <v>64</v>
      </c>
      <c r="C117" s="44">
        <v>901055232</v>
      </c>
      <c r="E117" s="4" t="s">
        <v>631</v>
      </c>
      <c r="F117" s="5" t="s">
        <v>66</v>
      </c>
      <c r="G117" s="5" t="s">
        <v>57</v>
      </c>
      <c r="H117" s="2">
        <v>667678.33</v>
      </c>
      <c r="I117" s="2">
        <v>0</v>
      </c>
      <c r="J117" s="2">
        <v>0</v>
      </c>
      <c r="K117" s="2">
        <f t="shared" si="9"/>
        <v>667678.33</v>
      </c>
      <c r="L117" s="16" t="s">
        <v>209</v>
      </c>
      <c r="M117" s="16" t="s">
        <v>224</v>
      </c>
      <c r="N117" s="16" t="s">
        <v>619</v>
      </c>
      <c r="O117" s="5" t="s">
        <v>215</v>
      </c>
      <c r="P117" s="20" t="s">
        <v>632</v>
      </c>
      <c r="Q117" s="7">
        <v>42830</v>
      </c>
      <c r="R117" s="7">
        <v>42830</v>
      </c>
      <c r="S117" s="24"/>
      <c r="T117" s="3">
        <v>42867</v>
      </c>
      <c r="U117" s="1" t="s">
        <v>633</v>
      </c>
      <c r="V117" s="4" t="s">
        <v>621</v>
      </c>
      <c r="W117" s="23" t="s">
        <v>634</v>
      </c>
      <c r="X117" s="4">
        <v>225</v>
      </c>
      <c r="Y117" s="4" t="s">
        <v>218</v>
      </c>
      <c r="Z117" s="4" t="s">
        <v>623</v>
      </c>
      <c r="AA117" s="4" t="s">
        <v>624</v>
      </c>
      <c r="AB117" s="5">
        <v>39</v>
      </c>
      <c r="AC117" s="4" t="s">
        <v>106</v>
      </c>
      <c r="AD117" s="4" t="s">
        <v>106</v>
      </c>
      <c r="AE117" s="63">
        <v>217117</v>
      </c>
      <c r="AF117" s="48"/>
      <c r="AG117" s="5">
        <v>24617</v>
      </c>
      <c r="AH117" s="7">
        <v>42779</v>
      </c>
      <c r="AI117" s="4" t="s">
        <v>625</v>
      </c>
      <c r="AJ117" s="5" t="s">
        <v>106</v>
      </c>
      <c r="AK117" s="23"/>
      <c r="AL117" s="49"/>
      <c r="AM117" s="49"/>
      <c r="AN117" s="49"/>
      <c r="AO117" s="1"/>
      <c r="AP117" s="1"/>
      <c r="AQ117" s="45"/>
      <c r="AR117" s="45"/>
      <c r="AS117" s="45"/>
      <c r="AT117" s="45"/>
      <c r="AU117" s="45"/>
      <c r="AV117" s="45"/>
      <c r="AW117" s="45"/>
      <c r="AX117" s="45"/>
      <c r="AY117" s="45"/>
    </row>
    <row r="118" spans="1:51" s="6" customFormat="1" ht="67.5">
      <c r="A118" s="47">
        <v>116</v>
      </c>
      <c r="B118" s="4" t="s">
        <v>64</v>
      </c>
      <c r="C118" s="44">
        <v>860021725</v>
      </c>
      <c r="D118" s="6">
        <v>1</v>
      </c>
      <c r="E118" s="4" t="s">
        <v>781</v>
      </c>
      <c r="F118" s="5" t="s">
        <v>66</v>
      </c>
      <c r="G118" s="5" t="s">
        <v>57</v>
      </c>
      <c r="H118" s="2">
        <v>350000000</v>
      </c>
      <c r="I118" s="2">
        <v>0</v>
      </c>
      <c r="J118" s="2">
        <v>0</v>
      </c>
      <c r="K118" s="2">
        <f t="shared" si="9"/>
        <v>350000000</v>
      </c>
      <c r="L118" s="16" t="s">
        <v>209</v>
      </c>
      <c r="M118" s="16" t="s">
        <v>224</v>
      </c>
      <c r="N118" s="16" t="s">
        <v>730</v>
      </c>
      <c r="O118" s="5" t="s">
        <v>38</v>
      </c>
      <c r="P118" s="20" t="s">
        <v>782</v>
      </c>
      <c r="Q118" s="7">
        <v>42829</v>
      </c>
      <c r="R118" s="7">
        <v>42831</v>
      </c>
      <c r="S118" s="24"/>
      <c r="T118" s="3">
        <v>43100</v>
      </c>
      <c r="U118" s="1" t="s">
        <v>783</v>
      </c>
      <c r="V118" s="4" t="s">
        <v>748</v>
      </c>
      <c r="W118" s="23" t="s">
        <v>790</v>
      </c>
      <c r="X118" s="4"/>
      <c r="Y118" s="4" t="s">
        <v>406</v>
      </c>
      <c r="Z118" s="4" t="s">
        <v>791</v>
      </c>
      <c r="AA118" s="4" t="s">
        <v>403</v>
      </c>
      <c r="AB118" s="5">
        <f>240+25</f>
        <v>265</v>
      </c>
      <c r="AC118" s="4" t="s">
        <v>433</v>
      </c>
      <c r="AD118" s="46">
        <v>42831</v>
      </c>
      <c r="AE118" s="63">
        <v>216417</v>
      </c>
      <c r="AF118" s="48"/>
      <c r="AG118" s="5">
        <v>1617</v>
      </c>
      <c r="AH118" s="7">
        <v>42737</v>
      </c>
      <c r="AI118" s="4" t="s">
        <v>792</v>
      </c>
      <c r="AJ118" s="5" t="s">
        <v>106</v>
      </c>
      <c r="AK118" s="23"/>
      <c r="AL118" s="49"/>
      <c r="AM118" s="49"/>
      <c r="AN118" s="49"/>
      <c r="AO118" s="1"/>
      <c r="AP118" s="1"/>
      <c r="AQ118" s="45"/>
      <c r="AR118" s="45"/>
      <c r="AS118" s="45"/>
      <c r="AT118" s="45"/>
      <c r="AU118" s="45"/>
      <c r="AV118" s="45"/>
      <c r="AW118" s="45"/>
      <c r="AX118" s="45"/>
      <c r="AY118" s="45"/>
    </row>
    <row r="119" spans="1:51" s="6" customFormat="1" ht="60">
      <c r="A119" s="47">
        <v>117</v>
      </c>
      <c r="B119" s="4" t="s">
        <v>64</v>
      </c>
      <c r="C119" s="44">
        <v>900251584</v>
      </c>
      <c r="E119" s="4" t="s">
        <v>635</v>
      </c>
      <c r="F119" s="5" t="s">
        <v>66</v>
      </c>
      <c r="G119" s="5" t="s">
        <v>57</v>
      </c>
      <c r="H119" s="2">
        <v>610470</v>
      </c>
      <c r="I119" s="2">
        <v>0</v>
      </c>
      <c r="J119" s="2">
        <v>0</v>
      </c>
      <c r="K119" s="2">
        <f t="shared" si="9"/>
        <v>610470</v>
      </c>
      <c r="L119" s="16" t="s">
        <v>209</v>
      </c>
      <c r="M119" s="16" t="s">
        <v>224</v>
      </c>
      <c r="N119" s="16" t="s">
        <v>619</v>
      </c>
      <c r="O119" s="5" t="s">
        <v>215</v>
      </c>
      <c r="P119" s="20" t="s">
        <v>636</v>
      </c>
      <c r="Q119" s="7">
        <v>42829</v>
      </c>
      <c r="R119" s="7">
        <v>42829</v>
      </c>
      <c r="S119" s="24"/>
      <c r="T119" s="3">
        <v>42867</v>
      </c>
      <c r="U119" s="1" t="s">
        <v>637</v>
      </c>
      <c r="V119" s="4" t="s">
        <v>621</v>
      </c>
      <c r="W119" s="23" t="s">
        <v>638</v>
      </c>
      <c r="X119" s="4">
        <v>225</v>
      </c>
      <c r="Y119" s="4" t="s">
        <v>218</v>
      </c>
      <c r="Z119" s="4" t="s">
        <v>623</v>
      </c>
      <c r="AA119" s="4" t="s">
        <v>624</v>
      </c>
      <c r="AB119" s="5">
        <v>40</v>
      </c>
      <c r="AC119" s="4" t="s">
        <v>106</v>
      </c>
      <c r="AD119" s="4" t="s">
        <v>106</v>
      </c>
      <c r="AE119" s="63">
        <v>215817</v>
      </c>
      <c r="AF119" s="48"/>
      <c r="AG119" s="5">
        <v>24617</v>
      </c>
      <c r="AH119" s="7">
        <v>42779</v>
      </c>
      <c r="AI119" s="4" t="s">
        <v>625</v>
      </c>
      <c r="AJ119" s="5" t="s">
        <v>106</v>
      </c>
      <c r="AK119" s="23"/>
      <c r="AL119" s="49"/>
      <c r="AM119" s="49"/>
      <c r="AN119" s="49"/>
      <c r="AO119" s="1"/>
      <c r="AP119" s="1"/>
      <c r="AQ119" s="45"/>
      <c r="AR119" s="45"/>
      <c r="AS119" s="45"/>
      <c r="AT119" s="45"/>
      <c r="AU119" s="45"/>
      <c r="AV119" s="45"/>
      <c r="AW119" s="45"/>
      <c r="AX119" s="45"/>
      <c r="AY119" s="45"/>
    </row>
    <row r="120" spans="1:51" s="6" customFormat="1" ht="75">
      <c r="A120" s="47">
        <v>118</v>
      </c>
      <c r="B120" s="4" t="s">
        <v>64</v>
      </c>
      <c r="C120" s="44">
        <v>830082553</v>
      </c>
      <c r="D120" s="6">
        <v>3</v>
      </c>
      <c r="E120" s="4" t="s">
        <v>728</v>
      </c>
      <c r="F120" s="5" t="s">
        <v>66</v>
      </c>
      <c r="G120" s="5" t="s">
        <v>57</v>
      </c>
      <c r="H120" s="2">
        <v>14947424</v>
      </c>
      <c r="I120" s="2">
        <v>0</v>
      </c>
      <c r="J120" s="2">
        <v>0</v>
      </c>
      <c r="K120" s="2">
        <f t="shared" si="9"/>
        <v>14947424</v>
      </c>
      <c r="L120" s="16" t="s">
        <v>209</v>
      </c>
      <c r="M120" s="16" t="s">
        <v>224</v>
      </c>
      <c r="N120" s="16" t="s">
        <v>730</v>
      </c>
      <c r="O120" s="5" t="s">
        <v>729</v>
      </c>
      <c r="P120" s="20" t="s">
        <v>731</v>
      </c>
      <c r="Q120" s="7">
        <v>42831</v>
      </c>
      <c r="R120" s="46">
        <v>42842</v>
      </c>
      <c r="S120" s="24"/>
      <c r="T120" s="3">
        <v>43100</v>
      </c>
      <c r="U120" s="1" t="s">
        <v>732</v>
      </c>
      <c r="V120" s="4" t="s">
        <v>733</v>
      </c>
      <c r="W120" s="23" t="s">
        <v>734</v>
      </c>
      <c r="X120" s="4">
        <v>291</v>
      </c>
      <c r="Y120" s="4" t="s">
        <v>218</v>
      </c>
      <c r="Z120" s="4" t="s">
        <v>735</v>
      </c>
      <c r="AA120" s="4" t="s">
        <v>847</v>
      </c>
      <c r="AB120" s="4">
        <f>240+14</f>
        <v>254</v>
      </c>
      <c r="AC120" s="4" t="s">
        <v>408</v>
      </c>
      <c r="AD120" s="46">
        <v>42836</v>
      </c>
      <c r="AE120" s="63">
        <v>219517</v>
      </c>
      <c r="AF120" s="48"/>
      <c r="AG120" s="5">
        <v>19717</v>
      </c>
      <c r="AH120" s="7">
        <v>42768</v>
      </c>
      <c r="AI120" s="4" t="s">
        <v>736</v>
      </c>
      <c r="AJ120" s="5" t="s">
        <v>106</v>
      </c>
      <c r="AK120" s="23"/>
      <c r="AL120" s="49"/>
      <c r="AM120" s="49"/>
      <c r="AN120" s="49"/>
      <c r="AO120" s="1"/>
      <c r="AP120" s="1"/>
      <c r="AQ120" s="45"/>
      <c r="AR120" s="45"/>
      <c r="AS120" s="45"/>
      <c r="AT120" s="45"/>
      <c r="AU120" s="45"/>
      <c r="AV120" s="45"/>
      <c r="AW120" s="45"/>
      <c r="AX120" s="45"/>
      <c r="AY120" s="45"/>
    </row>
    <row r="121" spans="1:51" s="6" customFormat="1" ht="60">
      <c r="A121" s="47">
        <v>119</v>
      </c>
      <c r="B121" s="4" t="s">
        <v>64</v>
      </c>
      <c r="C121" s="44">
        <v>901067250</v>
      </c>
      <c r="D121" s="6">
        <v>1</v>
      </c>
      <c r="E121" s="4" t="s">
        <v>737</v>
      </c>
      <c r="F121" s="5" t="s">
        <v>66</v>
      </c>
      <c r="G121" s="5" t="s">
        <v>57</v>
      </c>
      <c r="H121" s="2">
        <v>196000000</v>
      </c>
      <c r="I121" s="2">
        <v>0</v>
      </c>
      <c r="J121" s="2">
        <v>0</v>
      </c>
      <c r="K121" s="2">
        <f t="shared" si="9"/>
        <v>196000000</v>
      </c>
      <c r="L121" s="16" t="s">
        <v>209</v>
      </c>
      <c r="M121" s="16" t="s">
        <v>224</v>
      </c>
      <c r="N121" s="16" t="s">
        <v>730</v>
      </c>
      <c r="O121" s="5" t="s">
        <v>738</v>
      </c>
      <c r="P121" s="20" t="s">
        <v>739</v>
      </c>
      <c r="Q121" s="7">
        <v>42832</v>
      </c>
      <c r="R121" s="46">
        <v>42844</v>
      </c>
      <c r="S121" s="24"/>
      <c r="T121" s="3">
        <v>43100</v>
      </c>
      <c r="U121" s="1" t="s">
        <v>740</v>
      </c>
      <c r="V121" s="4" t="s">
        <v>741</v>
      </c>
      <c r="W121" s="23" t="s">
        <v>726</v>
      </c>
      <c r="X121" s="4">
        <v>313</v>
      </c>
      <c r="Y121" s="4" t="s">
        <v>218</v>
      </c>
      <c r="Z121" s="4" t="s">
        <v>742</v>
      </c>
      <c r="AA121" s="4" t="s">
        <v>848</v>
      </c>
      <c r="AB121" s="4">
        <f>240+12</f>
        <v>252</v>
      </c>
      <c r="AC121" s="4" t="s">
        <v>468</v>
      </c>
      <c r="AD121" s="46">
        <v>42844</v>
      </c>
      <c r="AE121" s="63">
        <v>225017</v>
      </c>
      <c r="AF121" s="48"/>
      <c r="AG121" s="5">
        <v>3617</v>
      </c>
      <c r="AH121" s="7">
        <v>42741</v>
      </c>
      <c r="AI121" s="4" t="s">
        <v>743</v>
      </c>
      <c r="AJ121" s="5" t="s">
        <v>106</v>
      </c>
      <c r="AK121" s="23"/>
      <c r="AL121" s="49"/>
      <c r="AM121" s="49"/>
      <c r="AN121" s="49"/>
      <c r="AO121" s="1"/>
      <c r="AP121" s="1"/>
      <c r="AQ121" s="45"/>
      <c r="AR121" s="45"/>
      <c r="AS121" s="45"/>
      <c r="AT121" s="45"/>
      <c r="AU121" s="45"/>
      <c r="AV121" s="45"/>
      <c r="AW121" s="45"/>
      <c r="AX121" s="45"/>
      <c r="AY121" s="45"/>
    </row>
    <row r="122" spans="1:51" s="6" customFormat="1" ht="60">
      <c r="A122" s="47">
        <v>120</v>
      </c>
      <c r="B122" s="4" t="s">
        <v>64</v>
      </c>
      <c r="C122" s="44">
        <v>901067281</v>
      </c>
      <c r="D122" s="6">
        <v>1</v>
      </c>
      <c r="E122" s="4" t="s">
        <v>721</v>
      </c>
      <c r="F122" s="5" t="s">
        <v>66</v>
      </c>
      <c r="G122" s="5" t="s">
        <v>57</v>
      </c>
      <c r="H122" s="2">
        <v>98000000</v>
      </c>
      <c r="I122" s="2">
        <v>0</v>
      </c>
      <c r="J122" s="2">
        <v>0</v>
      </c>
      <c r="K122" s="2">
        <f t="shared" si="9"/>
        <v>98000000</v>
      </c>
      <c r="L122" s="16" t="s">
        <v>209</v>
      </c>
      <c r="M122" s="16" t="s">
        <v>224</v>
      </c>
      <c r="N122" s="16" t="s">
        <v>42</v>
      </c>
      <c r="O122" s="5" t="s">
        <v>722</v>
      </c>
      <c r="P122" s="20" t="s">
        <v>723</v>
      </c>
      <c r="Q122" s="7">
        <v>42832</v>
      </c>
      <c r="R122" s="46">
        <v>42837</v>
      </c>
      <c r="S122" s="24"/>
      <c r="T122" s="3">
        <v>43100</v>
      </c>
      <c r="U122" s="1" t="s">
        <v>724</v>
      </c>
      <c r="V122" s="4" t="s">
        <v>725</v>
      </c>
      <c r="W122" s="23" t="s">
        <v>726</v>
      </c>
      <c r="X122" s="4">
        <v>345</v>
      </c>
      <c r="Y122" s="4" t="s">
        <v>218</v>
      </c>
      <c r="Z122" s="4" t="s">
        <v>727</v>
      </c>
      <c r="AA122" s="4" t="s">
        <v>445</v>
      </c>
      <c r="AB122" s="4">
        <f>240+19</f>
        <v>259</v>
      </c>
      <c r="AC122" s="4" t="s">
        <v>468</v>
      </c>
      <c r="AD122" s="46">
        <v>42837</v>
      </c>
      <c r="AE122" s="63">
        <v>226117</v>
      </c>
      <c r="AF122" s="48"/>
      <c r="AG122" s="5">
        <v>2417</v>
      </c>
      <c r="AH122" s="7">
        <v>42738</v>
      </c>
      <c r="AI122" s="4" t="s">
        <v>727</v>
      </c>
      <c r="AJ122" s="5" t="s">
        <v>106</v>
      </c>
      <c r="AK122" s="23"/>
      <c r="AL122" s="49"/>
      <c r="AM122" s="49"/>
      <c r="AN122" s="49"/>
      <c r="AO122" s="1"/>
      <c r="AP122" s="1"/>
      <c r="AQ122" s="45"/>
      <c r="AR122" s="45"/>
      <c r="AS122" s="45"/>
      <c r="AT122" s="45"/>
      <c r="AU122" s="45"/>
      <c r="AV122" s="45"/>
      <c r="AW122" s="45"/>
      <c r="AX122" s="45"/>
      <c r="AY122" s="45"/>
    </row>
    <row r="123" spans="1:51" s="6" customFormat="1" ht="75">
      <c r="A123" s="47">
        <v>121</v>
      </c>
      <c r="B123" s="4" t="s">
        <v>64</v>
      </c>
      <c r="C123" s="44">
        <v>899999124</v>
      </c>
      <c r="D123" s="6">
        <v>4</v>
      </c>
      <c r="E123" s="4" t="s">
        <v>223</v>
      </c>
      <c r="F123" s="5" t="s">
        <v>66</v>
      </c>
      <c r="G123" s="5" t="s">
        <v>57</v>
      </c>
      <c r="H123" s="2">
        <v>336200000</v>
      </c>
      <c r="I123" s="2">
        <v>0</v>
      </c>
      <c r="J123" s="2">
        <v>0</v>
      </c>
      <c r="K123" s="2">
        <f t="shared" si="9"/>
        <v>336200000</v>
      </c>
      <c r="L123" s="16" t="s">
        <v>843</v>
      </c>
      <c r="M123" s="16" t="s">
        <v>224</v>
      </c>
      <c r="N123" s="16" t="s">
        <v>119</v>
      </c>
      <c r="O123" s="5" t="s">
        <v>38</v>
      </c>
      <c r="P123" s="20" t="s">
        <v>810</v>
      </c>
      <c r="Q123" s="7">
        <v>42843</v>
      </c>
      <c r="R123" s="46">
        <v>42845</v>
      </c>
      <c r="S123" s="24"/>
      <c r="T123" s="3">
        <v>43088</v>
      </c>
      <c r="U123" s="1" t="s">
        <v>811</v>
      </c>
      <c r="V123" s="4" t="s">
        <v>844</v>
      </c>
      <c r="W123" s="23" t="s">
        <v>845</v>
      </c>
      <c r="X123" s="4">
        <v>601</v>
      </c>
      <c r="Y123" s="4" t="s">
        <v>406</v>
      </c>
      <c r="Z123" s="4" t="s">
        <v>751</v>
      </c>
      <c r="AA123" s="4" t="s">
        <v>493</v>
      </c>
      <c r="AB123" s="4">
        <v>240</v>
      </c>
      <c r="AC123" s="4" t="s">
        <v>846</v>
      </c>
      <c r="AD123" s="46">
        <v>42845</v>
      </c>
      <c r="AE123" s="63">
        <v>245617</v>
      </c>
      <c r="AF123" s="48"/>
      <c r="AG123" s="5">
        <v>11617</v>
      </c>
      <c r="AH123" s="7">
        <v>42759</v>
      </c>
      <c r="AI123" s="4" t="s">
        <v>751</v>
      </c>
      <c r="AJ123" s="5" t="s">
        <v>106</v>
      </c>
      <c r="AK123" s="23"/>
      <c r="AL123" s="49"/>
      <c r="AM123" s="49"/>
      <c r="AN123" s="49"/>
      <c r="AO123" s="1"/>
      <c r="AP123" s="1"/>
      <c r="AQ123" s="45"/>
      <c r="AR123" s="45"/>
      <c r="AS123" s="45"/>
      <c r="AT123" s="45"/>
      <c r="AU123" s="45"/>
      <c r="AV123" s="45"/>
      <c r="AW123" s="45"/>
      <c r="AX123" s="45"/>
      <c r="AY123" s="45"/>
    </row>
    <row r="124" spans="1:51" s="6" customFormat="1" ht="60">
      <c r="A124" s="47">
        <v>122</v>
      </c>
      <c r="B124" s="4" t="s">
        <v>64</v>
      </c>
      <c r="C124" s="44">
        <v>900818708</v>
      </c>
      <c r="D124" s="6">
        <v>2</v>
      </c>
      <c r="E124" s="4" t="s">
        <v>812</v>
      </c>
      <c r="F124" s="5" t="s">
        <v>66</v>
      </c>
      <c r="G124" s="5" t="s">
        <v>57</v>
      </c>
      <c r="H124" s="2">
        <v>6000000</v>
      </c>
      <c r="I124" s="2">
        <v>0</v>
      </c>
      <c r="J124" s="2">
        <v>0</v>
      </c>
      <c r="K124" s="2">
        <f t="shared" si="9"/>
        <v>6000000</v>
      </c>
      <c r="L124" s="16" t="s">
        <v>209</v>
      </c>
      <c r="M124" s="16" t="s">
        <v>224</v>
      </c>
      <c r="N124" s="16" t="s">
        <v>619</v>
      </c>
      <c r="O124" s="5" t="s">
        <v>814</v>
      </c>
      <c r="P124" s="20" t="s">
        <v>813</v>
      </c>
      <c r="Q124" s="7">
        <v>42844</v>
      </c>
      <c r="R124" s="46">
        <v>42845</v>
      </c>
      <c r="S124" s="24"/>
      <c r="T124" s="3">
        <v>42871</v>
      </c>
      <c r="U124" s="1" t="s">
        <v>815</v>
      </c>
      <c r="V124" s="4" t="s">
        <v>658</v>
      </c>
      <c r="W124" s="23" t="s">
        <v>840</v>
      </c>
      <c r="X124" s="4">
        <v>2016</v>
      </c>
      <c r="Y124" s="4" t="s">
        <v>218</v>
      </c>
      <c r="Z124" s="4" t="s">
        <v>841</v>
      </c>
      <c r="AA124" s="4" t="s">
        <v>647</v>
      </c>
      <c r="AB124" s="4">
        <v>27</v>
      </c>
      <c r="AC124" s="4" t="s">
        <v>408</v>
      </c>
      <c r="AD124" s="46">
        <v>42845</v>
      </c>
      <c r="AE124" s="63">
        <v>245717</v>
      </c>
      <c r="AF124" s="48"/>
      <c r="AG124" s="5">
        <v>14617</v>
      </c>
      <c r="AH124" s="7">
        <v>42762</v>
      </c>
      <c r="AI124" s="4" t="s">
        <v>842</v>
      </c>
      <c r="AJ124" s="5" t="s">
        <v>106</v>
      </c>
      <c r="AK124" s="23"/>
      <c r="AL124" s="49"/>
      <c r="AM124" s="49"/>
      <c r="AN124" s="49"/>
      <c r="AO124" s="1"/>
      <c r="AP124" s="1"/>
      <c r="AQ124" s="45"/>
      <c r="AR124" s="45"/>
      <c r="AS124" s="45"/>
      <c r="AT124" s="45"/>
      <c r="AU124" s="45"/>
      <c r="AV124" s="45"/>
      <c r="AW124" s="45"/>
      <c r="AX124" s="45"/>
      <c r="AY124" s="45"/>
    </row>
    <row r="125" spans="1:51" s="6" customFormat="1" ht="67.5">
      <c r="A125" s="47">
        <v>123</v>
      </c>
      <c r="B125" s="4" t="s">
        <v>64</v>
      </c>
      <c r="C125" s="44">
        <v>800141397</v>
      </c>
      <c r="D125" s="6">
        <v>5</v>
      </c>
      <c r="E125" s="4" t="s">
        <v>827</v>
      </c>
      <c r="F125" s="5" t="s">
        <v>66</v>
      </c>
      <c r="G125" s="5" t="s">
        <v>57</v>
      </c>
      <c r="H125" s="2">
        <v>700000000</v>
      </c>
      <c r="I125" s="2">
        <v>0</v>
      </c>
      <c r="J125" s="2">
        <v>0</v>
      </c>
      <c r="K125" s="2">
        <f t="shared" si="9"/>
        <v>700000000</v>
      </c>
      <c r="L125" s="16" t="s">
        <v>209</v>
      </c>
      <c r="M125" s="16" t="s">
        <v>224</v>
      </c>
      <c r="N125" s="16" t="s">
        <v>828</v>
      </c>
      <c r="O125" s="5" t="s">
        <v>805</v>
      </c>
      <c r="P125" s="20" t="s">
        <v>816</v>
      </c>
      <c r="Q125" s="7">
        <v>42845</v>
      </c>
      <c r="R125" s="46">
        <v>42849</v>
      </c>
      <c r="S125" s="24"/>
      <c r="T125" s="3">
        <v>43100</v>
      </c>
      <c r="U125" s="1" t="s">
        <v>817</v>
      </c>
      <c r="V125" s="4" t="s">
        <v>741</v>
      </c>
      <c r="W125" s="23" t="s">
        <v>834</v>
      </c>
      <c r="X125" s="4">
        <v>312</v>
      </c>
      <c r="Y125" s="4" t="s">
        <v>406</v>
      </c>
      <c r="Z125" s="4" t="s">
        <v>835</v>
      </c>
      <c r="AA125" s="4" t="s">
        <v>836</v>
      </c>
      <c r="AB125" s="4">
        <f>240+7</f>
        <v>247</v>
      </c>
      <c r="AC125" s="4" t="s">
        <v>106</v>
      </c>
      <c r="AD125" s="46" t="s">
        <v>106</v>
      </c>
      <c r="AE125" s="63">
        <v>263217</v>
      </c>
      <c r="AF125" s="48" t="s">
        <v>1069</v>
      </c>
      <c r="AG125" s="5">
        <v>3517</v>
      </c>
      <c r="AH125" s="7">
        <v>42741</v>
      </c>
      <c r="AI125" s="4" t="s">
        <v>837</v>
      </c>
      <c r="AJ125" s="5" t="s">
        <v>106</v>
      </c>
      <c r="AK125" s="23"/>
      <c r="AL125" s="49"/>
      <c r="AM125" s="49"/>
      <c r="AN125" s="49"/>
      <c r="AO125" s="1"/>
      <c r="AP125" s="1"/>
      <c r="AQ125" s="45"/>
      <c r="AR125" s="45"/>
      <c r="AS125" s="45"/>
      <c r="AT125" s="45"/>
      <c r="AU125" s="45"/>
      <c r="AV125" s="45"/>
      <c r="AW125" s="45"/>
      <c r="AX125" s="45"/>
      <c r="AY125" s="45"/>
    </row>
    <row r="126" spans="1:51" s="6" customFormat="1" ht="67.5">
      <c r="A126" s="47">
        <v>124</v>
      </c>
      <c r="B126" s="4" t="s">
        <v>103</v>
      </c>
      <c r="C126" s="44">
        <v>1026568633</v>
      </c>
      <c r="E126" s="4" t="s">
        <v>818</v>
      </c>
      <c r="F126" s="5" t="s">
        <v>66</v>
      </c>
      <c r="G126" s="5" t="s">
        <v>57</v>
      </c>
      <c r="H126" s="2">
        <v>23333333</v>
      </c>
      <c r="I126" s="2">
        <v>2800000</v>
      </c>
      <c r="J126" s="2">
        <v>0</v>
      </c>
      <c r="K126" s="2">
        <f t="shared" si="9"/>
        <v>23333333</v>
      </c>
      <c r="L126" s="16" t="s">
        <v>209</v>
      </c>
      <c r="M126" s="16" t="s">
        <v>42</v>
      </c>
      <c r="N126" s="16" t="s">
        <v>58</v>
      </c>
      <c r="O126" s="5" t="s">
        <v>59</v>
      </c>
      <c r="P126" s="20" t="s">
        <v>819</v>
      </c>
      <c r="Q126" s="7">
        <v>42846</v>
      </c>
      <c r="R126" s="46">
        <v>42846</v>
      </c>
      <c r="S126" s="24"/>
      <c r="T126" s="3">
        <v>43100</v>
      </c>
      <c r="U126" s="1" t="s">
        <v>820</v>
      </c>
      <c r="V126" s="4" t="s">
        <v>404</v>
      </c>
      <c r="W126" s="23" t="s">
        <v>838</v>
      </c>
      <c r="X126" s="4" t="s">
        <v>106</v>
      </c>
      <c r="Y126" s="4" t="s">
        <v>406</v>
      </c>
      <c r="Z126" s="4" t="s">
        <v>464</v>
      </c>
      <c r="AA126" s="4" t="s">
        <v>218</v>
      </c>
      <c r="AB126" s="4">
        <f>240+10</f>
        <v>250</v>
      </c>
      <c r="AC126" s="4" t="s">
        <v>408</v>
      </c>
      <c r="AD126" s="46">
        <v>42846</v>
      </c>
      <c r="AE126" s="63">
        <v>263617</v>
      </c>
      <c r="AF126" s="48"/>
      <c r="AG126" s="5">
        <v>40317</v>
      </c>
      <c r="AH126" s="7">
        <v>42845</v>
      </c>
      <c r="AI126" s="4" t="s">
        <v>839</v>
      </c>
      <c r="AJ126" s="5" t="s">
        <v>1375</v>
      </c>
      <c r="AK126" s="23"/>
      <c r="AL126" s="49"/>
      <c r="AM126" s="49"/>
      <c r="AN126" s="49"/>
      <c r="AO126" s="1"/>
      <c r="AP126" s="1"/>
      <c r="AQ126" s="45"/>
      <c r="AR126" s="45"/>
      <c r="AS126" s="45"/>
      <c r="AT126" s="45"/>
      <c r="AU126" s="45"/>
      <c r="AV126" s="45"/>
      <c r="AW126" s="45"/>
      <c r="AX126" s="45"/>
      <c r="AY126" s="45"/>
    </row>
    <row r="127" spans="1:51" s="6" customFormat="1" ht="60">
      <c r="A127" s="47">
        <v>125</v>
      </c>
      <c r="B127" s="4" t="s">
        <v>103</v>
      </c>
      <c r="C127" s="44">
        <v>39533489</v>
      </c>
      <c r="E127" s="4" t="s">
        <v>821</v>
      </c>
      <c r="F127" s="5" t="s">
        <v>66</v>
      </c>
      <c r="G127" s="5" t="s">
        <v>57</v>
      </c>
      <c r="H127" s="2">
        <v>18000000</v>
      </c>
      <c r="I127" s="2">
        <v>3000000</v>
      </c>
      <c r="J127" s="2">
        <v>0</v>
      </c>
      <c r="K127" s="2">
        <f t="shared" si="9"/>
        <v>18000000</v>
      </c>
      <c r="L127" s="16" t="s">
        <v>209</v>
      </c>
      <c r="M127" s="16" t="s">
        <v>42</v>
      </c>
      <c r="N127" s="16" t="s">
        <v>58</v>
      </c>
      <c r="O127" s="5" t="s">
        <v>59</v>
      </c>
      <c r="P127" s="20" t="s">
        <v>822</v>
      </c>
      <c r="Q127" s="7">
        <v>42849</v>
      </c>
      <c r="R127" s="46">
        <v>42850</v>
      </c>
      <c r="S127" s="24"/>
      <c r="T127" s="3">
        <v>43032</v>
      </c>
      <c r="U127" s="1" t="s">
        <v>823</v>
      </c>
      <c r="V127" s="4" t="s">
        <v>404</v>
      </c>
      <c r="W127" s="23" t="s">
        <v>849</v>
      </c>
      <c r="X127" s="4" t="s">
        <v>106</v>
      </c>
      <c r="Y127" s="4" t="s">
        <v>406</v>
      </c>
      <c r="Z127" s="4" t="s">
        <v>850</v>
      </c>
      <c r="AA127" s="4" t="s">
        <v>851</v>
      </c>
      <c r="AB127" s="4">
        <v>180</v>
      </c>
      <c r="AC127" s="4" t="s">
        <v>415</v>
      </c>
      <c r="AD127" s="46">
        <v>42850</v>
      </c>
      <c r="AE127" s="63">
        <v>270717</v>
      </c>
      <c r="AF127" s="48"/>
      <c r="AG127" s="5">
        <v>26517</v>
      </c>
      <c r="AH127" s="7">
        <v>42786</v>
      </c>
      <c r="AI127" s="4" t="s">
        <v>852</v>
      </c>
      <c r="AJ127" s="5" t="s">
        <v>106</v>
      </c>
      <c r="AK127" s="23"/>
      <c r="AL127" s="49"/>
      <c r="AM127" s="49"/>
      <c r="AN127" s="49"/>
      <c r="AO127" s="1"/>
      <c r="AP127" s="1"/>
      <c r="AQ127" s="45"/>
      <c r="AR127" s="45"/>
      <c r="AS127" s="45"/>
      <c r="AT127" s="45"/>
      <c r="AU127" s="45"/>
      <c r="AV127" s="45"/>
      <c r="AW127" s="45"/>
      <c r="AX127" s="45"/>
      <c r="AY127" s="45"/>
    </row>
    <row r="128" spans="1:51" s="6" customFormat="1" ht="67.5">
      <c r="A128" s="47">
        <v>126</v>
      </c>
      <c r="B128" s="4" t="s">
        <v>64</v>
      </c>
      <c r="C128" s="44">
        <v>900432414</v>
      </c>
      <c r="D128" s="6">
        <v>4</v>
      </c>
      <c r="E128" s="4" t="s">
        <v>824</v>
      </c>
      <c r="F128" s="5" t="s">
        <v>66</v>
      </c>
      <c r="G128" s="5" t="s">
        <v>57</v>
      </c>
      <c r="H128" s="2">
        <v>150000000</v>
      </c>
      <c r="I128" s="2">
        <v>0</v>
      </c>
      <c r="J128" s="2">
        <v>0</v>
      </c>
      <c r="K128" s="2">
        <f t="shared" si="9"/>
        <v>150000000</v>
      </c>
      <c r="L128" s="16" t="s">
        <v>843</v>
      </c>
      <c r="M128" s="16" t="s">
        <v>224</v>
      </c>
      <c r="N128" s="16" t="s">
        <v>745</v>
      </c>
      <c r="O128" s="5" t="s">
        <v>59</v>
      </c>
      <c r="P128" s="20" t="s">
        <v>825</v>
      </c>
      <c r="Q128" s="7">
        <v>42852</v>
      </c>
      <c r="R128" s="46">
        <v>42857</v>
      </c>
      <c r="S128" s="24"/>
      <c r="T128" s="3">
        <v>43100</v>
      </c>
      <c r="U128" s="1" t="s">
        <v>826</v>
      </c>
      <c r="V128" s="4" t="s">
        <v>829</v>
      </c>
      <c r="W128" s="23" t="s">
        <v>830</v>
      </c>
      <c r="X128" s="4">
        <v>613</v>
      </c>
      <c r="Y128" s="4" t="s">
        <v>406</v>
      </c>
      <c r="Z128" s="4" t="s">
        <v>831</v>
      </c>
      <c r="AA128" s="4" t="s">
        <v>832</v>
      </c>
      <c r="AB128" s="4">
        <v>235</v>
      </c>
      <c r="AC128" s="4" t="s">
        <v>408</v>
      </c>
      <c r="AD128" s="46">
        <v>42857</v>
      </c>
      <c r="AE128" s="63">
        <v>281317</v>
      </c>
      <c r="AF128" s="48"/>
      <c r="AG128" s="5">
        <v>27017</v>
      </c>
      <c r="AH128" s="7">
        <v>42787</v>
      </c>
      <c r="AI128" s="4" t="s">
        <v>833</v>
      </c>
      <c r="AJ128" s="5" t="s">
        <v>106</v>
      </c>
      <c r="AK128" s="23"/>
      <c r="AL128" s="49"/>
      <c r="AM128" s="49"/>
      <c r="AN128" s="49"/>
      <c r="AO128" s="1"/>
      <c r="AP128" s="1"/>
      <c r="AQ128" s="45"/>
      <c r="AR128" s="45"/>
      <c r="AS128" s="45"/>
      <c r="AT128" s="45"/>
      <c r="AU128" s="45"/>
      <c r="AV128" s="45"/>
      <c r="AW128" s="45"/>
      <c r="AX128" s="45"/>
      <c r="AY128" s="45"/>
    </row>
    <row r="129" spans="1:51" s="6" customFormat="1" ht="90">
      <c r="A129" s="47">
        <v>127</v>
      </c>
      <c r="B129" s="4" t="s">
        <v>64</v>
      </c>
      <c r="C129" s="44">
        <v>860024301</v>
      </c>
      <c r="D129" s="6">
        <v>6</v>
      </c>
      <c r="E129" s="4" t="s">
        <v>859</v>
      </c>
      <c r="F129" s="5" t="s">
        <v>66</v>
      </c>
      <c r="G129" s="5" t="s">
        <v>57</v>
      </c>
      <c r="H129" s="2">
        <v>199203187.25</v>
      </c>
      <c r="I129" s="2">
        <v>0</v>
      </c>
      <c r="J129" s="2">
        <v>0</v>
      </c>
      <c r="K129" s="2">
        <f t="shared" si="9"/>
        <v>199203187.25</v>
      </c>
      <c r="L129" s="16" t="s">
        <v>209</v>
      </c>
      <c r="M129" s="16" t="s">
        <v>224</v>
      </c>
      <c r="N129" s="16" t="s">
        <v>745</v>
      </c>
      <c r="O129" s="5" t="s">
        <v>59</v>
      </c>
      <c r="P129" s="20" t="s">
        <v>853</v>
      </c>
      <c r="Q129" s="7">
        <v>42858</v>
      </c>
      <c r="R129" s="46">
        <v>42860</v>
      </c>
      <c r="S129" s="24"/>
      <c r="T129" s="3">
        <v>43100</v>
      </c>
      <c r="U129" s="1" t="s">
        <v>860</v>
      </c>
      <c r="V129" s="4" t="s">
        <v>901</v>
      </c>
      <c r="W129" s="23" t="s">
        <v>902</v>
      </c>
      <c r="X129" s="4">
        <v>352</v>
      </c>
      <c r="Y129" s="4" t="s">
        <v>406</v>
      </c>
      <c r="Z129" s="4" t="s">
        <v>903</v>
      </c>
      <c r="AA129" s="4" t="s">
        <v>493</v>
      </c>
      <c r="AB129" s="4">
        <f>210+25</f>
        <v>235</v>
      </c>
      <c r="AC129" s="4" t="s">
        <v>106</v>
      </c>
      <c r="AD129" s="4" t="s">
        <v>106</v>
      </c>
      <c r="AE129" s="4">
        <v>297017</v>
      </c>
      <c r="AF129" s="48"/>
      <c r="AG129" s="5">
        <v>24117</v>
      </c>
      <c r="AH129" s="7">
        <v>42776</v>
      </c>
      <c r="AI129" s="4"/>
      <c r="AJ129" s="5" t="s">
        <v>106</v>
      </c>
      <c r="AK129" s="23"/>
      <c r="AL129" s="49"/>
      <c r="AM129" s="49"/>
      <c r="AN129" s="49"/>
      <c r="AO129" s="1"/>
      <c r="AP129" s="1"/>
      <c r="AQ129" s="45"/>
      <c r="AR129" s="45"/>
      <c r="AS129" s="45"/>
      <c r="AT129" s="45"/>
      <c r="AU129" s="45"/>
      <c r="AV129" s="45"/>
      <c r="AW129" s="45"/>
      <c r="AX129" s="45"/>
      <c r="AY129" s="45"/>
    </row>
    <row r="130" spans="1:51" s="6" customFormat="1" ht="75">
      <c r="A130" s="47">
        <v>128</v>
      </c>
      <c r="B130" s="4" t="s">
        <v>64</v>
      </c>
      <c r="C130" s="44">
        <v>900276396</v>
      </c>
      <c r="D130" s="6">
        <v>0</v>
      </c>
      <c r="E130" s="4" t="s">
        <v>904</v>
      </c>
      <c r="F130" s="5" t="s">
        <v>66</v>
      </c>
      <c r="G130" s="5" t="s">
        <v>57</v>
      </c>
      <c r="H130" s="2">
        <v>3100000</v>
      </c>
      <c r="I130" s="2">
        <v>0</v>
      </c>
      <c r="J130" s="2">
        <v>0</v>
      </c>
      <c r="K130" s="2">
        <f t="shared" si="9"/>
        <v>3100000</v>
      </c>
      <c r="L130" s="16" t="s">
        <v>209</v>
      </c>
      <c r="M130" s="16" t="s">
        <v>224</v>
      </c>
      <c r="N130" s="16" t="s">
        <v>730</v>
      </c>
      <c r="O130" s="5" t="s">
        <v>861</v>
      </c>
      <c r="P130" s="20" t="s">
        <v>854</v>
      </c>
      <c r="Q130" s="7">
        <v>42859</v>
      </c>
      <c r="R130" s="46">
        <v>42864</v>
      </c>
      <c r="S130" s="24"/>
      <c r="T130" s="3">
        <v>42885</v>
      </c>
      <c r="U130" s="1" t="s">
        <v>862</v>
      </c>
      <c r="V130" s="4" t="s">
        <v>905</v>
      </c>
      <c r="W130" s="23" t="s">
        <v>906</v>
      </c>
      <c r="X130" s="4">
        <v>261</v>
      </c>
      <c r="Y130" s="4" t="s">
        <v>218</v>
      </c>
      <c r="Z130" s="4" t="s">
        <v>907</v>
      </c>
      <c r="AA130" s="4" t="s">
        <v>454</v>
      </c>
      <c r="AB130" s="4">
        <v>21</v>
      </c>
      <c r="AC130" s="4" t="s">
        <v>442</v>
      </c>
      <c r="AD130" s="46">
        <v>42864</v>
      </c>
      <c r="AE130" s="63">
        <v>297317</v>
      </c>
      <c r="AF130" s="48"/>
      <c r="AG130" s="5">
        <v>13117</v>
      </c>
      <c r="AH130" s="7">
        <v>42761</v>
      </c>
      <c r="AI130" s="4"/>
      <c r="AJ130" s="5" t="s">
        <v>106</v>
      </c>
      <c r="AK130" s="23"/>
      <c r="AL130" s="49"/>
      <c r="AM130" s="49"/>
      <c r="AN130" s="49"/>
      <c r="AO130" s="1"/>
      <c r="AP130" s="1"/>
      <c r="AQ130" s="45"/>
      <c r="AR130" s="45"/>
      <c r="AS130" s="45"/>
      <c r="AT130" s="45"/>
      <c r="AU130" s="45"/>
      <c r="AV130" s="45"/>
      <c r="AW130" s="45"/>
      <c r="AX130" s="45"/>
      <c r="AY130" s="45"/>
    </row>
    <row r="131" spans="1:51" s="6" customFormat="1" ht="90">
      <c r="A131" s="47">
        <v>129</v>
      </c>
      <c r="B131" s="4" t="s">
        <v>64</v>
      </c>
      <c r="C131" s="44">
        <v>860053274</v>
      </c>
      <c r="D131" s="6">
        <v>9</v>
      </c>
      <c r="E131" s="4" t="s">
        <v>863</v>
      </c>
      <c r="F131" s="5" t="s">
        <v>66</v>
      </c>
      <c r="G131" s="5" t="s">
        <v>57</v>
      </c>
      <c r="H131" s="2">
        <v>15700000.49</v>
      </c>
      <c r="I131" s="2">
        <v>0</v>
      </c>
      <c r="J131" s="2">
        <v>0</v>
      </c>
      <c r="K131" s="2">
        <f t="shared" si="9"/>
        <v>15700000.49</v>
      </c>
      <c r="L131" s="16" t="s">
        <v>209</v>
      </c>
      <c r="M131" s="16" t="s">
        <v>224</v>
      </c>
      <c r="N131" s="16" t="s">
        <v>865</v>
      </c>
      <c r="O131" s="5" t="s">
        <v>864</v>
      </c>
      <c r="P131" s="20" t="s">
        <v>855</v>
      </c>
      <c r="Q131" s="7">
        <v>42859</v>
      </c>
      <c r="R131" s="46">
        <v>42859</v>
      </c>
      <c r="S131" s="24"/>
      <c r="T131" s="3">
        <v>43098</v>
      </c>
      <c r="U131" s="1" t="s">
        <v>866</v>
      </c>
      <c r="V131" s="4" t="s">
        <v>621</v>
      </c>
      <c r="W131" s="23" t="s">
        <v>908</v>
      </c>
      <c r="X131" s="4"/>
      <c r="Y131" s="4" t="s">
        <v>218</v>
      </c>
      <c r="Z131" s="4" t="s">
        <v>909</v>
      </c>
      <c r="AA131" s="4" t="s">
        <v>624</v>
      </c>
      <c r="AB131" s="4">
        <v>25</v>
      </c>
      <c r="AC131" s="4" t="s">
        <v>106</v>
      </c>
      <c r="AD131" s="46" t="s">
        <v>106</v>
      </c>
      <c r="AE131" s="63">
        <v>297417</v>
      </c>
      <c r="AF131" s="48"/>
      <c r="AG131" s="5">
        <v>27717</v>
      </c>
      <c r="AH131" s="7">
        <v>42789</v>
      </c>
      <c r="AI131" s="4"/>
      <c r="AJ131" s="5" t="s">
        <v>106</v>
      </c>
      <c r="AK131" s="23"/>
      <c r="AL131" s="49"/>
      <c r="AM131" s="49"/>
      <c r="AN131" s="49"/>
      <c r="AO131" s="1"/>
      <c r="AP131" s="1"/>
      <c r="AQ131" s="45"/>
      <c r="AR131" s="45"/>
      <c r="AS131" s="45"/>
      <c r="AT131" s="45"/>
      <c r="AU131" s="45"/>
      <c r="AV131" s="45"/>
      <c r="AW131" s="45"/>
      <c r="AX131" s="45"/>
      <c r="AY131" s="45"/>
    </row>
    <row r="132" spans="1:51" s="6" customFormat="1" ht="90">
      <c r="A132" s="47">
        <v>130</v>
      </c>
      <c r="B132" s="4" t="s">
        <v>64</v>
      </c>
      <c r="C132" s="44">
        <v>800225340</v>
      </c>
      <c r="D132" s="6">
        <v>8</v>
      </c>
      <c r="E132" s="4" t="s">
        <v>304</v>
      </c>
      <c r="F132" s="5" t="s">
        <v>66</v>
      </c>
      <c r="G132" s="5" t="s">
        <v>57</v>
      </c>
      <c r="H132" s="2">
        <v>0</v>
      </c>
      <c r="I132" s="2">
        <v>0</v>
      </c>
      <c r="J132" s="2">
        <v>0</v>
      </c>
      <c r="K132" s="2">
        <v>0</v>
      </c>
      <c r="L132" s="16" t="s">
        <v>209</v>
      </c>
      <c r="M132" s="16" t="s">
        <v>224</v>
      </c>
      <c r="N132" s="16" t="s">
        <v>119</v>
      </c>
      <c r="O132" s="5" t="s">
        <v>38</v>
      </c>
      <c r="P132" s="20" t="s">
        <v>856</v>
      </c>
      <c r="Q132" s="7">
        <v>42857</v>
      </c>
      <c r="R132" s="46">
        <v>42860</v>
      </c>
      <c r="S132" s="24"/>
      <c r="T132" s="3">
        <v>43955</v>
      </c>
      <c r="U132" s="1" t="s">
        <v>867</v>
      </c>
      <c r="V132" s="4" t="s">
        <v>106</v>
      </c>
      <c r="W132" s="23" t="s">
        <v>971</v>
      </c>
      <c r="X132" s="4" t="s">
        <v>106</v>
      </c>
      <c r="Y132" s="4" t="s">
        <v>406</v>
      </c>
      <c r="Z132" s="4" t="s">
        <v>897</v>
      </c>
      <c r="AA132" s="4" t="s">
        <v>447</v>
      </c>
      <c r="AB132" s="4">
        <f>360*3</f>
        <v>1080</v>
      </c>
      <c r="AC132" s="4" t="s">
        <v>106</v>
      </c>
      <c r="AD132" s="4" t="s">
        <v>106</v>
      </c>
      <c r="AE132" s="4" t="s">
        <v>106</v>
      </c>
      <c r="AF132" s="48"/>
      <c r="AG132" s="4" t="s">
        <v>106</v>
      </c>
      <c r="AH132" s="4" t="s">
        <v>106</v>
      </c>
      <c r="AI132" s="4"/>
      <c r="AJ132" s="4" t="s">
        <v>106</v>
      </c>
      <c r="AK132" s="23"/>
      <c r="AL132" s="49"/>
      <c r="AM132" s="49"/>
      <c r="AN132" s="49"/>
      <c r="AO132" s="1"/>
      <c r="AP132" s="1"/>
      <c r="AQ132" s="45"/>
      <c r="AR132" s="45"/>
      <c r="AS132" s="45"/>
      <c r="AT132" s="45"/>
      <c r="AU132" s="45"/>
      <c r="AV132" s="45"/>
      <c r="AW132" s="45"/>
      <c r="AX132" s="45"/>
      <c r="AY132" s="45"/>
    </row>
    <row r="133" spans="1:51" s="6" customFormat="1" ht="60">
      <c r="A133" s="47">
        <v>131</v>
      </c>
      <c r="B133" s="4" t="s">
        <v>64</v>
      </c>
      <c r="C133" s="44">
        <v>899999143</v>
      </c>
      <c r="D133" s="6">
        <v>4</v>
      </c>
      <c r="E133" s="4" t="s">
        <v>868</v>
      </c>
      <c r="F133" s="5" t="s">
        <v>66</v>
      </c>
      <c r="G133" s="5" t="s">
        <v>57</v>
      </c>
      <c r="H133" s="2">
        <v>100000000</v>
      </c>
      <c r="I133" s="2">
        <v>0</v>
      </c>
      <c r="J133" s="2">
        <v>0</v>
      </c>
      <c r="K133" s="2">
        <f>+H133+J133</f>
        <v>100000000</v>
      </c>
      <c r="L133" s="16" t="s">
        <v>209</v>
      </c>
      <c r="M133" s="16" t="s">
        <v>224</v>
      </c>
      <c r="N133" s="16" t="s">
        <v>869</v>
      </c>
      <c r="O133" s="5" t="s">
        <v>38</v>
      </c>
      <c r="P133" s="20" t="s">
        <v>857</v>
      </c>
      <c r="Q133" s="7">
        <v>42860</v>
      </c>
      <c r="R133" s="46">
        <v>42863</v>
      </c>
      <c r="S133" s="24"/>
      <c r="T133" s="3">
        <v>42916</v>
      </c>
      <c r="U133" s="1" t="s">
        <v>870</v>
      </c>
      <c r="V133" s="4" t="s">
        <v>741</v>
      </c>
      <c r="W133" s="23" t="s">
        <v>911</v>
      </c>
      <c r="X133" s="4"/>
      <c r="Y133" s="4" t="s">
        <v>406</v>
      </c>
      <c r="Z133" s="4" t="s">
        <v>835</v>
      </c>
      <c r="AA133" s="4" t="s">
        <v>910</v>
      </c>
      <c r="AB133" s="4">
        <v>52</v>
      </c>
      <c r="AC133" s="4" t="s">
        <v>106</v>
      </c>
      <c r="AD133" s="4" t="s">
        <v>106</v>
      </c>
      <c r="AE133" s="4">
        <v>299917</v>
      </c>
      <c r="AF133" s="48"/>
      <c r="AG133" s="4">
        <v>26817</v>
      </c>
      <c r="AH133" s="46">
        <v>42786</v>
      </c>
      <c r="AI133" s="4"/>
      <c r="AJ133" s="4" t="s">
        <v>106</v>
      </c>
      <c r="AK133" s="23"/>
      <c r="AL133" s="49"/>
      <c r="AM133" s="49"/>
      <c r="AN133" s="49"/>
      <c r="AO133" s="1"/>
      <c r="AP133" s="1"/>
      <c r="AQ133" s="45"/>
      <c r="AR133" s="45"/>
      <c r="AS133" s="45"/>
      <c r="AT133" s="45"/>
      <c r="AU133" s="45"/>
      <c r="AV133" s="45"/>
      <c r="AW133" s="45"/>
      <c r="AX133" s="45"/>
      <c r="AY133" s="45"/>
    </row>
    <row r="134" spans="1:51" s="6" customFormat="1" ht="60">
      <c r="A134" s="47">
        <v>132</v>
      </c>
      <c r="B134" s="4" t="s">
        <v>64</v>
      </c>
      <c r="C134" s="44">
        <v>830032436</v>
      </c>
      <c r="D134" s="6">
        <v>6</v>
      </c>
      <c r="E134" s="4" t="s">
        <v>875</v>
      </c>
      <c r="F134" s="5" t="s">
        <v>66</v>
      </c>
      <c r="G134" s="5" t="s">
        <v>57</v>
      </c>
      <c r="H134" s="2">
        <v>5562000</v>
      </c>
      <c r="I134" s="2">
        <v>0</v>
      </c>
      <c r="J134" s="2">
        <v>0</v>
      </c>
      <c r="K134" s="2">
        <f>+H134+J134</f>
        <v>5562000</v>
      </c>
      <c r="L134" s="16" t="s">
        <v>209</v>
      </c>
      <c r="M134" s="16" t="s">
        <v>224</v>
      </c>
      <c r="N134" s="16" t="s">
        <v>865</v>
      </c>
      <c r="O134" s="5" t="s">
        <v>876</v>
      </c>
      <c r="P134" s="20" t="s">
        <v>858</v>
      </c>
      <c r="Q134" s="7">
        <v>42863</v>
      </c>
      <c r="R134" s="46">
        <v>42866</v>
      </c>
      <c r="S134" s="24"/>
      <c r="T134" s="3">
        <v>42901</v>
      </c>
      <c r="U134" s="1" t="s">
        <v>877</v>
      </c>
      <c r="V134" s="4" t="s">
        <v>438</v>
      </c>
      <c r="W134" s="23" t="s">
        <v>912</v>
      </c>
      <c r="X134" s="4">
        <v>243</v>
      </c>
      <c r="Y134" s="4" t="s">
        <v>218</v>
      </c>
      <c r="Z134" s="4" t="s">
        <v>518</v>
      </c>
      <c r="AA134" s="4" t="s">
        <v>808</v>
      </c>
      <c r="AB134" s="4">
        <v>34</v>
      </c>
      <c r="AC134" s="4" t="s">
        <v>433</v>
      </c>
      <c r="AD134" s="46">
        <v>42866</v>
      </c>
      <c r="AE134" s="4">
        <v>309017</v>
      </c>
      <c r="AF134" s="48"/>
      <c r="AG134" s="4">
        <v>14417</v>
      </c>
      <c r="AH134" s="46">
        <v>42762</v>
      </c>
      <c r="AI134" s="4"/>
      <c r="AJ134" s="4" t="s">
        <v>106</v>
      </c>
      <c r="AK134" s="23"/>
      <c r="AL134" s="49"/>
      <c r="AM134" s="49"/>
      <c r="AN134" s="49"/>
      <c r="AO134" s="1"/>
      <c r="AP134" s="1"/>
      <c r="AQ134" s="45"/>
      <c r="AR134" s="45"/>
      <c r="AS134" s="45"/>
      <c r="AT134" s="45"/>
      <c r="AU134" s="45"/>
      <c r="AV134" s="45"/>
      <c r="AW134" s="45"/>
      <c r="AX134" s="45"/>
      <c r="AY134" s="45"/>
    </row>
    <row r="135" spans="1:51" s="6" customFormat="1" ht="90">
      <c r="A135" s="47">
        <v>133</v>
      </c>
      <c r="B135" s="4" t="s">
        <v>103</v>
      </c>
      <c r="C135" s="44">
        <v>91498176</v>
      </c>
      <c r="E135" s="4" t="s">
        <v>973</v>
      </c>
      <c r="F135" s="5" t="s">
        <v>66</v>
      </c>
      <c r="G135" s="5" t="s">
        <v>57</v>
      </c>
      <c r="H135" s="2">
        <v>12000000</v>
      </c>
      <c r="I135" s="2">
        <v>1500000</v>
      </c>
      <c r="J135" s="2">
        <v>0</v>
      </c>
      <c r="K135" s="2">
        <f>+H135+J135</f>
        <v>12000000</v>
      </c>
      <c r="L135" s="16" t="s">
        <v>209</v>
      </c>
      <c r="M135" s="16" t="s">
        <v>42</v>
      </c>
      <c r="N135" s="16" t="s">
        <v>58</v>
      </c>
      <c r="O135" s="5" t="s">
        <v>38</v>
      </c>
      <c r="P135" s="20" t="s">
        <v>878</v>
      </c>
      <c r="Q135" s="7">
        <v>42866</v>
      </c>
      <c r="R135" s="46">
        <v>42872</v>
      </c>
      <c r="S135" s="88" t="s">
        <v>1367</v>
      </c>
      <c r="T135" s="86">
        <v>42912</v>
      </c>
      <c r="U135" s="1" t="s">
        <v>946</v>
      </c>
      <c r="V135" s="4" t="s">
        <v>404</v>
      </c>
      <c r="W135" s="23" t="s">
        <v>947</v>
      </c>
      <c r="X135" s="4" t="s">
        <v>106</v>
      </c>
      <c r="Y135" s="4" t="s">
        <v>406</v>
      </c>
      <c r="Z135" s="4" t="s">
        <v>948</v>
      </c>
      <c r="AA135" s="4" t="s">
        <v>949</v>
      </c>
      <c r="AB135" s="4">
        <f>210+13</f>
        <v>223</v>
      </c>
      <c r="AC135" s="4" t="s">
        <v>450</v>
      </c>
      <c r="AD135" s="46">
        <v>42871</v>
      </c>
      <c r="AE135" s="4">
        <v>318817</v>
      </c>
      <c r="AF135" s="48"/>
      <c r="AG135" s="4">
        <v>10017</v>
      </c>
      <c r="AH135" s="46">
        <v>42755</v>
      </c>
      <c r="AI135" s="4"/>
      <c r="AJ135" s="4" t="s">
        <v>137</v>
      </c>
      <c r="AK135" s="23"/>
      <c r="AL135" s="49"/>
      <c r="AM135" s="49"/>
      <c r="AN135" s="49"/>
      <c r="AO135" s="1"/>
      <c r="AP135" s="1"/>
      <c r="AQ135" s="45"/>
      <c r="AR135" s="45"/>
      <c r="AS135" s="45"/>
      <c r="AT135" s="45"/>
      <c r="AU135" s="45"/>
      <c r="AV135" s="45"/>
      <c r="AW135" s="45"/>
      <c r="AX135" s="45"/>
      <c r="AY135" s="45"/>
    </row>
    <row r="136" spans="1:51" s="6" customFormat="1" ht="90">
      <c r="A136" s="47">
        <v>134</v>
      </c>
      <c r="B136" s="4" t="s">
        <v>64</v>
      </c>
      <c r="C136" s="44">
        <v>900975944</v>
      </c>
      <c r="D136" s="58">
        <v>6</v>
      </c>
      <c r="E136" s="4" t="s">
        <v>879</v>
      </c>
      <c r="F136" s="5" t="s">
        <v>66</v>
      </c>
      <c r="G136" s="5" t="s">
        <v>57</v>
      </c>
      <c r="H136" s="2">
        <v>973000</v>
      </c>
      <c r="I136" s="2">
        <v>0</v>
      </c>
      <c r="J136" s="2">
        <v>0</v>
      </c>
      <c r="K136" s="2">
        <f>+H136+J136</f>
        <v>973000</v>
      </c>
      <c r="L136" s="16" t="s">
        <v>209</v>
      </c>
      <c r="M136" s="16" t="s">
        <v>224</v>
      </c>
      <c r="N136" s="16" t="s">
        <v>865</v>
      </c>
      <c r="O136" s="5" t="s">
        <v>880</v>
      </c>
      <c r="P136" s="20" t="s">
        <v>881</v>
      </c>
      <c r="Q136" s="7">
        <v>42871</v>
      </c>
      <c r="R136" s="46">
        <v>42878</v>
      </c>
      <c r="S136" s="24"/>
      <c r="T136" s="3">
        <v>42902</v>
      </c>
      <c r="U136" s="1" t="s">
        <v>882</v>
      </c>
      <c r="V136" s="4" t="s">
        <v>951</v>
      </c>
      <c r="W136" s="23" t="s">
        <v>950</v>
      </c>
      <c r="X136" s="70">
        <v>209</v>
      </c>
      <c r="Y136" s="4" t="s">
        <v>218</v>
      </c>
      <c r="Z136" s="4" t="s">
        <v>366</v>
      </c>
      <c r="AA136" s="4" t="s">
        <v>883</v>
      </c>
      <c r="AB136" s="4">
        <v>24</v>
      </c>
      <c r="AC136" s="4" t="s">
        <v>952</v>
      </c>
      <c r="AD136" s="46">
        <v>42878</v>
      </c>
      <c r="AE136" s="4">
        <v>340917</v>
      </c>
      <c r="AF136" s="48"/>
      <c r="AG136" s="4">
        <v>24417</v>
      </c>
      <c r="AH136" s="46">
        <v>42776</v>
      </c>
      <c r="AI136" s="4"/>
      <c r="AJ136" s="4" t="s">
        <v>106</v>
      </c>
      <c r="AK136" s="23"/>
      <c r="AL136" s="49"/>
      <c r="AM136" s="49"/>
      <c r="AN136" s="49"/>
      <c r="AO136" s="1"/>
      <c r="AP136" s="1"/>
      <c r="AQ136" s="45"/>
      <c r="AR136" s="45"/>
      <c r="AS136" s="45"/>
      <c r="AT136" s="45"/>
      <c r="AU136" s="45"/>
      <c r="AV136" s="45"/>
      <c r="AW136" s="45"/>
      <c r="AX136" s="45"/>
      <c r="AY136" s="45"/>
    </row>
    <row r="137" spans="1:51" s="6" customFormat="1" ht="120">
      <c r="A137" s="47">
        <v>135</v>
      </c>
      <c r="B137" s="4" t="s">
        <v>64</v>
      </c>
      <c r="C137" s="44">
        <v>900439346</v>
      </c>
      <c r="D137" s="58">
        <v>3</v>
      </c>
      <c r="E137" s="5" t="s">
        <v>953</v>
      </c>
      <c r="F137" s="5" t="s">
        <v>66</v>
      </c>
      <c r="G137" s="5" t="s">
        <v>57</v>
      </c>
      <c r="H137" s="2">
        <v>28245000</v>
      </c>
      <c r="I137" s="2">
        <v>0</v>
      </c>
      <c r="J137" s="2">
        <v>0</v>
      </c>
      <c r="K137" s="2">
        <f>+H137+J137</f>
        <v>28245000</v>
      </c>
      <c r="L137" s="16" t="s">
        <v>209</v>
      </c>
      <c r="M137" s="16" t="s">
        <v>224</v>
      </c>
      <c r="N137" s="16" t="s">
        <v>865</v>
      </c>
      <c r="O137" s="5" t="s">
        <v>884</v>
      </c>
      <c r="P137" s="20" t="s">
        <v>885</v>
      </c>
      <c r="Q137" s="7">
        <v>42872</v>
      </c>
      <c r="R137" s="46">
        <v>42873</v>
      </c>
      <c r="S137" s="24"/>
      <c r="T137" s="3">
        <v>42978</v>
      </c>
      <c r="U137" s="1" t="s">
        <v>886</v>
      </c>
      <c r="V137" s="4" t="s">
        <v>955</v>
      </c>
      <c r="W137" s="23" t="s">
        <v>954</v>
      </c>
      <c r="X137" s="4">
        <v>344</v>
      </c>
      <c r="Y137" s="4" t="s">
        <v>218</v>
      </c>
      <c r="Z137" s="4" t="s">
        <v>887</v>
      </c>
      <c r="AA137" s="4" t="s">
        <v>888</v>
      </c>
      <c r="AB137" s="4">
        <v>102</v>
      </c>
      <c r="AC137" s="4" t="s">
        <v>408</v>
      </c>
      <c r="AD137" s="46">
        <v>42873</v>
      </c>
      <c r="AE137" s="4">
        <v>341717</v>
      </c>
      <c r="AF137" s="71"/>
      <c r="AG137" s="4">
        <v>12517</v>
      </c>
      <c r="AH137" s="46">
        <v>42759</v>
      </c>
      <c r="AI137" s="4"/>
      <c r="AJ137" s="4" t="s">
        <v>106</v>
      </c>
      <c r="AK137" s="23"/>
      <c r="AL137" s="49"/>
      <c r="AM137" s="49"/>
      <c r="AN137" s="49"/>
      <c r="AO137" s="1"/>
      <c r="AP137" s="1"/>
      <c r="AQ137" s="45"/>
      <c r="AR137" s="45"/>
      <c r="AS137" s="45"/>
      <c r="AT137" s="45"/>
      <c r="AU137" s="45"/>
      <c r="AV137" s="45"/>
      <c r="AW137" s="45"/>
      <c r="AX137" s="45"/>
      <c r="AY137" s="45"/>
    </row>
    <row r="138" spans="1:51" s="6" customFormat="1" ht="78.75">
      <c r="A138" s="47">
        <v>136</v>
      </c>
      <c r="B138" s="4" t="s">
        <v>64</v>
      </c>
      <c r="C138" s="44">
        <v>800141397</v>
      </c>
      <c r="D138" s="58">
        <v>5</v>
      </c>
      <c r="E138" s="4" t="s">
        <v>889</v>
      </c>
      <c r="F138" s="5" t="s">
        <v>66</v>
      </c>
      <c r="G138" s="5" t="s">
        <v>57</v>
      </c>
      <c r="H138" s="2">
        <v>0</v>
      </c>
      <c r="I138" s="2">
        <v>0</v>
      </c>
      <c r="J138" s="2">
        <v>0</v>
      </c>
      <c r="K138" s="2">
        <v>0</v>
      </c>
      <c r="L138" s="16" t="s">
        <v>209</v>
      </c>
      <c r="M138" s="16" t="s">
        <v>224</v>
      </c>
      <c r="N138" s="16" t="s">
        <v>890</v>
      </c>
      <c r="O138" s="5" t="s">
        <v>38</v>
      </c>
      <c r="P138" s="20" t="s">
        <v>891</v>
      </c>
      <c r="Q138" s="7">
        <v>42867</v>
      </c>
      <c r="R138" s="7">
        <v>42867</v>
      </c>
      <c r="S138" s="24"/>
      <c r="T138" s="3">
        <v>43617</v>
      </c>
      <c r="U138" s="1" t="s">
        <v>892</v>
      </c>
      <c r="V138" s="4" t="s">
        <v>106</v>
      </c>
      <c r="W138" s="23" t="s">
        <v>972</v>
      </c>
      <c r="X138" s="4" t="s">
        <v>106</v>
      </c>
      <c r="Y138" s="4" t="s">
        <v>406</v>
      </c>
      <c r="Z138" s="4" t="s">
        <v>956</v>
      </c>
      <c r="AA138" s="4" t="s">
        <v>893</v>
      </c>
      <c r="AB138" s="4">
        <f>360*2</f>
        <v>720</v>
      </c>
      <c r="AC138" s="4" t="s">
        <v>106</v>
      </c>
      <c r="AD138" s="4" t="s">
        <v>106</v>
      </c>
      <c r="AE138" s="4" t="s">
        <v>106</v>
      </c>
      <c r="AF138" s="48"/>
      <c r="AG138" s="4" t="s">
        <v>106</v>
      </c>
      <c r="AH138" s="4" t="s">
        <v>106</v>
      </c>
      <c r="AI138" s="4"/>
      <c r="AJ138" s="4" t="s">
        <v>106</v>
      </c>
      <c r="AK138" s="23"/>
      <c r="AL138" s="49"/>
      <c r="AM138" s="49"/>
      <c r="AN138" s="49"/>
      <c r="AO138" s="1"/>
      <c r="AP138" s="1"/>
      <c r="AQ138" s="45"/>
      <c r="AR138" s="45"/>
      <c r="AS138" s="45"/>
      <c r="AT138" s="45"/>
      <c r="AU138" s="45"/>
      <c r="AV138" s="45"/>
      <c r="AW138" s="45"/>
      <c r="AX138" s="45"/>
      <c r="AY138" s="45"/>
    </row>
    <row r="139" spans="1:51" s="6" customFormat="1" ht="67.5">
      <c r="A139" s="47">
        <v>137</v>
      </c>
      <c r="B139" s="4" t="s">
        <v>64</v>
      </c>
      <c r="C139" s="44">
        <v>1032449632</v>
      </c>
      <c r="D139" s="58"/>
      <c r="E139" s="4" t="s">
        <v>894</v>
      </c>
      <c r="F139" s="5" t="s">
        <v>66</v>
      </c>
      <c r="G139" s="5" t="s">
        <v>57</v>
      </c>
      <c r="H139" s="2">
        <v>1440000</v>
      </c>
      <c r="I139" s="2">
        <v>0</v>
      </c>
      <c r="J139" s="2">
        <v>0</v>
      </c>
      <c r="K139" s="2">
        <f>+J139+H139</f>
        <v>1440000</v>
      </c>
      <c r="L139" s="16" t="s">
        <v>209</v>
      </c>
      <c r="M139" s="16" t="s">
        <v>224</v>
      </c>
      <c r="N139" s="16" t="s">
        <v>63</v>
      </c>
      <c r="O139" s="5" t="s">
        <v>38</v>
      </c>
      <c r="P139" s="20" t="s">
        <v>895</v>
      </c>
      <c r="Q139" s="7">
        <v>42872</v>
      </c>
      <c r="R139" s="46">
        <v>42888</v>
      </c>
      <c r="S139" s="24"/>
      <c r="T139" s="3">
        <v>43236</v>
      </c>
      <c r="U139" s="1" t="s">
        <v>896</v>
      </c>
      <c r="V139" s="4" t="s">
        <v>106</v>
      </c>
      <c r="W139" s="23" t="s">
        <v>957</v>
      </c>
      <c r="X139" s="4" t="s">
        <v>106</v>
      </c>
      <c r="Y139" s="4" t="s">
        <v>406</v>
      </c>
      <c r="Z139" s="4" t="s">
        <v>897</v>
      </c>
      <c r="AA139" s="4" t="s">
        <v>898</v>
      </c>
      <c r="AB139" s="4">
        <v>360</v>
      </c>
      <c r="AC139" s="4" t="s">
        <v>408</v>
      </c>
      <c r="AD139" s="46">
        <v>42885</v>
      </c>
      <c r="AE139" s="4" t="s">
        <v>106</v>
      </c>
      <c r="AF139" s="48"/>
      <c r="AG139" s="4" t="s">
        <v>106</v>
      </c>
      <c r="AH139" s="46" t="s">
        <v>106</v>
      </c>
      <c r="AI139" s="4"/>
      <c r="AJ139" s="4" t="s">
        <v>106</v>
      </c>
      <c r="AK139" s="23"/>
      <c r="AL139" s="49"/>
      <c r="AM139" s="49"/>
      <c r="AN139" s="49"/>
      <c r="AO139" s="1"/>
      <c r="AP139" s="1"/>
      <c r="AQ139" s="45"/>
      <c r="AR139" s="45"/>
      <c r="AS139" s="45"/>
      <c r="AT139" s="45"/>
      <c r="AU139" s="45"/>
      <c r="AV139" s="45"/>
      <c r="AW139" s="45"/>
      <c r="AX139" s="45"/>
      <c r="AY139" s="45"/>
    </row>
    <row r="140" spans="1:51" s="6" customFormat="1" ht="75">
      <c r="A140" s="47">
        <v>138</v>
      </c>
      <c r="B140" s="4" t="s">
        <v>64</v>
      </c>
      <c r="C140" s="44">
        <v>800187672</v>
      </c>
      <c r="D140" s="58">
        <v>4</v>
      </c>
      <c r="E140" s="4" t="s">
        <v>913</v>
      </c>
      <c r="F140" s="5" t="s">
        <v>66</v>
      </c>
      <c r="G140" s="5" t="s">
        <v>57</v>
      </c>
      <c r="H140" s="53">
        <v>88411587</v>
      </c>
      <c r="I140" s="53">
        <v>0</v>
      </c>
      <c r="J140" s="53">
        <v>0</v>
      </c>
      <c r="K140" s="53">
        <f>+H140+J140</f>
        <v>88411587</v>
      </c>
      <c r="L140" s="16" t="s">
        <v>209</v>
      </c>
      <c r="M140" s="16" t="s">
        <v>224</v>
      </c>
      <c r="N140" s="16" t="s">
        <v>730</v>
      </c>
      <c r="O140" s="5" t="s">
        <v>38</v>
      </c>
      <c r="P140" s="20" t="s">
        <v>914</v>
      </c>
      <c r="Q140" s="7">
        <v>42874</v>
      </c>
      <c r="R140" s="46">
        <v>42886</v>
      </c>
      <c r="S140" s="54"/>
      <c r="T140" s="55">
        <v>43100</v>
      </c>
      <c r="U140" s="1" t="s">
        <v>915</v>
      </c>
      <c r="V140" s="4" t="s">
        <v>958</v>
      </c>
      <c r="W140" s="23" t="s">
        <v>959</v>
      </c>
      <c r="X140" s="4">
        <v>279</v>
      </c>
      <c r="Y140" s="4" t="s">
        <v>406</v>
      </c>
      <c r="Z140" s="4" t="s">
        <v>916</v>
      </c>
      <c r="AA140" s="4" t="s">
        <v>832</v>
      </c>
      <c r="AB140" s="4">
        <v>180</v>
      </c>
      <c r="AC140" s="4" t="s">
        <v>408</v>
      </c>
      <c r="AD140" s="46">
        <v>42886</v>
      </c>
      <c r="AE140" s="4">
        <v>377517</v>
      </c>
      <c r="AF140" s="48"/>
      <c r="AG140" s="4">
        <v>23217</v>
      </c>
      <c r="AH140" s="46">
        <v>42776</v>
      </c>
      <c r="AI140" s="4"/>
      <c r="AJ140" s="4" t="s">
        <v>106</v>
      </c>
      <c r="AK140" s="23"/>
      <c r="AL140" s="49"/>
      <c r="AM140" s="49"/>
      <c r="AN140" s="49"/>
      <c r="AO140" s="1"/>
      <c r="AP140" s="1"/>
      <c r="AQ140" s="45"/>
      <c r="AR140" s="45"/>
      <c r="AS140" s="45"/>
      <c r="AT140" s="45"/>
      <c r="AU140" s="45"/>
      <c r="AV140" s="45"/>
      <c r="AW140" s="45"/>
      <c r="AX140" s="45"/>
      <c r="AY140" s="45"/>
    </row>
    <row r="141" spans="1:51" s="6" customFormat="1" ht="67.5">
      <c r="A141" s="47">
        <v>139</v>
      </c>
      <c r="B141" s="4" t="s">
        <v>64</v>
      </c>
      <c r="C141" s="44">
        <v>800057310</v>
      </c>
      <c r="D141" s="58">
        <v>6</v>
      </c>
      <c r="E141" s="4" t="s">
        <v>917</v>
      </c>
      <c r="F141" s="5" t="s">
        <v>66</v>
      </c>
      <c r="G141" s="5" t="s">
        <v>57</v>
      </c>
      <c r="H141" s="53">
        <v>246748000</v>
      </c>
      <c r="I141" s="53">
        <v>0</v>
      </c>
      <c r="J141" s="53">
        <v>0</v>
      </c>
      <c r="K141" s="53">
        <f aca="true" t="shared" si="10" ref="K141:K164">+H141+J141</f>
        <v>246748000</v>
      </c>
      <c r="L141" s="16" t="s">
        <v>843</v>
      </c>
      <c r="M141" s="16" t="s">
        <v>224</v>
      </c>
      <c r="N141" s="16" t="s">
        <v>730</v>
      </c>
      <c r="O141" s="5" t="s">
        <v>38</v>
      </c>
      <c r="P141" s="20" t="s">
        <v>918</v>
      </c>
      <c r="Q141" s="7">
        <v>42874</v>
      </c>
      <c r="R141" s="46">
        <v>42886</v>
      </c>
      <c r="S141" s="54"/>
      <c r="T141" s="55">
        <v>43100</v>
      </c>
      <c r="U141" s="1" t="s">
        <v>919</v>
      </c>
      <c r="V141" s="72" t="s">
        <v>829</v>
      </c>
      <c r="W141" s="23" t="s">
        <v>960</v>
      </c>
      <c r="X141" s="4">
        <v>612</v>
      </c>
      <c r="Y141" s="4" t="s">
        <v>406</v>
      </c>
      <c r="Z141" s="4" t="s">
        <v>916</v>
      </c>
      <c r="AA141" s="4" t="s">
        <v>832</v>
      </c>
      <c r="AB141" s="4">
        <f>30*7</f>
        <v>210</v>
      </c>
      <c r="AC141" s="4" t="s">
        <v>408</v>
      </c>
      <c r="AD141" s="46">
        <v>42886</v>
      </c>
      <c r="AE141" s="4">
        <v>346517</v>
      </c>
      <c r="AF141" s="48"/>
      <c r="AG141" s="4">
        <v>26317</v>
      </c>
      <c r="AH141" s="46">
        <v>42783</v>
      </c>
      <c r="AI141" s="4"/>
      <c r="AJ141" s="4" t="s">
        <v>106</v>
      </c>
      <c r="AK141" s="23"/>
      <c r="AL141" s="49"/>
      <c r="AM141" s="49"/>
      <c r="AN141" s="49"/>
      <c r="AO141" s="1"/>
      <c r="AP141" s="1"/>
      <c r="AQ141" s="45"/>
      <c r="AR141" s="45"/>
      <c r="AS141" s="45"/>
      <c r="AT141" s="45"/>
      <c r="AU141" s="45"/>
      <c r="AV141" s="45"/>
      <c r="AW141" s="45"/>
      <c r="AX141" s="45"/>
      <c r="AY141" s="45"/>
    </row>
    <row r="142" spans="1:51" s="6" customFormat="1" ht="78.75">
      <c r="A142" s="47">
        <v>140</v>
      </c>
      <c r="B142" s="4" t="s">
        <v>64</v>
      </c>
      <c r="C142" s="44">
        <v>800108032</v>
      </c>
      <c r="D142" s="58">
        <v>3</v>
      </c>
      <c r="E142" s="4" t="s">
        <v>920</v>
      </c>
      <c r="F142" s="5" t="s">
        <v>66</v>
      </c>
      <c r="G142" s="5" t="s">
        <v>57</v>
      </c>
      <c r="H142" s="53">
        <v>57601310</v>
      </c>
      <c r="I142" s="53">
        <v>0</v>
      </c>
      <c r="J142" s="53">
        <v>0</v>
      </c>
      <c r="K142" s="53">
        <f t="shared" si="10"/>
        <v>57601310</v>
      </c>
      <c r="L142" s="16" t="s">
        <v>209</v>
      </c>
      <c r="M142" s="16" t="s">
        <v>224</v>
      </c>
      <c r="N142" s="16" t="s">
        <v>769</v>
      </c>
      <c r="O142" s="5" t="s">
        <v>38</v>
      </c>
      <c r="P142" s="20" t="s">
        <v>921</v>
      </c>
      <c r="Q142" s="7">
        <v>42877</v>
      </c>
      <c r="R142" s="46">
        <v>42881</v>
      </c>
      <c r="S142" s="54"/>
      <c r="T142" s="55">
        <v>43008</v>
      </c>
      <c r="U142" s="1" t="s">
        <v>922</v>
      </c>
      <c r="V142" s="4" t="s">
        <v>748</v>
      </c>
      <c r="W142" s="23" t="s">
        <v>961</v>
      </c>
      <c r="X142" s="4">
        <v>409</v>
      </c>
      <c r="Y142" s="4" t="s">
        <v>406</v>
      </c>
      <c r="Z142" s="4" t="s">
        <v>751</v>
      </c>
      <c r="AA142" s="4" t="s">
        <v>923</v>
      </c>
      <c r="AB142" s="4">
        <v>120</v>
      </c>
      <c r="AC142" s="4" t="s">
        <v>408</v>
      </c>
      <c r="AD142" s="46">
        <v>42879</v>
      </c>
      <c r="AE142" s="4">
        <v>358017</v>
      </c>
      <c r="AF142" s="48"/>
      <c r="AG142" s="4">
        <v>6917</v>
      </c>
      <c r="AH142" s="46">
        <v>42753</v>
      </c>
      <c r="AI142" s="4"/>
      <c r="AJ142" s="4" t="s">
        <v>106</v>
      </c>
      <c r="AK142" s="23"/>
      <c r="AL142" s="49"/>
      <c r="AM142" s="49"/>
      <c r="AN142" s="49"/>
      <c r="AO142" s="1"/>
      <c r="AP142" s="1"/>
      <c r="AQ142" s="45"/>
      <c r="AR142" s="45"/>
      <c r="AS142" s="45"/>
      <c r="AT142" s="45"/>
      <c r="AU142" s="45"/>
      <c r="AV142" s="45"/>
      <c r="AW142" s="45"/>
      <c r="AX142" s="45"/>
      <c r="AY142" s="45"/>
    </row>
    <row r="143" spans="1:51" s="6" customFormat="1" ht="146.25">
      <c r="A143" s="47">
        <v>141</v>
      </c>
      <c r="B143" s="4" t="s">
        <v>64</v>
      </c>
      <c r="C143" s="44">
        <v>830114018</v>
      </c>
      <c r="D143" s="58">
        <v>3</v>
      </c>
      <c r="E143" s="4" t="s">
        <v>924</v>
      </c>
      <c r="F143" s="5" t="s">
        <v>66</v>
      </c>
      <c r="G143" s="5" t="s">
        <v>57</v>
      </c>
      <c r="H143" s="53">
        <v>0</v>
      </c>
      <c r="I143" s="53">
        <v>0</v>
      </c>
      <c r="J143" s="53">
        <v>0</v>
      </c>
      <c r="K143" s="53">
        <v>0</v>
      </c>
      <c r="L143" s="16" t="s">
        <v>209</v>
      </c>
      <c r="M143" s="16" t="s">
        <v>224</v>
      </c>
      <c r="N143" s="16" t="s">
        <v>769</v>
      </c>
      <c r="O143" s="5" t="s">
        <v>38</v>
      </c>
      <c r="P143" s="20" t="s">
        <v>925</v>
      </c>
      <c r="Q143" s="7">
        <v>42878</v>
      </c>
      <c r="R143" s="7">
        <v>42878</v>
      </c>
      <c r="S143" s="54"/>
      <c r="T143" s="55">
        <v>43100</v>
      </c>
      <c r="U143" s="1" t="s">
        <v>926</v>
      </c>
      <c r="V143" s="4" t="s">
        <v>106</v>
      </c>
      <c r="W143" s="23" t="s">
        <v>962</v>
      </c>
      <c r="X143" s="4" t="s">
        <v>106</v>
      </c>
      <c r="Y143" s="4" t="s">
        <v>406</v>
      </c>
      <c r="Z143" s="4" t="s">
        <v>927</v>
      </c>
      <c r="AA143" s="4" t="s">
        <v>928</v>
      </c>
      <c r="AB143" s="4">
        <f>210+7</f>
        <v>217</v>
      </c>
      <c r="AC143" s="4" t="s">
        <v>106</v>
      </c>
      <c r="AD143" s="4" t="s">
        <v>106</v>
      </c>
      <c r="AE143" s="4" t="s">
        <v>106</v>
      </c>
      <c r="AF143" s="48"/>
      <c r="AG143" s="4" t="s">
        <v>106</v>
      </c>
      <c r="AH143" s="4" t="s">
        <v>106</v>
      </c>
      <c r="AI143" s="4"/>
      <c r="AJ143" s="4" t="s">
        <v>106</v>
      </c>
      <c r="AK143" s="23"/>
      <c r="AL143" s="49"/>
      <c r="AM143" s="49"/>
      <c r="AN143" s="49"/>
      <c r="AO143" s="1"/>
      <c r="AP143" s="1"/>
      <c r="AQ143" s="45"/>
      <c r="AR143" s="45"/>
      <c r="AS143" s="45"/>
      <c r="AT143" s="45"/>
      <c r="AU143" s="45"/>
      <c r="AV143" s="45"/>
      <c r="AW143" s="45"/>
      <c r="AX143" s="45"/>
      <c r="AY143" s="45"/>
    </row>
    <row r="144" spans="1:51" s="6" customFormat="1" ht="67.5">
      <c r="A144" s="47">
        <v>142</v>
      </c>
      <c r="B144" s="4" t="s">
        <v>103</v>
      </c>
      <c r="C144" s="44">
        <v>79638979</v>
      </c>
      <c r="D144" s="58"/>
      <c r="E144" s="4" t="s">
        <v>929</v>
      </c>
      <c r="F144" s="5" t="s">
        <v>66</v>
      </c>
      <c r="G144" s="5" t="s">
        <v>57</v>
      </c>
      <c r="H144" s="53">
        <v>19600000</v>
      </c>
      <c r="I144" s="53">
        <v>2800000</v>
      </c>
      <c r="J144" s="53">
        <v>0</v>
      </c>
      <c r="K144" s="53">
        <f>+H144+J144</f>
        <v>19600000</v>
      </c>
      <c r="L144" s="16" t="s">
        <v>209</v>
      </c>
      <c r="M144" s="16" t="s">
        <v>42</v>
      </c>
      <c r="N144" s="16" t="s">
        <v>58</v>
      </c>
      <c r="O144" s="5" t="s">
        <v>38</v>
      </c>
      <c r="P144" s="20" t="s">
        <v>930</v>
      </c>
      <c r="Q144" s="7">
        <v>42878</v>
      </c>
      <c r="R144" s="46">
        <v>42887</v>
      </c>
      <c r="S144" s="54"/>
      <c r="T144" s="55">
        <v>43100</v>
      </c>
      <c r="U144" s="1" t="s">
        <v>931</v>
      </c>
      <c r="V144" s="4" t="s">
        <v>404</v>
      </c>
      <c r="W144" s="23" t="s">
        <v>964</v>
      </c>
      <c r="X144" s="4" t="s">
        <v>106</v>
      </c>
      <c r="Y144" s="4" t="s">
        <v>406</v>
      </c>
      <c r="Z144" s="4" t="s">
        <v>324</v>
      </c>
      <c r="AA144" s="4" t="s">
        <v>932</v>
      </c>
      <c r="AB144" s="4">
        <f>7*30</f>
        <v>210</v>
      </c>
      <c r="AC144" s="4" t="s">
        <v>531</v>
      </c>
      <c r="AD144" s="46">
        <v>42881</v>
      </c>
      <c r="AE144" s="4">
        <v>366017</v>
      </c>
      <c r="AF144" s="48"/>
      <c r="AG144" s="4">
        <v>44917</v>
      </c>
      <c r="AH144" s="46">
        <v>42860</v>
      </c>
      <c r="AI144" s="4"/>
      <c r="AJ144" s="4" t="s">
        <v>963</v>
      </c>
      <c r="AK144" s="23"/>
      <c r="AL144" s="49"/>
      <c r="AM144" s="49"/>
      <c r="AN144" s="49"/>
      <c r="AO144" s="1"/>
      <c r="AP144" s="1"/>
      <c r="AQ144" s="45"/>
      <c r="AR144" s="45"/>
      <c r="AS144" s="45"/>
      <c r="AT144" s="45"/>
      <c r="AU144" s="45"/>
      <c r="AV144" s="45"/>
      <c r="AW144" s="45"/>
      <c r="AX144" s="45"/>
      <c r="AY144" s="45"/>
    </row>
    <row r="145" spans="1:51" s="6" customFormat="1" ht="101.25">
      <c r="A145" s="47">
        <v>143</v>
      </c>
      <c r="B145" s="4" t="s">
        <v>64</v>
      </c>
      <c r="C145" s="44">
        <v>830027493</v>
      </c>
      <c r="D145" s="58">
        <v>6</v>
      </c>
      <c r="E145" s="4" t="s">
        <v>933</v>
      </c>
      <c r="F145" s="5" t="s">
        <v>66</v>
      </c>
      <c r="G145" s="5" t="s">
        <v>57</v>
      </c>
      <c r="H145" s="53">
        <v>0</v>
      </c>
      <c r="I145" s="53">
        <v>0</v>
      </c>
      <c r="J145" s="53">
        <v>0</v>
      </c>
      <c r="K145" s="53">
        <f>+H145+J145</f>
        <v>0</v>
      </c>
      <c r="L145" s="16" t="s">
        <v>209</v>
      </c>
      <c r="M145" s="16" t="s">
        <v>224</v>
      </c>
      <c r="N145" s="16" t="s">
        <v>769</v>
      </c>
      <c r="O145" s="5" t="s">
        <v>38</v>
      </c>
      <c r="P145" s="20" t="s">
        <v>934</v>
      </c>
      <c r="Q145" s="7">
        <v>42881</v>
      </c>
      <c r="R145" s="46">
        <v>42885</v>
      </c>
      <c r="S145" s="54"/>
      <c r="T145" s="55">
        <v>43976</v>
      </c>
      <c r="U145" s="1" t="s">
        <v>935</v>
      </c>
      <c r="V145" s="4" t="s">
        <v>106</v>
      </c>
      <c r="W145" s="23" t="s">
        <v>965</v>
      </c>
      <c r="X145" s="4" t="s">
        <v>106</v>
      </c>
      <c r="Y145" s="4" t="s">
        <v>428</v>
      </c>
      <c r="Z145" s="4" t="s">
        <v>804</v>
      </c>
      <c r="AA145" s="4" t="s">
        <v>898</v>
      </c>
      <c r="AB145" s="4">
        <f>30*36</f>
        <v>1080</v>
      </c>
      <c r="AC145" s="4" t="s">
        <v>106</v>
      </c>
      <c r="AD145" s="4" t="s">
        <v>106</v>
      </c>
      <c r="AE145" s="4" t="s">
        <v>106</v>
      </c>
      <c r="AF145" s="48"/>
      <c r="AG145" s="4" t="s">
        <v>106</v>
      </c>
      <c r="AH145" s="4" t="s">
        <v>106</v>
      </c>
      <c r="AI145" s="4"/>
      <c r="AJ145" s="4" t="s">
        <v>106</v>
      </c>
      <c r="AK145" s="23"/>
      <c r="AL145" s="49"/>
      <c r="AM145" s="49"/>
      <c r="AN145" s="49"/>
      <c r="AO145" s="1"/>
      <c r="AP145" s="1"/>
      <c r="AQ145" s="45"/>
      <c r="AR145" s="45"/>
      <c r="AS145" s="45"/>
      <c r="AT145" s="45"/>
      <c r="AU145" s="45"/>
      <c r="AV145" s="45"/>
      <c r="AW145" s="45"/>
      <c r="AX145" s="45"/>
      <c r="AY145" s="45"/>
    </row>
    <row r="146" spans="1:51" s="6" customFormat="1" ht="67.5">
      <c r="A146" s="47">
        <v>144</v>
      </c>
      <c r="B146" s="4" t="s">
        <v>64</v>
      </c>
      <c r="C146" s="44">
        <v>830016890</v>
      </c>
      <c r="D146" s="58">
        <v>1</v>
      </c>
      <c r="E146" s="4" t="s">
        <v>936</v>
      </c>
      <c r="F146" s="5" t="s">
        <v>66</v>
      </c>
      <c r="G146" s="5" t="s">
        <v>57</v>
      </c>
      <c r="H146" s="53">
        <v>66644160</v>
      </c>
      <c r="I146" s="53">
        <v>0</v>
      </c>
      <c r="J146" s="53">
        <v>0</v>
      </c>
      <c r="K146" s="53">
        <f t="shared" si="10"/>
        <v>66644160</v>
      </c>
      <c r="L146" s="16" t="s">
        <v>209</v>
      </c>
      <c r="M146" s="16" t="s">
        <v>224</v>
      </c>
      <c r="N146" s="16" t="s">
        <v>730</v>
      </c>
      <c r="O146" s="5" t="s">
        <v>38</v>
      </c>
      <c r="P146" s="20" t="s">
        <v>937</v>
      </c>
      <c r="Q146" s="7">
        <v>42885</v>
      </c>
      <c r="R146" s="46">
        <v>42891</v>
      </c>
      <c r="S146" s="54"/>
      <c r="T146" s="55">
        <v>43100</v>
      </c>
      <c r="U146" s="1" t="s">
        <v>938</v>
      </c>
      <c r="V146" s="4" t="s">
        <v>966</v>
      </c>
      <c r="W146" s="23" t="s">
        <v>967</v>
      </c>
      <c r="X146" s="4">
        <v>302</v>
      </c>
      <c r="Y146" s="4" t="s">
        <v>428</v>
      </c>
      <c r="Z146" s="4" t="s">
        <v>916</v>
      </c>
      <c r="AA146" s="4" t="s">
        <v>832</v>
      </c>
      <c r="AB146" s="4"/>
      <c r="AC146" s="4" t="s">
        <v>408</v>
      </c>
      <c r="AD146" s="46">
        <v>42891</v>
      </c>
      <c r="AE146" s="58">
        <v>381517</v>
      </c>
      <c r="AF146" s="48"/>
      <c r="AG146" s="4">
        <v>25817</v>
      </c>
      <c r="AH146" s="46">
        <v>42783</v>
      </c>
      <c r="AI146" s="4"/>
      <c r="AJ146" s="4" t="s">
        <v>106</v>
      </c>
      <c r="AK146" s="23"/>
      <c r="AL146" s="49"/>
      <c r="AM146" s="49"/>
      <c r="AN146" s="49"/>
      <c r="AO146" s="1"/>
      <c r="AP146" s="1"/>
      <c r="AQ146" s="45"/>
      <c r="AR146" s="45"/>
      <c r="AS146" s="45"/>
      <c r="AT146" s="45"/>
      <c r="AU146" s="45"/>
      <c r="AV146" s="45"/>
      <c r="AW146" s="45"/>
      <c r="AX146" s="45"/>
      <c r="AY146" s="45"/>
    </row>
    <row r="147" spans="1:51" s="6" customFormat="1" ht="78.75">
      <c r="A147" s="47">
        <v>145</v>
      </c>
      <c r="B147" s="4" t="s">
        <v>64</v>
      </c>
      <c r="C147" s="44">
        <v>860512780</v>
      </c>
      <c r="D147" s="58">
        <v>4</v>
      </c>
      <c r="E147" s="4" t="s">
        <v>939</v>
      </c>
      <c r="F147" s="5" t="s">
        <v>66</v>
      </c>
      <c r="G147" s="5" t="s">
        <v>57</v>
      </c>
      <c r="H147" s="53">
        <v>55000000</v>
      </c>
      <c r="I147" s="53">
        <v>0</v>
      </c>
      <c r="J147" s="53">
        <v>0</v>
      </c>
      <c r="K147" s="53">
        <f t="shared" si="10"/>
        <v>55000000</v>
      </c>
      <c r="L147" s="16" t="s">
        <v>209</v>
      </c>
      <c r="M147" s="16" t="s">
        <v>224</v>
      </c>
      <c r="N147" s="16" t="s">
        <v>119</v>
      </c>
      <c r="O147" s="5" t="s">
        <v>38</v>
      </c>
      <c r="P147" s="20" t="s">
        <v>940</v>
      </c>
      <c r="Q147" s="7">
        <v>42886</v>
      </c>
      <c r="R147" s="7">
        <v>42886</v>
      </c>
      <c r="S147" s="54"/>
      <c r="T147" s="55">
        <v>43100</v>
      </c>
      <c r="U147" s="1" t="s">
        <v>975</v>
      </c>
      <c r="V147" s="4" t="s">
        <v>748</v>
      </c>
      <c r="W147" s="23" t="s">
        <v>974</v>
      </c>
      <c r="X147" s="70">
        <v>408</v>
      </c>
      <c r="Y147" s="4" t="s">
        <v>406</v>
      </c>
      <c r="Z147" s="4" t="s">
        <v>492</v>
      </c>
      <c r="AA147" s="4" t="s">
        <v>923</v>
      </c>
      <c r="AB147" s="4"/>
      <c r="AC147" s="4" t="s">
        <v>106</v>
      </c>
      <c r="AD147" s="4" t="s">
        <v>106</v>
      </c>
      <c r="AE147" s="4">
        <v>380217</v>
      </c>
      <c r="AF147" s="48"/>
      <c r="AG147" s="4">
        <v>1917</v>
      </c>
      <c r="AH147" s="46">
        <v>42737</v>
      </c>
      <c r="AI147" s="4"/>
      <c r="AJ147" s="4" t="s">
        <v>106</v>
      </c>
      <c r="AK147" s="23"/>
      <c r="AL147" s="49"/>
      <c r="AM147" s="49"/>
      <c r="AN147" s="49"/>
      <c r="AO147" s="1"/>
      <c r="AP147" s="1"/>
      <c r="AQ147" s="45"/>
      <c r="AR147" s="45"/>
      <c r="AS147" s="45"/>
      <c r="AT147" s="45"/>
      <c r="AU147" s="45"/>
      <c r="AV147" s="45"/>
      <c r="AW147" s="45"/>
      <c r="AX147" s="45"/>
      <c r="AY147" s="45"/>
    </row>
    <row r="148" spans="1:51" s="6" customFormat="1" ht="75">
      <c r="A148" s="47">
        <v>146</v>
      </c>
      <c r="B148" s="4" t="s">
        <v>64</v>
      </c>
      <c r="C148" s="44">
        <v>900355181</v>
      </c>
      <c r="D148" s="58">
        <v>3</v>
      </c>
      <c r="E148" s="4" t="s">
        <v>968</v>
      </c>
      <c r="F148" s="5" t="s">
        <v>66</v>
      </c>
      <c r="G148" s="5" t="s">
        <v>57</v>
      </c>
      <c r="H148" s="53">
        <v>485000000</v>
      </c>
      <c r="I148" s="53">
        <v>0</v>
      </c>
      <c r="J148" s="53">
        <v>0</v>
      </c>
      <c r="K148" s="53">
        <f t="shared" si="10"/>
        <v>485000000</v>
      </c>
      <c r="L148" s="16" t="s">
        <v>209</v>
      </c>
      <c r="M148" s="16" t="s">
        <v>224</v>
      </c>
      <c r="N148" s="16" t="s">
        <v>745</v>
      </c>
      <c r="O148" s="5" t="s">
        <v>941</v>
      </c>
      <c r="P148" s="20" t="s">
        <v>942</v>
      </c>
      <c r="Q148" s="7">
        <v>42887</v>
      </c>
      <c r="R148" s="46">
        <v>42888</v>
      </c>
      <c r="S148" s="54"/>
      <c r="T148" s="55">
        <v>43100</v>
      </c>
      <c r="U148" s="1" t="s">
        <v>943</v>
      </c>
      <c r="V148" s="4" t="s">
        <v>969</v>
      </c>
      <c r="W148" s="23" t="s">
        <v>970</v>
      </c>
      <c r="X148" s="70" t="s">
        <v>991</v>
      </c>
      <c r="Y148" s="4" t="s">
        <v>218</v>
      </c>
      <c r="Z148" s="4" t="s">
        <v>944</v>
      </c>
      <c r="AA148" s="4" t="s">
        <v>945</v>
      </c>
      <c r="AB148" s="4">
        <f>180+28</f>
        <v>208</v>
      </c>
      <c r="AC148" s="4" t="s">
        <v>408</v>
      </c>
      <c r="AD148" s="46">
        <v>42888</v>
      </c>
      <c r="AE148" s="4">
        <v>380917</v>
      </c>
      <c r="AF148" s="48"/>
      <c r="AG148" s="4">
        <v>2017</v>
      </c>
      <c r="AH148" s="46">
        <v>42737</v>
      </c>
      <c r="AI148" s="4"/>
      <c r="AJ148" s="4" t="s">
        <v>106</v>
      </c>
      <c r="AK148" s="23"/>
      <c r="AL148" s="49"/>
      <c r="AM148" s="49"/>
      <c r="AN148" s="49"/>
      <c r="AO148" s="1"/>
      <c r="AP148" s="1"/>
      <c r="AQ148" s="45"/>
      <c r="AR148" s="45"/>
      <c r="AS148" s="45"/>
      <c r="AT148" s="45"/>
      <c r="AU148" s="45"/>
      <c r="AV148" s="45"/>
      <c r="AW148" s="45"/>
      <c r="AX148" s="45"/>
      <c r="AY148" s="45"/>
    </row>
    <row r="149" spans="1:51" s="6" customFormat="1" ht="45">
      <c r="A149" s="47">
        <v>147</v>
      </c>
      <c r="B149" s="4" t="s">
        <v>64</v>
      </c>
      <c r="C149" s="44">
        <v>900239396</v>
      </c>
      <c r="D149" s="58">
        <v>3</v>
      </c>
      <c r="E149" s="4" t="s">
        <v>990</v>
      </c>
      <c r="F149" s="5" t="s">
        <v>66</v>
      </c>
      <c r="G149" s="5" t="s">
        <v>57</v>
      </c>
      <c r="H149" s="53">
        <v>9514966</v>
      </c>
      <c r="I149" s="53">
        <v>0</v>
      </c>
      <c r="J149" s="53">
        <v>0</v>
      </c>
      <c r="K149" s="53">
        <f t="shared" si="10"/>
        <v>9514966</v>
      </c>
      <c r="L149" s="16" t="s">
        <v>209</v>
      </c>
      <c r="M149" s="16" t="s">
        <v>224</v>
      </c>
      <c r="N149" s="16" t="s">
        <v>745</v>
      </c>
      <c r="O149" s="5" t="s">
        <v>38</v>
      </c>
      <c r="P149" s="20">
        <v>147</v>
      </c>
      <c r="Q149" s="7">
        <v>42908</v>
      </c>
      <c r="R149" s="46">
        <v>42913</v>
      </c>
      <c r="S149" s="54"/>
      <c r="T149" s="54">
        <v>43080</v>
      </c>
      <c r="U149" s="1" t="s">
        <v>977</v>
      </c>
      <c r="V149" s="4" t="s">
        <v>958</v>
      </c>
      <c r="W149" s="23" t="s">
        <v>989</v>
      </c>
      <c r="X149" s="4">
        <v>281</v>
      </c>
      <c r="Y149" s="4" t="s">
        <v>406</v>
      </c>
      <c r="Z149" s="4" t="s">
        <v>978</v>
      </c>
      <c r="AA149" s="4" t="s">
        <v>883</v>
      </c>
      <c r="AB149" s="4">
        <f>150+15</f>
        <v>165</v>
      </c>
      <c r="AC149" s="4" t="s">
        <v>433</v>
      </c>
      <c r="AD149" s="46">
        <v>42913</v>
      </c>
      <c r="AE149" s="4">
        <v>455017</v>
      </c>
      <c r="AF149" s="48"/>
      <c r="AG149" s="4">
        <v>29917</v>
      </c>
      <c r="AH149" s="46">
        <v>42797</v>
      </c>
      <c r="AI149" s="4"/>
      <c r="AJ149" s="4" t="s">
        <v>106</v>
      </c>
      <c r="AK149" s="23"/>
      <c r="AL149" s="49"/>
      <c r="AM149" s="49"/>
      <c r="AN149" s="49"/>
      <c r="AO149" s="1"/>
      <c r="AP149" s="1"/>
      <c r="AQ149" s="45"/>
      <c r="AR149" s="45"/>
      <c r="AS149" s="45"/>
      <c r="AT149" s="45"/>
      <c r="AU149" s="45"/>
      <c r="AV149" s="45"/>
      <c r="AW149" s="45"/>
      <c r="AX149" s="45"/>
      <c r="AY149" s="45"/>
    </row>
    <row r="150" spans="1:51" s="6" customFormat="1" ht="75">
      <c r="A150" s="47">
        <v>148</v>
      </c>
      <c r="B150" s="4" t="s">
        <v>64</v>
      </c>
      <c r="C150" s="44">
        <v>800209890</v>
      </c>
      <c r="D150" s="58">
        <v>1</v>
      </c>
      <c r="E150" s="4" t="s">
        <v>979</v>
      </c>
      <c r="F150" s="5" t="s">
        <v>66</v>
      </c>
      <c r="G150" s="5" t="s">
        <v>57</v>
      </c>
      <c r="H150" s="53">
        <v>80076961</v>
      </c>
      <c r="I150" s="53">
        <v>0</v>
      </c>
      <c r="J150" s="53">
        <v>0</v>
      </c>
      <c r="K150" s="53">
        <f t="shared" si="10"/>
        <v>80076961</v>
      </c>
      <c r="L150" s="16" t="s">
        <v>209</v>
      </c>
      <c r="M150" s="16" t="s">
        <v>224</v>
      </c>
      <c r="N150" s="16" t="s">
        <v>214</v>
      </c>
      <c r="O150" s="5" t="s">
        <v>980</v>
      </c>
      <c r="P150" s="20">
        <v>148</v>
      </c>
      <c r="Q150" s="7">
        <v>42913</v>
      </c>
      <c r="R150" s="46">
        <v>42914</v>
      </c>
      <c r="S150" s="54"/>
      <c r="T150" s="55">
        <v>42959</v>
      </c>
      <c r="U150" s="1" t="s">
        <v>981</v>
      </c>
      <c r="V150" s="4" t="s">
        <v>443</v>
      </c>
      <c r="W150" s="23" t="s">
        <v>992</v>
      </c>
      <c r="X150" s="4">
        <v>219</v>
      </c>
      <c r="Y150" s="4" t="s">
        <v>218</v>
      </c>
      <c r="Z150" s="4" t="s">
        <v>982</v>
      </c>
      <c r="AA150" s="4" t="s">
        <v>983</v>
      </c>
      <c r="AB150" s="4">
        <v>45</v>
      </c>
      <c r="AC150" s="4" t="s">
        <v>408</v>
      </c>
      <c r="AD150" s="46">
        <v>42914</v>
      </c>
      <c r="AE150" s="4">
        <v>465617</v>
      </c>
      <c r="AF150" s="48"/>
      <c r="AG150" s="4">
        <v>3017</v>
      </c>
      <c r="AH150" s="46">
        <v>42741</v>
      </c>
      <c r="AI150" s="4"/>
      <c r="AJ150" s="4" t="s">
        <v>106</v>
      </c>
      <c r="AK150" s="23"/>
      <c r="AL150" s="49"/>
      <c r="AM150" s="49"/>
      <c r="AN150" s="49"/>
      <c r="AO150" s="1"/>
      <c r="AP150" s="1"/>
      <c r="AQ150" s="45"/>
      <c r="AR150" s="45"/>
      <c r="AS150" s="45"/>
      <c r="AT150" s="45"/>
      <c r="AU150" s="45"/>
      <c r="AV150" s="45"/>
      <c r="AW150" s="45"/>
      <c r="AX150" s="45"/>
      <c r="AY150" s="45"/>
    </row>
    <row r="151" spans="1:51" s="6" customFormat="1" ht="60">
      <c r="A151" s="47">
        <v>149</v>
      </c>
      <c r="B151" s="4" t="s">
        <v>64</v>
      </c>
      <c r="C151" s="44">
        <v>900568704</v>
      </c>
      <c r="D151" s="58">
        <v>1</v>
      </c>
      <c r="E151" s="4" t="s">
        <v>984</v>
      </c>
      <c r="F151" s="5" t="s">
        <v>66</v>
      </c>
      <c r="G151" s="5" t="s">
        <v>57</v>
      </c>
      <c r="H151" s="53">
        <v>236000000</v>
      </c>
      <c r="I151" s="53">
        <v>0</v>
      </c>
      <c r="J151" s="53">
        <v>0</v>
      </c>
      <c r="K151" s="53">
        <f t="shared" si="10"/>
        <v>236000000</v>
      </c>
      <c r="L151" s="16" t="s">
        <v>209</v>
      </c>
      <c r="M151" s="16" t="s">
        <v>224</v>
      </c>
      <c r="N151" s="16" t="s">
        <v>214</v>
      </c>
      <c r="O151" s="5" t="s">
        <v>980</v>
      </c>
      <c r="P151" s="20">
        <v>149</v>
      </c>
      <c r="Q151" s="7">
        <v>42913</v>
      </c>
      <c r="R151" s="46">
        <v>42915</v>
      </c>
      <c r="S151" s="54"/>
      <c r="T151" s="55">
        <v>42960</v>
      </c>
      <c r="U151" s="1" t="s">
        <v>981</v>
      </c>
      <c r="V151" s="4" t="s">
        <v>443</v>
      </c>
      <c r="W151" s="23" t="s">
        <v>993</v>
      </c>
      <c r="X151" s="4">
        <v>219</v>
      </c>
      <c r="Y151" s="4" t="s">
        <v>218</v>
      </c>
      <c r="Z151" s="4" t="s">
        <v>982</v>
      </c>
      <c r="AA151" s="4" t="s">
        <v>983</v>
      </c>
      <c r="AB151" s="4">
        <v>45</v>
      </c>
      <c r="AC151" s="4" t="s">
        <v>408</v>
      </c>
      <c r="AD151" s="46">
        <v>42915</v>
      </c>
      <c r="AE151" s="4">
        <v>465717</v>
      </c>
      <c r="AF151" s="48"/>
      <c r="AG151" s="4">
        <v>3017</v>
      </c>
      <c r="AH151" s="46">
        <v>42741</v>
      </c>
      <c r="AI151" s="4"/>
      <c r="AJ151" s="4" t="s">
        <v>106</v>
      </c>
      <c r="AK151" s="23"/>
      <c r="AL151" s="49"/>
      <c r="AM151" s="49"/>
      <c r="AN151" s="49"/>
      <c r="AO151" s="1"/>
      <c r="AP151" s="1"/>
      <c r="AQ151" s="45"/>
      <c r="AR151" s="45"/>
      <c r="AS151" s="45"/>
      <c r="AT151" s="45"/>
      <c r="AU151" s="45"/>
      <c r="AV151" s="45"/>
      <c r="AW151" s="45"/>
      <c r="AX151" s="45"/>
      <c r="AY151" s="45"/>
    </row>
    <row r="152" spans="1:51" s="6" customFormat="1" ht="75">
      <c r="A152" s="47">
        <v>150</v>
      </c>
      <c r="B152" s="4" t="s">
        <v>64</v>
      </c>
      <c r="C152" s="44">
        <v>860028580</v>
      </c>
      <c r="D152" s="58">
        <v>2</v>
      </c>
      <c r="E152" s="4" t="s">
        <v>985</v>
      </c>
      <c r="F152" s="5" t="s">
        <v>66</v>
      </c>
      <c r="G152" s="5" t="s">
        <v>57</v>
      </c>
      <c r="H152" s="53">
        <v>607164.33</v>
      </c>
      <c r="I152" s="53">
        <v>0</v>
      </c>
      <c r="J152" s="53">
        <v>0</v>
      </c>
      <c r="K152" s="53">
        <f t="shared" si="10"/>
        <v>607164.33</v>
      </c>
      <c r="L152" s="16" t="s">
        <v>209</v>
      </c>
      <c r="M152" s="16" t="s">
        <v>224</v>
      </c>
      <c r="N152" s="16" t="s">
        <v>865</v>
      </c>
      <c r="O152" s="5" t="s">
        <v>215</v>
      </c>
      <c r="P152" s="20">
        <v>150</v>
      </c>
      <c r="Q152" s="7">
        <v>42914</v>
      </c>
      <c r="R152" s="46">
        <v>42914</v>
      </c>
      <c r="S152" s="54"/>
      <c r="T152" s="55">
        <v>42947</v>
      </c>
      <c r="U152" s="1" t="s">
        <v>986</v>
      </c>
      <c r="V152" s="4" t="s">
        <v>621</v>
      </c>
      <c r="W152" s="23" t="s">
        <v>994</v>
      </c>
      <c r="X152" s="4" t="s">
        <v>995</v>
      </c>
      <c r="Y152" s="4" t="s">
        <v>218</v>
      </c>
      <c r="Z152" s="4" t="s">
        <v>987</v>
      </c>
      <c r="AA152" s="4" t="s">
        <v>624</v>
      </c>
      <c r="AB152" s="4">
        <v>33</v>
      </c>
      <c r="AC152" s="4" t="s">
        <v>106</v>
      </c>
      <c r="AD152" s="4" t="s">
        <v>106</v>
      </c>
      <c r="AE152" s="4">
        <v>466717</v>
      </c>
      <c r="AF152" s="48">
        <v>18262</v>
      </c>
      <c r="AG152" s="4">
        <v>41117</v>
      </c>
      <c r="AH152" s="46">
        <v>42851</v>
      </c>
      <c r="AI152" s="4"/>
      <c r="AJ152" s="4" t="s">
        <v>106</v>
      </c>
      <c r="AK152" s="23"/>
      <c r="AL152" s="49"/>
      <c r="AM152" s="49"/>
      <c r="AN152" s="49"/>
      <c r="AO152" s="1"/>
      <c r="AP152" s="1"/>
      <c r="AQ152" s="45"/>
      <c r="AR152" s="45"/>
      <c r="AS152" s="45"/>
      <c r="AT152" s="45"/>
      <c r="AU152" s="45"/>
      <c r="AV152" s="45"/>
      <c r="AW152" s="45"/>
      <c r="AX152" s="45"/>
      <c r="AY152" s="45"/>
    </row>
    <row r="153" spans="1:51" s="6" customFormat="1" ht="90">
      <c r="A153" s="47">
        <v>151</v>
      </c>
      <c r="B153" s="4" t="s">
        <v>64</v>
      </c>
      <c r="C153" s="44">
        <v>860053274</v>
      </c>
      <c r="D153" s="58">
        <v>9</v>
      </c>
      <c r="E153" s="4" t="s">
        <v>996</v>
      </c>
      <c r="F153" s="5" t="s">
        <v>66</v>
      </c>
      <c r="G153" s="5" t="s">
        <v>57</v>
      </c>
      <c r="H153" s="53">
        <v>2094412.32</v>
      </c>
      <c r="I153" s="53">
        <v>0</v>
      </c>
      <c r="J153" s="53">
        <v>0</v>
      </c>
      <c r="K153" s="53">
        <f t="shared" si="10"/>
        <v>2094412.32</v>
      </c>
      <c r="L153" s="16" t="s">
        <v>209</v>
      </c>
      <c r="M153" s="16" t="s">
        <v>224</v>
      </c>
      <c r="N153" s="16" t="s">
        <v>865</v>
      </c>
      <c r="O153" s="5" t="s">
        <v>215</v>
      </c>
      <c r="P153" s="20">
        <v>151</v>
      </c>
      <c r="Q153" s="7">
        <v>42914</v>
      </c>
      <c r="R153" s="46">
        <v>42914</v>
      </c>
      <c r="S153" s="54"/>
      <c r="T153" s="55">
        <v>42947</v>
      </c>
      <c r="U153" s="1" t="s">
        <v>986</v>
      </c>
      <c r="V153" s="4" t="s">
        <v>621</v>
      </c>
      <c r="W153" s="23" t="s">
        <v>908</v>
      </c>
      <c r="X153" s="4" t="s">
        <v>995</v>
      </c>
      <c r="Y153" s="4" t="s">
        <v>218</v>
      </c>
      <c r="Z153" s="4" t="s">
        <v>987</v>
      </c>
      <c r="AA153" s="4" t="s">
        <v>624</v>
      </c>
      <c r="AB153" s="4">
        <v>33</v>
      </c>
      <c r="AC153" s="4" t="s">
        <v>106</v>
      </c>
      <c r="AD153" s="4" t="s">
        <v>106</v>
      </c>
      <c r="AE153" s="4">
        <v>466817</v>
      </c>
      <c r="AF153" s="48">
        <v>18263</v>
      </c>
      <c r="AG153" s="4">
        <v>41117</v>
      </c>
      <c r="AH153" s="46">
        <v>42851</v>
      </c>
      <c r="AI153" s="4"/>
      <c r="AJ153" s="4" t="s">
        <v>106</v>
      </c>
      <c r="AK153" s="23"/>
      <c r="AL153" s="49"/>
      <c r="AM153" s="49"/>
      <c r="AN153" s="49"/>
      <c r="AO153" s="1"/>
      <c r="AP153" s="1"/>
      <c r="AQ153" s="45"/>
      <c r="AR153" s="45"/>
      <c r="AS153" s="45"/>
      <c r="AT153" s="45"/>
      <c r="AU153" s="45"/>
      <c r="AV153" s="45"/>
      <c r="AW153" s="45"/>
      <c r="AX153" s="45"/>
      <c r="AY153" s="45"/>
    </row>
    <row r="154" spans="1:51" s="6" customFormat="1" ht="75">
      <c r="A154" s="47">
        <v>152</v>
      </c>
      <c r="B154" s="4" t="s">
        <v>64</v>
      </c>
      <c r="C154" s="44">
        <v>811021363</v>
      </c>
      <c r="D154" s="58">
        <v>0</v>
      </c>
      <c r="E154" s="4" t="s">
        <v>988</v>
      </c>
      <c r="F154" s="5" t="s">
        <v>66</v>
      </c>
      <c r="G154" s="5" t="s">
        <v>57</v>
      </c>
      <c r="H154" s="53">
        <v>28027373.25</v>
      </c>
      <c r="I154" s="53">
        <v>0</v>
      </c>
      <c r="J154" s="53">
        <v>0</v>
      </c>
      <c r="K154" s="53">
        <f t="shared" si="10"/>
        <v>28027373.25</v>
      </c>
      <c r="L154" s="16" t="s">
        <v>209</v>
      </c>
      <c r="M154" s="16" t="s">
        <v>224</v>
      </c>
      <c r="N154" s="16" t="s">
        <v>865</v>
      </c>
      <c r="O154" s="5" t="s">
        <v>215</v>
      </c>
      <c r="P154" s="20">
        <v>152</v>
      </c>
      <c r="Q154" s="7">
        <v>42914</v>
      </c>
      <c r="R154" s="46">
        <v>42914</v>
      </c>
      <c r="S154" s="54"/>
      <c r="T154" s="55">
        <v>42947</v>
      </c>
      <c r="U154" s="1" t="s">
        <v>986</v>
      </c>
      <c r="V154" s="4" t="s">
        <v>621</v>
      </c>
      <c r="W154" s="23" t="s">
        <v>997</v>
      </c>
      <c r="X154" s="4" t="s">
        <v>995</v>
      </c>
      <c r="Y154" s="4" t="s">
        <v>218</v>
      </c>
      <c r="Z154" s="4" t="s">
        <v>987</v>
      </c>
      <c r="AA154" s="4" t="s">
        <v>624</v>
      </c>
      <c r="AB154" s="4">
        <v>33</v>
      </c>
      <c r="AC154" s="4" t="s">
        <v>106</v>
      </c>
      <c r="AD154" s="4" t="s">
        <v>106</v>
      </c>
      <c r="AE154" s="4">
        <v>466617</v>
      </c>
      <c r="AF154" s="48">
        <v>18264</v>
      </c>
      <c r="AG154" s="4">
        <v>41117</v>
      </c>
      <c r="AH154" s="46">
        <v>42851</v>
      </c>
      <c r="AI154" s="4"/>
      <c r="AJ154" s="4" t="s">
        <v>106</v>
      </c>
      <c r="AK154" s="23"/>
      <c r="AL154" s="49"/>
      <c r="AM154" s="49"/>
      <c r="AN154" s="49"/>
      <c r="AO154" s="1"/>
      <c r="AP154" s="1"/>
      <c r="AQ154" s="45"/>
      <c r="AR154" s="45"/>
      <c r="AS154" s="45"/>
      <c r="AT154" s="45"/>
      <c r="AU154" s="45"/>
      <c r="AV154" s="45"/>
      <c r="AW154" s="45"/>
      <c r="AX154" s="45"/>
      <c r="AY154" s="45"/>
    </row>
    <row r="155" spans="1:51" s="6" customFormat="1" ht="75">
      <c r="A155" s="47">
        <v>153</v>
      </c>
      <c r="B155" s="4" t="s">
        <v>64</v>
      </c>
      <c r="C155" s="44">
        <v>811021363</v>
      </c>
      <c r="D155" s="58">
        <v>0</v>
      </c>
      <c r="E155" s="4" t="s">
        <v>988</v>
      </c>
      <c r="F155" s="5" t="s">
        <v>66</v>
      </c>
      <c r="G155" s="5" t="s">
        <v>57</v>
      </c>
      <c r="H155" s="53">
        <v>58181615.67</v>
      </c>
      <c r="I155" s="53">
        <v>0</v>
      </c>
      <c r="J155" s="53">
        <v>0</v>
      </c>
      <c r="K155" s="53">
        <f t="shared" si="10"/>
        <v>58181615.67</v>
      </c>
      <c r="L155" s="16" t="s">
        <v>209</v>
      </c>
      <c r="M155" s="16" t="s">
        <v>224</v>
      </c>
      <c r="N155" s="16" t="s">
        <v>865</v>
      </c>
      <c r="O155" s="5" t="s">
        <v>215</v>
      </c>
      <c r="P155" s="20">
        <v>153</v>
      </c>
      <c r="Q155" s="7">
        <v>42914</v>
      </c>
      <c r="R155" s="7">
        <v>42914</v>
      </c>
      <c r="S155" s="54"/>
      <c r="T155" s="55">
        <v>42947</v>
      </c>
      <c r="U155" s="1" t="s">
        <v>986</v>
      </c>
      <c r="V155" s="4" t="s">
        <v>621</v>
      </c>
      <c r="W155" s="23" t="s">
        <v>997</v>
      </c>
      <c r="X155" s="4" t="s">
        <v>995</v>
      </c>
      <c r="Y155" s="4" t="s">
        <v>218</v>
      </c>
      <c r="Z155" s="4" t="s">
        <v>987</v>
      </c>
      <c r="AA155" s="4" t="s">
        <v>624</v>
      </c>
      <c r="AB155" s="4">
        <v>33</v>
      </c>
      <c r="AC155" s="4" t="s">
        <v>106</v>
      </c>
      <c r="AD155" s="4" t="s">
        <v>106</v>
      </c>
      <c r="AE155" s="4">
        <v>466917</v>
      </c>
      <c r="AF155" s="48">
        <v>18265</v>
      </c>
      <c r="AG155" s="4">
        <v>41117</v>
      </c>
      <c r="AH155" s="46">
        <v>42851</v>
      </c>
      <c r="AI155" s="4"/>
      <c r="AJ155" s="4" t="s">
        <v>106</v>
      </c>
      <c r="AK155" s="23"/>
      <c r="AL155" s="49"/>
      <c r="AM155" s="49"/>
      <c r="AN155" s="49"/>
      <c r="AO155" s="1"/>
      <c r="AP155" s="1"/>
      <c r="AQ155" s="45"/>
      <c r="AR155" s="45"/>
      <c r="AS155" s="45"/>
      <c r="AT155" s="45"/>
      <c r="AU155" s="45"/>
      <c r="AV155" s="45"/>
      <c r="AW155" s="45"/>
      <c r="AX155" s="45"/>
      <c r="AY155" s="45"/>
    </row>
    <row r="156" spans="1:51" s="6" customFormat="1" ht="75">
      <c r="A156" s="47">
        <v>154</v>
      </c>
      <c r="B156" s="4" t="s">
        <v>64</v>
      </c>
      <c r="C156" s="44">
        <v>860028580</v>
      </c>
      <c r="D156" s="58">
        <v>2</v>
      </c>
      <c r="E156" s="4" t="s">
        <v>985</v>
      </c>
      <c r="F156" s="5" t="s">
        <v>66</v>
      </c>
      <c r="G156" s="5" t="s">
        <v>57</v>
      </c>
      <c r="H156" s="53">
        <v>1030750.95</v>
      </c>
      <c r="I156" s="53">
        <v>0</v>
      </c>
      <c r="J156" s="53">
        <v>0</v>
      </c>
      <c r="K156" s="53">
        <f t="shared" si="10"/>
        <v>1030750.95</v>
      </c>
      <c r="L156" s="16" t="s">
        <v>209</v>
      </c>
      <c r="M156" s="16" t="s">
        <v>224</v>
      </c>
      <c r="N156" s="16" t="s">
        <v>865</v>
      </c>
      <c r="O156" s="5" t="s">
        <v>215</v>
      </c>
      <c r="P156" s="20">
        <v>154</v>
      </c>
      <c r="Q156" s="7">
        <v>42915</v>
      </c>
      <c r="R156" s="46">
        <v>42915</v>
      </c>
      <c r="S156" s="54"/>
      <c r="T156" s="55">
        <v>42946</v>
      </c>
      <c r="U156" s="1" t="s">
        <v>986</v>
      </c>
      <c r="V156" s="4" t="s">
        <v>621</v>
      </c>
      <c r="W156" s="23" t="s">
        <v>994</v>
      </c>
      <c r="X156" s="4">
        <v>225</v>
      </c>
      <c r="Y156" s="4" t="s">
        <v>218</v>
      </c>
      <c r="Z156" s="4" t="s">
        <v>987</v>
      </c>
      <c r="AA156" s="4" t="s">
        <v>624</v>
      </c>
      <c r="AB156" s="4">
        <v>32</v>
      </c>
      <c r="AC156" s="4" t="s">
        <v>106</v>
      </c>
      <c r="AD156" s="4" t="s">
        <v>106</v>
      </c>
      <c r="AE156" s="4">
        <v>468417</v>
      </c>
      <c r="AF156" s="48">
        <v>18266</v>
      </c>
      <c r="AG156" s="4">
        <v>41117</v>
      </c>
      <c r="AH156" s="46">
        <v>42915</v>
      </c>
      <c r="AI156" s="4"/>
      <c r="AJ156" s="4" t="s">
        <v>106</v>
      </c>
      <c r="AK156" s="23"/>
      <c r="AL156" s="49"/>
      <c r="AM156" s="49"/>
      <c r="AN156" s="49"/>
      <c r="AO156" s="1"/>
      <c r="AP156" s="1"/>
      <c r="AQ156" s="45"/>
      <c r="AR156" s="45"/>
      <c r="AS156" s="45"/>
      <c r="AT156" s="45"/>
      <c r="AU156" s="45"/>
      <c r="AV156" s="45"/>
      <c r="AW156" s="45"/>
      <c r="AX156" s="45"/>
      <c r="AY156" s="45"/>
    </row>
    <row r="157" spans="1:244" ht="60">
      <c r="A157" s="47">
        <v>155</v>
      </c>
      <c r="B157" s="4" t="s">
        <v>64</v>
      </c>
      <c r="C157" s="44">
        <v>900367347</v>
      </c>
      <c r="D157" s="58">
        <v>0</v>
      </c>
      <c r="E157" s="4" t="s">
        <v>999</v>
      </c>
      <c r="F157" s="5" t="s">
        <v>66</v>
      </c>
      <c r="G157" s="5" t="s">
        <v>57</v>
      </c>
      <c r="H157" s="53">
        <v>7616000</v>
      </c>
      <c r="I157" s="53">
        <v>0</v>
      </c>
      <c r="J157" s="53">
        <v>0</v>
      </c>
      <c r="K157" s="53">
        <f t="shared" si="10"/>
        <v>7616000</v>
      </c>
      <c r="L157" s="16" t="s">
        <v>209</v>
      </c>
      <c r="M157" s="16" t="s">
        <v>224</v>
      </c>
      <c r="N157" s="16" t="s">
        <v>1000</v>
      </c>
      <c r="O157" s="5" t="s">
        <v>215</v>
      </c>
      <c r="P157" s="20" t="s">
        <v>1001</v>
      </c>
      <c r="Q157" s="7">
        <v>42916</v>
      </c>
      <c r="R157" s="46">
        <v>42920</v>
      </c>
      <c r="S157" s="54"/>
      <c r="T157" s="55">
        <v>42933</v>
      </c>
      <c r="U157" s="1" t="s">
        <v>998</v>
      </c>
      <c r="V157" s="73" t="s">
        <v>905</v>
      </c>
      <c r="W157" s="23" t="s">
        <v>1002</v>
      </c>
      <c r="X157" s="4">
        <v>265</v>
      </c>
      <c r="Y157" s="4" t="s">
        <v>218</v>
      </c>
      <c r="Z157" s="4" t="s">
        <v>907</v>
      </c>
      <c r="AA157" s="4" t="s">
        <v>454</v>
      </c>
      <c r="AB157" s="4">
        <v>13</v>
      </c>
      <c r="AC157" s="4" t="s">
        <v>106</v>
      </c>
      <c r="AD157" s="4" t="s">
        <v>106</v>
      </c>
      <c r="AE157" s="4">
        <v>469117</v>
      </c>
      <c r="AF157" s="48"/>
      <c r="AG157" s="4">
        <v>13917</v>
      </c>
      <c r="AH157" s="46">
        <v>42762</v>
      </c>
      <c r="AI157" s="4"/>
      <c r="AJ157" s="4" t="s">
        <v>106</v>
      </c>
      <c r="AK157" s="1"/>
      <c r="AL157" s="45"/>
      <c r="AM157" s="45"/>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row>
    <row r="158" spans="1:232" ht="112.5">
      <c r="A158" s="47">
        <v>156</v>
      </c>
      <c r="B158" s="4" t="s">
        <v>103</v>
      </c>
      <c r="C158" s="44">
        <v>52656970</v>
      </c>
      <c r="D158" s="58"/>
      <c r="E158" s="4" t="s">
        <v>1003</v>
      </c>
      <c r="F158" s="5" t="s">
        <v>66</v>
      </c>
      <c r="G158" s="5" t="s">
        <v>57</v>
      </c>
      <c r="H158" s="53">
        <v>27000000</v>
      </c>
      <c r="I158" s="53">
        <v>4500000</v>
      </c>
      <c r="J158" s="53">
        <v>0</v>
      </c>
      <c r="K158" s="53">
        <f t="shared" si="10"/>
        <v>27000000</v>
      </c>
      <c r="L158" s="16" t="s">
        <v>209</v>
      </c>
      <c r="M158" s="16" t="s">
        <v>42</v>
      </c>
      <c r="N158" s="16" t="s">
        <v>58</v>
      </c>
      <c r="O158" s="5" t="s">
        <v>38</v>
      </c>
      <c r="P158" s="20" t="s">
        <v>1004</v>
      </c>
      <c r="Q158" s="7">
        <v>42920</v>
      </c>
      <c r="R158" s="46">
        <v>42922</v>
      </c>
      <c r="S158" s="54"/>
      <c r="T158" s="55">
        <v>43100</v>
      </c>
      <c r="U158" s="1" t="s">
        <v>1005</v>
      </c>
      <c r="V158" s="4" t="s">
        <v>404</v>
      </c>
      <c r="W158" s="23" t="s">
        <v>1038</v>
      </c>
      <c r="X158" s="4" t="s">
        <v>106</v>
      </c>
      <c r="Y158" s="4" t="s">
        <v>406</v>
      </c>
      <c r="Z158" s="4" t="s">
        <v>1006</v>
      </c>
      <c r="AA158" s="4" t="s">
        <v>574</v>
      </c>
      <c r="AB158" s="4">
        <f>150+25</f>
        <v>175</v>
      </c>
      <c r="AC158" s="4" t="s">
        <v>408</v>
      </c>
      <c r="AD158" s="46">
        <v>42921</v>
      </c>
      <c r="AE158" s="4">
        <v>474817</v>
      </c>
      <c r="AF158" s="48"/>
      <c r="AG158" s="4">
        <v>46617</v>
      </c>
      <c r="AH158" s="46">
        <v>46617</v>
      </c>
      <c r="AI158" s="4"/>
      <c r="AJ158" s="4" t="s">
        <v>126</v>
      </c>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row>
    <row r="159" spans="1:232" ht="60">
      <c r="A159" s="47">
        <v>157</v>
      </c>
      <c r="B159" s="4" t="s">
        <v>64</v>
      </c>
      <c r="C159" s="44">
        <v>900781148</v>
      </c>
      <c r="D159" s="58">
        <v>6</v>
      </c>
      <c r="E159" s="4" t="s">
        <v>1007</v>
      </c>
      <c r="F159" s="5" t="s">
        <v>66</v>
      </c>
      <c r="G159" s="5" t="s">
        <v>57</v>
      </c>
      <c r="H159" s="53">
        <v>1449000000</v>
      </c>
      <c r="I159" s="53">
        <v>0</v>
      </c>
      <c r="J159" s="53">
        <v>0</v>
      </c>
      <c r="K159" s="53">
        <f t="shared" si="10"/>
        <v>1449000000</v>
      </c>
      <c r="L159" s="16" t="s">
        <v>209</v>
      </c>
      <c r="M159" s="16" t="s">
        <v>224</v>
      </c>
      <c r="N159" s="16" t="s">
        <v>619</v>
      </c>
      <c r="O159" s="5" t="s">
        <v>1008</v>
      </c>
      <c r="P159" s="20" t="s">
        <v>1009</v>
      </c>
      <c r="Q159" s="7">
        <v>42923</v>
      </c>
      <c r="R159" s="46">
        <v>42930</v>
      </c>
      <c r="S159" s="54"/>
      <c r="T159" s="55">
        <v>43043</v>
      </c>
      <c r="U159" s="1" t="s">
        <v>1010</v>
      </c>
      <c r="V159" s="4" t="s">
        <v>443</v>
      </c>
      <c r="W159" s="23" t="s">
        <v>1041</v>
      </c>
      <c r="X159" s="4">
        <v>232</v>
      </c>
      <c r="Y159" s="4" t="s">
        <v>406</v>
      </c>
      <c r="Z159" s="4" t="s">
        <v>1011</v>
      </c>
      <c r="AA159" s="4" t="s">
        <v>756</v>
      </c>
      <c r="AB159" s="4">
        <f>150+17</f>
        <v>167</v>
      </c>
      <c r="AC159" s="4" t="s">
        <v>408</v>
      </c>
      <c r="AD159" s="46">
        <v>42926</v>
      </c>
      <c r="AE159" s="4">
        <v>484817</v>
      </c>
      <c r="AF159" s="48"/>
      <c r="AG159" s="4">
        <v>3117</v>
      </c>
      <c r="AH159" s="46">
        <v>42741</v>
      </c>
      <c r="AI159" s="4"/>
      <c r="AJ159" s="4" t="s">
        <v>106</v>
      </c>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row>
    <row r="160" spans="1:232" ht="67.5">
      <c r="A160" s="47">
        <v>158</v>
      </c>
      <c r="B160" s="4" t="s">
        <v>64</v>
      </c>
      <c r="C160" s="44">
        <v>860002464</v>
      </c>
      <c r="D160" s="58">
        <v>3</v>
      </c>
      <c r="E160" s="4" t="s">
        <v>1042</v>
      </c>
      <c r="F160" s="5" t="s">
        <v>66</v>
      </c>
      <c r="G160" s="5" t="s">
        <v>57</v>
      </c>
      <c r="H160" s="53">
        <v>16643340</v>
      </c>
      <c r="I160" s="53">
        <v>0</v>
      </c>
      <c r="J160" s="53">
        <v>0</v>
      </c>
      <c r="K160" s="53">
        <f t="shared" si="10"/>
        <v>16643340</v>
      </c>
      <c r="L160" s="16" t="s">
        <v>209</v>
      </c>
      <c r="M160" s="16" t="s">
        <v>224</v>
      </c>
      <c r="N160" s="16" t="s">
        <v>63</v>
      </c>
      <c r="O160" s="5" t="s">
        <v>38</v>
      </c>
      <c r="P160" s="20" t="s">
        <v>1012</v>
      </c>
      <c r="Q160" s="7">
        <v>42929</v>
      </c>
      <c r="R160" s="7">
        <v>42929</v>
      </c>
      <c r="S160" s="54"/>
      <c r="T160" s="55">
        <v>42995</v>
      </c>
      <c r="U160" s="1" t="s">
        <v>1043</v>
      </c>
      <c r="V160" s="4" t="s">
        <v>748</v>
      </c>
      <c r="W160" s="23" t="s">
        <v>1044</v>
      </c>
      <c r="X160" s="4">
        <v>407</v>
      </c>
      <c r="Y160" s="4" t="s">
        <v>406</v>
      </c>
      <c r="Z160" s="4" t="s">
        <v>280</v>
      </c>
      <c r="AA160" s="4" t="s">
        <v>412</v>
      </c>
      <c r="AB160" s="4">
        <f>60+5</f>
        <v>65</v>
      </c>
      <c r="AC160" s="4" t="s">
        <v>106</v>
      </c>
      <c r="AD160" s="4" t="s">
        <v>106</v>
      </c>
      <c r="AE160" s="4">
        <v>504717</v>
      </c>
      <c r="AF160" s="48"/>
      <c r="AG160" s="4">
        <v>35417</v>
      </c>
      <c r="AH160" s="46">
        <v>42822</v>
      </c>
      <c r="AI160" s="4"/>
      <c r="AJ160" s="4" t="s">
        <v>106</v>
      </c>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row>
    <row r="161" spans="1:232" ht="60">
      <c r="A161" s="47">
        <v>159</v>
      </c>
      <c r="B161" s="4" t="s">
        <v>103</v>
      </c>
      <c r="C161" s="44">
        <v>51623241</v>
      </c>
      <c r="D161" s="58"/>
      <c r="E161" s="4" t="s">
        <v>1013</v>
      </c>
      <c r="F161" s="5" t="s">
        <v>66</v>
      </c>
      <c r="G161" s="5" t="s">
        <v>57</v>
      </c>
      <c r="H161" s="53">
        <v>15000000</v>
      </c>
      <c r="I161" s="53">
        <v>2500000</v>
      </c>
      <c r="J161" s="53">
        <v>0</v>
      </c>
      <c r="K161" s="53">
        <f t="shared" si="10"/>
        <v>15000000</v>
      </c>
      <c r="L161" s="16" t="s">
        <v>209</v>
      </c>
      <c r="M161" s="16" t="s">
        <v>42</v>
      </c>
      <c r="N161" s="16" t="s">
        <v>58</v>
      </c>
      <c r="O161" s="5" t="s">
        <v>38</v>
      </c>
      <c r="P161" s="20" t="s">
        <v>1014</v>
      </c>
      <c r="Q161" s="7">
        <v>42929</v>
      </c>
      <c r="R161" s="7">
        <v>42929</v>
      </c>
      <c r="S161" s="54"/>
      <c r="T161" s="55">
        <v>43100</v>
      </c>
      <c r="U161" s="1" t="s">
        <v>1015</v>
      </c>
      <c r="V161" s="4" t="s">
        <v>404</v>
      </c>
      <c r="W161" s="23" t="s">
        <v>1039</v>
      </c>
      <c r="X161" s="4" t="s">
        <v>106</v>
      </c>
      <c r="Y161" s="4" t="s">
        <v>406</v>
      </c>
      <c r="Z161" s="4" t="s">
        <v>1040</v>
      </c>
      <c r="AA161" s="4" t="s">
        <v>542</v>
      </c>
      <c r="AB161" s="4">
        <f>150+18</f>
        <v>168</v>
      </c>
      <c r="AC161" s="4" t="s">
        <v>408</v>
      </c>
      <c r="AD161" s="46">
        <v>42929</v>
      </c>
      <c r="AE161" s="4">
        <v>504917</v>
      </c>
      <c r="AF161" s="48"/>
      <c r="AG161" s="4">
        <v>53817</v>
      </c>
      <c r="AH161" s="46">
        <v>42914</v>
      </c>
      <c r="AI161" s="4"/>
      <c r="AJ161" s="4" t="s">
        <v>126</v>
      </c>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row>
    <row r="162" spans="1:232" ht="67.5">
      <c r="A162" s="47">
        <v>160</v>
      </c>
      <c r="B162" s="4" t="s">
        <v>64</v>
      </c>
      <c r="C162" s="44">
        <v>860022382</v>
      </c>
      <c r="D162" s="58">
        <v>3</v>
      </c>
      <c r="E162" s="4" t="s">
        <v>1016</v>
      </c>
      <c r="F162" s="5" t="s">
        <v>66</v>
      </c>
      <c r="G162" s="5" t="s">
        <v>57</v>
      </c>
      <c r="H162" s="53">
        <v>0</v>
      </c>
      <c r="I162" s="53">
        <v>0</v>
      </c>
      <c r="J162" s="53">
        <v>0</v>
      </c>
      <c r="K162" s="53">
        <f t="shared" si="10"/>
        <v>0</v>
      </c>
      <c r="L162" s="16" t="s">
        <v>209</v>
      </c>
      <c r="M162" s="16" t="s">
        <v>224</v>
      </c>
      <c r="N162" s="16" t="s">
        <v>769</v>
      </c>
      <c r="O162" s="5" t="s">
        <v>805</v>
      </c>
      <c r="P162" s="20" t="s">
        <v>1017</v>
      </c>
      <c r="Q162" s="7">
        <v>42930</v>
      </c>
      <c r="R162" s="7">
        <v>42940</v>
      </c>
      <c r="S162" s="54"/>
      <c r="T162" s="55">
        <v>44035</v>
      </c>
      <c r="U162" s="1" t="s">
        <v>1047</v>
      </c>
      <c r="V162" s="4" t="s">
        <v>106</v>
      </c>
      <c r="W162" s="23" t="s">
        <v>1048</v>
      </c>
      <c r="X162" s="4" t="s">
        <v>106</v>
      </c>
      <c r="Y162" s="4" t="s">
        <v>406</v>
      </c>
      <c r="Z162" s="4" t="s">
        <v>804</v>
      </c>
      <c r="AA162" s="4" t="s">
        <v>1018</v>
      </c>
      <c r="AB162" s="4">
        <f>360*3</f>
        <v>1080</v>
      </c>
      <c r="AC162" s="4" t="s">
        <v>106</v>
      </c>
      <c r="AD162" s="4" t="s">
        <v>106</v>
      </c>
      <c r="AE162" s="4" t="s">
        <v>106</v>
      </c>
      <c r="AF162" s="48"/>
      <c r="AG162" s="4" t="s">
        <v>106</v>
      </c>
      <c r="AH162" s="4" t="s">
        <v>106</v>
      </c>
      <c r="AI162" s="4"/>
      <c r="AJ162" s="4" t="s">
        <v>106</v>
      </c>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row>
    <row r="163" spans="1:232" ht="123.75">
      <c r="A163" s="47">
        <v>161</v>
      </c>
      <c r="B163" s="4" t="s">
        <v>103</v>
      </c>
      <c r="C163" s="44">
        <v>79634604</v>
      </c>
      <c r="D163" s="58"/>
      <c r="E163" s="4" t="s">
        <v>1049</v>
      </c>
      <c r="F163" s="5" t="s">
        <v>66</v>
      </c>
      <c r="G163" s="5" t="s">
        <v>57</v>
      </c>
      <c r="H163" s="53">
        <v>28500000</v>
      </c>
      <c r="I163" s="53">
        <v>4750000</v>
      </c>
      <c r="J163" s="53">
        <v>0</v>
      </c>
      <c r="K163" s="53">
        <f t="shared" si="10"/>
        <v>28500000</v>
      </c>
      <c r="L163" s="16" t="s">
        <v>209</v>
      </c>
      <c r="M163" s="16" t="s">
        <v>42</v>
      </c>
      <c r="N163" s="16" t="s">
        <v>58</v>
      </c>
      <c r="O163" s="5" t="s">
        <v>38</v>
      </c>
      <c r="P163" s="20" t="s">
        <v>1019</v>
      </c>
      <c r="Q163" s="7">
        <v>42937</v>
      </c>
      <c r="R163" s="7">
        <v>42937</v>
      </c>
      <c r="S163" s="54" t="s">
        <v>1051</v>
      </c>
      <c r="T163" s="89">
        <v>42955</v>
      </c>
      <c r="U163" s="1" t="s">
        <v>1020</v>
      </c>
      <c r="V163" s="4" t="s">
        <v>404</v>
      </c>
      <c r="W163" s="23" t="s">
        <v>1050</v>
      </c>
      <c r="X163" s="4" t="s">
        <v>106</v>
      </c>
      <c r="Y163" s="4" t="s">
        <v>406</v>
      </c>
      <c r="Z163" s="4" t="s">
        <v>1006</v>
      </c>
      <c r="AA163" s="4" t="s">
        <v>574</v>
      </c>
      <c r="AB163" s="4">
        <f>150+10</f>
        <v>160</v>
      </c>
      <c r="AC163" s="4" t="s">
        <v>408</v>
      </c>
      <c r="AD163" s="46">
        <v>42937</v>
      </c>
      <c r="AE163" s="4">
        <v>532317</v>
      </c>
      <c r="AF163" s="48"/>
      <c r="AG163" s="4">
        <v>54017</v>
      </c>
      <c r="AH163" s="46">
        <v>42914</v>
      </c>
      <c r="AI163" s="4"/>
      <c r="AJ163" s="4" t="s">
        <v>271</v>
      </c>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row>
    <row r="164" spans="1:232" ht="60">
      <c r="A164" s="47">
        <v>162</v>
      </c>
      <c r="B164" s="4" t="s">
        <v>64</v>
      </c>
      <c r="C164" s="44">
        <v>830513863</v>
      </c>
      <c r="D164" s="58">
        <v>2</v>
      </c>
      <c r="E164" s="4" t="s">
        <v>1021</v>
      </c>
      <c r="F164" s="5" t="s">
        <v>66</v>
      </c>
      <c r="G164" s="5" t="s">
        <v>57</v>
      </c>
      <c r="H164" s="53">
        <v>40446789.24</v>
      </c>
      <c r="I164" s="53">
        <v>0</v>
      </c>
      <c r="J164" s="53">
        <v>0</v>
      </c>
      <c r="K164" s="53">
        <f t="shared" si="10"/>
        <v>40446789.24</v>
      </c>
      <c r="L164" s="16" t="s">
        <v>209</v>
      </c>
      <c r="M164" s="16" t="s">
        <v>224</v>
      </c>
      <c r="N164" s="16" t="s">
        <v>1022</v>
      </c>
      <c r="O164" s="5" t="s">
        <v>215</v>
      </c>
      <c r="P164" s="20" t="s">
        <v>1023</v>
      </c>
      <c r="Q164" s="7">
        <v>42941</v>
      </c>
      <c r="R164" s="7">
        <v>42941</v>
      </c>
      <c r="S164" s="54"/>
      <c r="T164" s="55">
        <v>43100</v>
      </c>
      <c r="U164" s="1" t="s">
        <v>1024</v>
      </c>
      <c r="V164" s="4" t="s">
        <v>443</v>
      </c>
      <c r="W164" s="23" t="s">
        <v>1036</v>
      </c>
      <c r="X164" s="4">
        <v>222</v>
      </c>
      <c r="Y164" s="4" t="s">
        <v>218</v>
      </c>
      <c r="Z164" s="4" t="s">
        <v>283</v>
      </c>
      <c r="AA164" s="4" t="s">
        <v>1025</v>
      </c>
      <c r="AB164" s="4">
        <f>150+6</f>
        <v>156</v>
      </c>
      <c r="AC164" s="4" t="s">
        <v>106</v>
      </c>
      <c r="AD164" s="4" t="s">
        <v>106</v>
      </c>
      <c r="AE164" s="4">
        <v>556117</v>
      </c>
      <c r="AF164" s="48">
        <v>18876</v>
      </c>
      <c r="AG164" s="4">
        <v>19517</v>
      </c>
      <c r="AH164" s="46">
        <v>42768</v>
      </c>
      <c r="AI164" s="4"/>
      <c r="AJ164" s="4" t="s">
        <v>106</v>
      </c>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row>
    <row r="165" spans="1:232" ht="60">
      <c r="A165" s="47">
        <v>163</v>
      </c>
      <c r="B165" s="4" t="s">
        <v>64</v>
      </c>
      <c r="C165" s="44">
        <v>830513863</v>
      </c>
      <c r="D165" s="58">
        <v>2</v>
      </c>
      <c r="E165" s="4" t="s">
        <v>1021</v>
      </c>
      <c r="F165" s="5" t="s">
        <v>66</v>
      </c>
      <c r="G165" s="5" t="s">
        <v>57</v>
      </c>
      <c r="H165" s="53">
        <v>73092585.96</v>
      </c>
      <c r="I165" s="53">
        <v>0</v>
      </c>
      <c r="J165" s="53">
        <v>0</v>
      </c>
      <c r="K165" s="53">
        <f aca="true" t="shared" si="11" ref="K165:K170">+H165+J165</f>
        <v>73092585.96</v>
      </c>
      <c r="L165" s="16" t="s">
        <v>209</v>
      </c>
      <c r="M165" s="16" t="s">
        <v>224</v>
      </c>
      <c r="N165" s="16" t="s">
        <v>1022</v>
      </c>
      <c r="O165" s="5" t="s">
        <v>215</v>
      </c>
      <c r="P165" s="20" t="s">
        <v>1028</v>
      </c>
      <c r="Q165" s="7">
        <v>42941</v>
      </c>
      <c r="R165" s="7">
        <v>42941</v>
      </c>
      <c r="S165" s="54"/>
      <c r="T165" s="55">
        <v>43100</v>
      </c>
      <c r="U165" s="1" t="s">
        <v>1024</v>
      </c>
      <c r="V165" s="4" t="s">
        <v>443</v>
      </c>
      <c r="W165" s="23" t="s">
        <v>1036</v>
      </c>
      <c r="X165" s="4">
        <v>222</v>
      </c>
      <c r="Y165" s="4" t="s">
        <v>218</v>
      </c>
      <c r="Z165" s="4" t="s">
        <v>283</v>
      </c>
      <c r="AA165" s="4" t="s">
        <v>1025</v>
      </c>
      <c r="AB165" s="4">
        <v>156</v>
      </c>
      <c r="AC165" s="4" t="s">
        <v>106</v>
      </c>
      <c r="AD165" s="4" t="s">
        <v>106</v>
      </c>
      <c r="AE165" s="4">
        <v>556217</v>
      </c>
      <c r="AF165" s="48">
        <v>18877</v>
      </c>
      <c r="AG165" s="4">
        <v>19517</v>
      </c>
      <c r="AH165" s="46">
        <v>42768</v>
      </c>
      <c r="AI165" s="4"/>
      <c r="AJ165" s="4" t="s">
        <v>106</v>
      </c>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row>
    <row r="166" spans="1:232" ht="60">
      <c r="A166" s="47">
        <v>164</v>
      </c>
      <c r="B166" s="4" t="s">
        <v>64</v>
      </c>
      <c r="C166" s="44">
        <v>817000830</v>
      </c>
      <c r="D166" s="58">
        <v>0</v>
      </c>
      <c r="E166" s="4" t="s">
        <v>1026</v>
      </c>
      <c r="F166" s="5" t="s">
        <v>66</v>
      </c>
      <c r="G166" s="5" t="s">
        <v>57</v>
      </c>
      <c r="H166" s="53">
        <v>247590777.72</v>
      </c>
      <c r="I166" s="53">
        <v>0</v>
      </c>
      <c r="J166" s="53">
        <v>0</v>
      </c>
      <c r="K166" s="53">
        <f t="shared" si="11"/>
        <v>247590777.72</v>
      </c>
      <c r="L166" s="16" t="s">
        <v>209</v>
      </c>
      <c r="M166" s="16" t="s">
        <v>224</v>
      </c>
      <c r="N166" s="16" t="s">
        <v>1022</v>
      </c>
      <c r="O166" s="5" t="s">
        <v>215</v>
      </c>
      <c r="P166" s="20" t="s">
        <v>1029</v>
      </c>
      <c r="Q166" s="7">
        <v>42941</v>
      </c>
      <c r="R166" s="7">
        <v>42941</v>
      </c>
      <c r="S166" s="54"/>
      <c r="T166" s="55">
        <v>43100</v>
      </c>
      <c r="U166" s="1" t="s">
        <v>1024</v>
      </c>
      <c r="V166" s="4" t="s">
        <v>443</v>
      </c>
      <c r="W166" s="23" t="s">
        <v>444</v>
      </c>
      <c r="X166" s="4">
        <v>222</v>
      </c>
      <c r="Y166" s="4" t="s">
        <v>218</v>
      </c>
      <c r="Z166" s="4" t="s">
        <v>283</v>
      </c>
      <c r="AA166" s="4" t="s">
        <v>1025</v>
      </c>
      <c r="AB166" s="4">
        <v>156</v>
      </c>
      <c r="AC166" s="4" t="s">
        <v>106</v>
      </c>
      <c r="AD166" s="4" t="s">
        <v>106</v>
      </c>
      <c r="AE166" s="4">
        <v>556317</v>
      </c>
      <c r="AF166" s="48">
        <v>18878</v>
      </c>
      <c r="AG166" s="4">
        <v>19517</v>
      </c>
      <c r="AH166" s="46">
        <v>42768</v>
      </c>
      <c r="AI166" s="4"/>
      <c r="AJ166" s="4" t="s">
        <v>106</v>
      </c>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row>
    <row r="167" spans="1:232" ht="60">
      <c r="A167" s="47">
        <v>165</v>
      </c>
      <c r="B167" s="4" t="s">
        <v>103</v>
      </c>
      <c r="C167" s="44">
        <v>79113835</v>
      </c>
      <c r="D167" s="58">
        <v>5</v>
      </c>
      <c r="E167" s="4" t="s">
        <v>1027</v>
      </c>
      <c r="F167" s="5" t="s">
        <v>66</v>
      </c>
      <c r="G167" s="5" t="s">
        <v>57</v>
      </c>
      <c r="H167" s="53">
        <v>375715997.22</v>
      </c>
      <c r="I167" s="53">
        <v>0</v>
      </c>
      <c r="J167" s="53">
        <v>0</v>
      </c>
      <c r="K167" s="53">
        <f t="shared" si="11"/>
        <v>375715997.22</v>
      </c>
      <c r="L167" s="16" t="s">
        <v>209</v>
      </c>
      <c r="M167" s="16" t="s">
        <v>224</v>
      </c>
      <c r="N167" s="16" t="s">
        <v>1022</v>
      </c>
      <c r="O167" s="5" t="s">
        <v>215</v>
      </c>
      <c r="P167" s="20" t="s">
        <v>1030</v>
      </c>
      <c r="Q167" s="7">
        <v>42941</v>
      </c>
      <c r="R167" s="7">
        <v>42941</v>
      </c>
      <c r="S167" s="54"/>
      <c r="T167" s="55">
        <v>43100</v>
      </c>
      <c r="U167" s="1" t="s">
        <v>1024</v>
      </c>
      <c r="V167" s="4" t="s">
        <v>443</v>
      </c>
      <c r="W167" s="23" t="s">
        <v>1037</v>
      </c>
      <c r="X167" s="4">
        <v>222</v>
      </c>
      <c r="Y167" s="4" t="s">
        <v>218</v>
      </c>
      <c r="Z167" s="4" t="s">
        <v>283</v>
      </c>
      <c r="AA167" s="4" t="s">
        <v>1025</v>
      </c>
      <c r="AB167" s="4">
        <v>156</v>
      </c>
      <c r="AC167" s="4" t="s">
        <v>106</v>
      </c>
      <c r="AD167" s="4" t="s">
        <v>106</v>
      </c>
      <c r="AE167" s="4">
        <v>556417</v>
      </c>
      <c r="AF167" s="48">
        <v>18879</v>
      </c>
      <c r="AG167" s="4">
        <v>19517</v>
      </c>
      <c r="AH167" s="46">
        <v>42768</v>
      </c>
      <c r="AI167" s="4"/>
      <c r="AJ167" s="4" t="s">
        <v>106</v>
      </c>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row>
    <row r="168" spans="1:232" ht="60">
      <c r="A168" s="47">
        <v>166</v>
      </c>
      <c r="B168" s="4" t="s">
        <v>64</v>
      </c>
      <c r="C168" s="44">
        <v>830007379</v>
      </c>
      <c r="D168" s="58">
        <v>9</v>
      </c>
      <c r="E168" s="4" t="s">
        <v>1031</v>
      </c>
      <c r="F168" s="5" t="s">
        <v>66</v>
      </c>
      <c r="G168" s="5" t="s">
        <v>57</v>
      </c>
      <c r="H168" s="53">
        <v>109670000</v>
      </c>
      <c r="I168" s="53">
        <v>0</v>
      </c>
      <c r="J168" s="53">
        <v>0</v>
      </c>
      <c r="K168" s="53">
        <f t="shared" si="11"/>
        <v>109670000</v>
      </c>
      <c r="L168" s="16" t="s">
        <v>209</v>
      </c>
      <c r="M168" s="16" t="s">
        <v>224</v>
      </c>
      <c r="N168" s="16" t="s">
        <v>1022</v>
      </c>
      <c r="O168" s="5" t="s">
        <v>1032</v>
      </c>
      <c r="P168" s="20" t="s">
        <v>1033</v>
      </c>
      <c r="Q168" s="7">
        <v>42941</v>
      </c>
      <c r="R168" s="46"/>
      <c r="S168" s="54"/>
      <c r="T168" s="55">
        <v>42993</v>
      </c>
      <c r="U168" s="1" t="s">
        <v>1034</v>
      </c>
      <c r="V168" s="4" t="s">
        <v>1045</v>
      </c>
      <c r="W168" s="23" t="s">
        <v>1046</v>
      </c>
      <c r="X168" s="4">
        <v>204</v>
      </c>
      <c r="Y168" s="4" t="s">
        <v>218</v>
      </c>
      <c r="Z168" s="4" t="s">
        <v>1035</v>
      </c>
      <c r="AA168" s="4" t="s">
        <v>511</v>
      </c>
      <c r="AB168" s="4">
        <v>50</v>
      </c>
      <c r="AC168" s="4" t="s">
        <v>450</v>
      </c>
      <c r="AD168" s="46">
        <v>42947</v>
      </c>
      <c r="AE168" s="4">
        <v>555917</v>
      </c>
      <c r="AF168" s="48"/>
      <c r="AG168" s="4">
        <v>35817</v>
      </c>
      <c r="AH168" s="46">
        <v>42824</v>
      </c>
      <c r="AI168" s="4"/>
      <c r="AJ168" s="4" t="s">
        <v>106</v>
      </c>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row>
    <row r="169" spans="1:232" ht="67.5">
      <c r="A169" s="47">
        <v>167</v>
      </c>
      <c r="B169" s="4" t="s">
        <v>64</v>
      </c>
      <c r="C169" s="44">
        <v>860520408</v>
      </c>
      <c r="D169" s="58">
        <v>2</v>
      </c>
      <c r="E169" s="4" t="s">
        <v>1076</v>
      </c>
      <c r="F169" s="5" t="s">
        <v>66</v>
      </c>
      <c r="G169" s="5" t="s">
        <v>57</v>
      </c>
      <c r="H169" s="53">
        <v>12066600</v>
      </c>
      <c r="I169" s="53">
        <v>0</v>
      </c>
      <c r="J169" s="53">
        <v>0</v>
      </c>
      <c r="K169" s="53">
        <f t="shared" si="11"/>
        <v>12066600</v>
      </c>
      <c r="L169" s="16" t="s">
        <v>209</v>
      </c>
      <c r="M169" s="16" t="s">
        <v>224</v>
      </c>
      <c r="N169" s="16" t="s">
        <v>730</v>
      </c>
      <c r="O169" s="5" t="s">
        <v>1070</v>
      </c>
      <c r="P169" s="20" t="s">
        <v>1052</v>
      </c>
      <c r="Q169" s="7">
        <v>42955</v>
      </c>
      <c r="R169" s="46">
        <v>42957</v>
      </c>
      <c r="S169" s="54"/>
      <c r="T169" s="55">
        <v>43039</v>
      </c>
      <c r="U169" s="1" t="s">
        <v>1071</v>
      </c>
      <c r="V169" s="4" t="s">
        <v>1077</v>
      </c>
      <c r="W169" s="23" t="s">
        <v>1078</v>
      </c>
      <c r="X169" s="4">
        <v>348</v>
      </c>
      <c r="Y169" s="4" t="s">
        <v>218</v>
      </c>
      <c r="Z169" s="4" t="s">
        <v>1072</v>
      </c>
      <c r="AA169" s="4" t="s">
        <v>535</v>
      </c>
      <c r="AB169" s="4">
        <f>60+22</f>
        <v>82</v>
      </c>
      <c r="AC169" s="4" t="s">
        <v>1189</v>
      </c>
      <c r="AD169" s="46">
        <v>42957</v>
      </c>
      <c r="AE169" s="4">
        <v>592217</v>
      </c>
      <c r="AF169" s="48"/>
      <c r="AG169" s="4">
        <v>12617</v>
      </c>
      <c r="AH169" s="46">
        <v>42759</v>
      </c>
      <c r="AI169" s="4"/>
      <c r="AJ169" s="4" t="s">
        <v>106</v>
      </c>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row>
    <row r="170" spans="1:232" ht="101.25">
      <c r="A170" s="47">
        <v>168</v>
      </c>
      <c r="B170" s="4" t="s">
        <v>103</v>
      </c>
      <c r="C170" s="44">
        <v>52354789</v>
      </c>
      <c r="D170" s="58"/>
      <c r="E170" s="4" t="s">
        <v>1073</v>
      </c>
      <c r="F170" s="5" t="s">
        <v>66</v>
      </c>
      <c r="G170" s="5" t="s">
        <v>57</v>
      </c>
      <c r="H170" s="53">
        <v>14000000</v>
      </c>
      <c r="I170" s="53">
        <v>3000000</v>
      </c>
      <c r="J170" s="53">
        <v>0</v>
      </c>
      <c r="K170" s="53">
        <f t="shared" si="11"/>
        <v>14000000</v>
      </c>
      <c r="L170" s="16" t="s">
        <v>209</v>
      </c>
      <c r="M170" s="16" t="s">
        <v>42</v>
      </c>
      <c r="N170" s="16" t="s">
        <v>58</v>
      </c>
      <c r="O170" s="5" t="s">
        <v>38</v>
      </c>
      <c r="P170" s="20" t="s">
        <v>1053</v>
      </c>
      <c r="Q170" s="7">
        <v>42961</v>
      </c>
      <c r="R170" s="46">
        <v>42961</v>
      </c>
      <c r="S170" s="54" t="s">
        <v>1368</v>
      </c>
      <c r="T170" s="89">
        <v>42986</v>
      </c>
      <c r="U170" s="1" t="s">
        <v>1074</v>
      </c>
      <c r="V170" s="4" t="s">
        <v>404</v>
      </c>
      <c r="W170" s="23" t="s">
        <v>1075</v>
      </c>
      <c r="X170" s="4" t="s">
        <v>106</v>
      </c>
      <c r="Y170" s="4" t="s">
        <v>406</v>
      </c>
      <c r="Z170" s="4" t="s">
        <v>1006</v>
      </c>
      <c r="AA170" s="4" t="s">
        <v>574</v>
      </c>
      <c r="AB170" s="4">
        <f>120+17</f>
        <v>137</v>
      </c>
      <c r="AC170" s="4" t="s">
        <v>408</v>
      </c>
      <c r="AD170" s="46">
        <v>42961</v>
      </c>
      <c r="AE170" s="4">
        <v>602017</v>
      </c>
      <c r="AF170" s="48"/>
      <c r="AG170" s="4">
        <v>57517</v>
      </c>
      <c r="AH170" s="46">
        <v>42937</v>
      </c>
      <c r="AI170" s="4"/>
      <c r="AJ170" s="4" t="s">
        <v>106</v>
      </c>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row>
    <row r="171" spans="1:232" ht="67.5">
      <c r="A171" s="47">
        <v>169</v>
      </c>
      <c r="B171" s="4" t="s">
        <v>64</v>
      </c>
      <c r="C171" s="44">
        <v>860011285</v>
      </c>
      <c r="D171" s="58">
        <v>1</v>
      </c>
      <c r="E171" s="4" t="s">
        <v>1081</v>
      </c>
      <c r="F171" s="5" t="s">
        <v>66</v>
      </c>
      <c r="G171" s="5" t="s">
        <v>57</v>
      </c>
      <c r="H171" s="53">
        <v>0</v>
      </c>
      <c r="I171" s="53">
        <v>0</v>
      </c>
      <c r="J171" s="53">
        <v>0</v>
      </c>
      <c r="K171" s="53">
        <v>0</v>
      </c>
      <c r="L171" s="16" t="s">
        <v>209</v>
      </c>
      <c r="M171" s="16" t="s">
        <v>224</v>
      </c>
      <c r="N171" s="16" t="s">
        <v>769</v>
      </c>
      <c r="O171" s="5" t="s">
        <v>1082</v>
      </c>
      <c r="P171" s="20" t="s">
        <v>1054</v>
      </c>
      <c r="Q171" s="7">
        <v>42962</v>
      </c>
      <c r="R171" s="46">
        <v>42975</v>
      </c>
      <c r="S171" s="54"/>
      <c r="T171" s="55">
        <v>44800</v>
      </c>
      <c r="U171" s="1" t="s">
        <v>1083</v>
      </c>
      <c r="V171" s="4" t="s">
        <v>106</v>
      </c>
      <c r="W171" s="23" t="s">
        <v>1084</v>
      </c>
      <c r="X171" s="4" t="s">
        <v>106</v>
      </c>
      <c r="Y171" s="4" t="s">
        <v>406</v>
      </c>
      <c r="Z171" s="4" t="s">
        <v>1079</v>
      </c>
      <c r="AA171" s="4" t="s">
        <v>1080</v>
      </c>
      <c r="AB171" s="4">
        <f>360*5</f>
        <v>1800</v>
      </c>
      <c r="AC171" s="4" t="s">
        <v>106</v>
      </c>
      <c r="AD171" s="4" t="s">
        <v>106</v>
      </c>
      <c r="AE171" s="4" t="s">
        <v>106</v>
      </c>
      <c r="AF171" s="48"/>
      <c r="AG171" s="4" t="s">
        <v>106</v>
      </c>
      <c r="AH171" s="4" t="s">
        <v>106</v>
      </c>
      <c r="AI171" s="4"/>
      <c r="AJ171" s="4" t="s">
        <v>106</v>
      </c>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row>
    <row r="172" spans="1:232" ht="60">
      <c r="A172" s="47">
        <v>170</v>
      </c>
      <c r="B172" s="4" t="s">
        <v>64</v>
      </c>
      <c r="C172" s="44">
        <v>830042184</v>
      </c>
      <c r="D172" s="58">
        <v>8</v>
      </c>
      <c r="E172" s="4" t="s">
        <v>1085</v>
      </c>
      <c r="F172" s="5" t="s">
        <v>66</v>
      </c>
      <c r="G172" s="5" t="s">
        <v>57</v>
      </c>
      <c r="H172" s="53">
        <v>15315500</v>
      </c>
      <c r="I172" s="53">
        <v>0</v>
      </c>
      <c r="J172" s="53">
        <v>0</v>
      </c>
      <c r="K172" s="53">
        <f aca="true" t="shared" si="12" ref="K172:K180">+H172+J172</f>
        <v>15315500</v>
      </c>
      <c r="L172" s="16" t="s">
        <v>209</v>
      </c>
      <c r="M172" s="16" t="s">
        <v>224</v>
      </c>
      <c r="N172" s="16" t="s">
        <v>619</v>
      </c>
      <c r="O172" s="5" t="s">
        <v>1087</v>
      </c>
      <c r="P172" s="20" t="s">
        <v>1055</v>
      </c>
      <c r="Q172" s="7">
        <v>42964</v>
      </c>
      <c r="R172" s="46">
        <v>42976</v>
      </c>
      <c r="S172" s="54"/>
      <c r="T172" s="55">
        <v>42986</v>
      </c>
      <c r="U172" s="1" t="s">
        <v>1086</v>
      </c>
      <c r="V172" s="4" t="s">
        <v>1088</v>
      </c>
      <c r="W172" s="23" t="s">
        <v>1089</v>
      </c>
      <c r="X172" s="4">
        <v>232</v>
      </c>
      <c r="Y172" s="4" t="s">
        <v>218</v>
      </c>
      <c r="Z172" s="4" t="s">
        <v>1090</v>
      </c>
      <c r="AA172" s="4" t="s">
        <v>511</v>
      </c>
      <c r="AB172" s="4">
        <v>22</v>
      </c>
      <c r="AC172" s="4" t="s">
        <v>408</v>
      </c>
      <c r="AD172" s="46">
        <v>42976</v>
      </c>
      <c r="AE172" s="4">
        <v>619217</v>
      </c>
      <c r="AF172" s="48"/>
      <c r="AG172" s="4">
        <v>48517</v>
      </c>
      <c r="AH172" s="46">
        <v>42894</v>
      </c>
      <c r="AI172" s="4"/>
      <c r="AJ172" s="4" t="s">
        <v>106</v>
      </c>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row>
    <row r="173" spans="1:232" ht="60">
      <c r="A173" s="47">
        <v>171</v>
      </c>
      <c r="B173" s="4" t="s">
        <v>103</v>
      </c>
      <c r="C173" s="44">
        <v>8775848</v>
      </c>
      <c r="D173" s="58"/>
      <c r="E173" s="4" t="s">
        <v>1180</v>
      </c>
      <c r="F173" s="5" t="s">
        <v>1092</v>
      </c>
      <c r="G173" s="5" t="s">
        <v>1093</v>
      </c>
      <c r="H173" s="53">
        <v>7706656</v>
      </c>
      <c r="I173" s="53">
        <v>1700000</v>
      </c>
      <c r="J173" s="53">
        <v>0</v>
      </c>
      <c r="K173" s="53">
        <f t="shared" si="12"/>
        <v>7706656</v>
      </c>
      <c r="L173" s="16" t="s">
        <v>209</v>
      </c>
      <c r="M173" s="16" t="s">
        <v>42</v>
      </c>
      <c r="N173" s="16" t="s">
        <v>58</v>
      </c>
      <c r="O173" s="5" t="s">
        <v>38</v>
      </c>
      <c r="P173" s="20" t="s">
        <v>1056</v>
      </c>
      <c r="Q173" s="7">
        <v>42964</v>
      </c>
      <c r="R173" s="46">
        <v>42975</v>
      </c>
      <c r="S173" s="54"/>
      <c r="T173" s="55">
        <v>43100</v>
      </c>
      <c r="U173" s="1" t="s">
        <v>1091</v>
      </c>
      <c r="V173" s="4" t="s">
        <v>404</v>
      </c>
      <c r="W173" s="23" t="s">
        <v>1181</v>
      </c>
      <c r="X173" s="4" t="s">
        <v>106</v>
      </c>
      <c r="Y173" s="4" t="s">
        <v>406</v>
      </c>
      <c r="Z173" s="4" t="s">
        <v>1182</v>
      </c>
      <c r="AA173" s="4" t="s">
        <v>1183</v>
      </c>
      <c r="AB173" s="4">
        <f>120+3</f>
        <v>123</v>
      </c>
      <c r="AC173" s="4" t="s">
        <v>408</v>
      </c>
      <c r="AD173" s="46">
        <v>42971</v>
      </c>
      <c r="AE173" s="4">
        <v>619417</v>
      </c>
      <c r="AF173" s="48"/>
      <c r="AG173" s="4">
        <v>54717</v>
      </c>
      <c r="AH173" s="46">
        <v>42920</v>
      </c>
      <c r="AI173" s="4"/>
      <c r="AJ173" s="4" t="s">
        <v>137</v>
      </c>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row>
    <row r="174" spans="1:232" ht="67.5">
      <c r="A174" s="47">
        <v>172</v>
      </c>
      <c r="B174" s="4" t="s">
        <v>64</v>
      </c>
      <c r="C174" s="44">
        <v>860517302</v>
      </c>
      <c r="D174" s="58">
        <v>1</v>
      </c>
      <c r="E174" s="4" t="s">
        <v>1094</v>
      </c>
      <c r="F174" s="5" t="s">
        <v>66</v>
      </c>
      <c r="G174" s="5" t="s">
        <v>57</v>
      </c>
      <c r="H174" s="53">
        <v>0</v>
      </c>
      <c r="I174" s="53">
        <v>0</v>
      </c>
      <c r="J174" s="53">
        <v>0</v>
      </c>
      <c r="K174" s="53">
        <f t="shared" si="12"/>
        <v>0</v>
      </c>
      <c r="L174" s="16" t="s">
        <v>209</v>
      </c>
      <c r="M174" s="16" t="s">
        <v>224</v>
      </c>
      <c r="N174" s="16" t="s">
        <v>769</v>
      </c>
      <c r="O174" s="5" t="s">
        <v>805</v>
      </c>
      <c r="P174" s="20" t="s">
        <v>1057</v>
      </c>
      <c r="Q174" s="7">
        <v>42964</v>
      </c>
      <c r="R174" s="46">
        <v>42969</v>
      </c>
      <c r="S174" s="54"/>
      <c r="T174" s="55">
        <v>44064</v>
      </c>
      <c r="U174" s="1" t="s">
        <v>1095</v>
      </c>
      <c r="V174" s="4" t="s">
        <v>106</v>
      </c>
      <c r="W174" s="23" t="s">
        <v>1196</v>
      </c>
      <c r="X174" s="4" t="s">
        <v>106</v>
      </c>
      <c r="Y174" s="4" t="s">
        <v>406</v>
      </c>
      <c r="Z174" s="4" t="s">
        <v>448</v>
      </c>
      <c r="AA174" s="4" t="s">
        <v>447</v>
      </c>
      <c r="AB174" s="4">
        <f>360*3</f>
        <v>1080</v>
      </c>
      <c r="AC174" s="4" t="s">
        <v>106</v>
      </c>
      <c r="AD174" s="4" t="s">
        <v>106</v>
      </c>
      <c r="AE174" s="4" t="s">
        <v>106</v>
      </c>
      <c r="AF174" s="48"/>
      <c r="AG174" s="4" t="s">
        <v>106</v>
      </c>
      <c r="AH174" s="4" t="s">
        <v>106</v>
      </c>
      <c r="AI174" s="4"/>
      <c r="AJ174" s="4" t="s">
        <v>106</v>
      </c>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row>
    <row r="175" spans="1:232" ht="45">
      <c r="A175" s="47">
        <v>173</v>
      </c>
      <c r="B175" s="4" t="s">
        <v>64</v>
      </c>
      <c r="C175" s="44">
        <v>890201213</v>
      </c>
      <c r="D175" s="58">
        <v>4</v>
      </c>
      <c r="E175" s="4" t="s">
        <v>1096</v>
      </c>
      <c r="F175" s="5" t="s">
        <v>66</v>
      </c>
      <c r="G175" s="5" t="s">
        <v>57</v>
      </c>
      <c r="H175" s="53">
        <v>564180000</v>
      </c>
      <c r="I175" s="53">
        <v>0</v>
      </c>
      <c r="J175" s="53">
        <v>0</v>
      </c>
      <c r="K175" s="53">
        <f t="shared" si="12"/>
        <v>564180000</v>
      </c>
      <c r="L175" s="16" t="s">
        <v>209</v>
      </c>
      <c r="M175" s="16" t="s">
        <v>224</v>
      </c>
      <c r="N175" s="16" t="s">
        <v>119</v>
      </c>
      <c r="O175" s="5" t="s">
        <v>38</v>
      </c>
      <c r="P175" s="20" t="s">
        <v>1058</v>
      </c>
      <c r="Q175" s="7">
        <v>42965</v>
      </c>
      <c r="R175" s="46">
        <v>42970</v>
      </c>
      <c r="S175" s="54"/>
      <c r="T175" s="55">
        <v>43084</v>
      </c>
      <c r="U175" s="1" t="s">
        <v>1097</v>
      </c>
      <c r="V175" s="4" t="s">
        <v>1174</v>
      </c>
      <c r="W175" s="23" t="s">
        <v>1175</v>
      </c>
      <c r="X175" s="4">
        <v>602</v>
      </c>
      <c r="Y175" s="4" t="s">
        <v>406</v>
      </c>
      <c r="Z175" s="4" t="s">
        <v>1098</v>
      </c>
      <c r="AA175" s="4" t="s">
        <v>1080</v>
      </c>
      <c r="AB175" s="4">
        <f>90+24</f>
        <v>114</v>
      </c>
      <c r="AC175" s="4" t="s">
        <v>450</v>
      </c>
      <c r="AD175" s="46">
        <v>42969</v>
      </c>
      <c r="AE175" s="4">
        <v>622117</v>
      </c>
      <c r="AF175" s="48"/>
      <c r="AG175" s="4">
        <v>45117</v>
      </c>
      <c r="AH175" s="46">
        <v>42864</v>
      </c>
      <c r="AI175" s="4"/>
      <c r="AJ175" s="4" t="s">
        <v>106</v>
      </c>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row>
    <row r="176" spans="1:232" ht="67.5">
      <c r="A176" s="47">
        <v>174</v>
      </c>
      <c r="B176" s="4" t="s">
        <v>64</v>
      </c>
      <c r="C176" s="44">
        <v>890307400</v>
      </c>
      <c r="D176" s="58">
        <v>1</v>
      </c>
      <c r="E176" s="4" t="s">
        <v>1099</v>
      </c>
      <c r="F176" s="5" t="s">
        <v>66</v>
      </c>
      <c r="G176" s="5" t="s">
        <v>57</v>
      </c>
      <c r="H176" s="53">
        <v>0</v>
      </c>
      <c r="I176" s="53">
        <v>0</v>
      </c>
      <c r="J176" s="53">
        <v>0</v>
      </c>
      <c r="K176" s="53">
        <f t="shared" si="12"/>
        <v>0</v>
      </c>
      <c r="L176" s="16" t="s">
        <v>209</v>
      </c>
      <c r="M176" s="16" t="s">
        <v>224</v>
      </c>
      <c r="N176" s="16" t="s">
        <v>769</v>
      </c>
      <c r="O176" s="5" t="s">
        <v>1082</v>
      </c>
      <c r="P176" s="20" t="s">
        <v>1059</v>
      </c>
      <c r="Q176" s="7">
        <v>42965</v>
      </c>
      <c r="R176" s="7">
        <v>42965</v>
      </c>
      <c r="S176" s="54"/>
      <c r="T176" s="55">
        <v>44790</v>
      </c>
      <c r="U176" s="1" t="s">
        <v>1100</v>
      </c>
      <c r="V176" s="4" t="s">
        <v>106</v>
      </c>
      <c r="W176" s="23" t="s">
        <v>1194</v>
      </c>
      <c r="X176" s="4" t="s">
        <v>106</v>
      </c>
      <c r="Y176" s="4" t="s">
        <v>406</v>
      </c>
      <c r="Z176" s="4" t="s">
        <v>1098</v>
      </c>
      <c r="AA176" s="4" t="s">
        <v>1080</v>
      </c>
      <c r="AB176" s="4">
        <f>360*5</f>
        <v>1800</v>
      </c>
      <c r="AC176" s="4" t="s">
        <v>106</v>
      </c>
      <c r="AD176" s="4" t="s">
        <v>106</v>
      </c>
      <c r="AE176" s="4" t="s">
        <v>106</v>
      </c>
      <c r="AF176" s="48"/>
      <c r="AG176" s="4" t="s">
        <v>106</v>
      </c>
      <c r="AH176" s="4" t="s">
        <v>106</v>
      </c>
      <c r="AI176" s="4"/>
      <c r="AJ176" s="4" t="s">
        <v>106</v>
      </c>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row>
    <row r="177" spans="1:232" ht="67.5">
      <c r="A177" s="47">
        <v>175</v>
      </c>
      <c r="B177" s="4" t="s">
        <v>103</v>
      </c>
      <c r="C177" s="44">
        <v>51656272</v>
      </c>
      <c r="D177" s="58"/>
      <c r="E177" s="4" t="s">
        <v>182</v>
      </c>
      <c r="F177" s="5" t="s">
        <v>66</v>
      </c>
      <c r="G177" s="5" t="s">
        <v>57</v>
      </c>
      <c r="H177" s="53">
        <v>6500000</v>
      </c>
      <c r="I177" s="53">
        <v>1500000</v>
      </c>
      <c r="J177" s="53">
        <v>0</v>
      </c>
      <c r="K177" s="53">
        <f t="shared" si="12"/>
        <v>6500000</v>
      </c>
      <c r="L177" s="16" t="s">
        <v>209</v>
      </c>
      <c r="M177" s="16" t="s">
        <v>42</v>
      </c>
      <c r="N177" s="16" t="s">
        <v>58</v>
      </c>
      <c r="O177" s="5" t="s">
        <v>38</v>
      </c>
      <c r="P177" s="20" t="s">
        <v>1060</v>
      </c>
      <c r="Q177" s="7">
        <v>42970</v>
      </c>
      <c r="R177" s="46">
        <v>42970</v>
      </c>
      <c r="S177" s="54"/>
      <c r="T177" s="55">
        <v>43100</v>
      </c>
      <c r="U177" s="1" t="s">
        <v>1101</v>
      </c>
      <c r="V177" s="4" t="s">
        <v>404</v>
      </c>
      <c r="W177" s="23" t="s">
        <v>544</v>
      </c>
      <c r="X177" s="4" t="s">
        <v>106</v>
      </c>
      <c r="Y177" s="4" t="s">
        <v>1177</v>
      </c>
      <c r="Z177" s="4" t="s">
        <v>326</v>
      </c>
      <c r="AA177" s="4" t="s">
        <v>1102</v>
      </c>
      <c r="AB177" s="4">
        <f>120+8</f>
        <v>128</v>
      </c>
      <c r="AC177" s="4" t="s">
        <v>408</v>
      </c>
      <c r="AD177" s="46">
        <v>42970</v>
      </c>
      <c r="AE177" s="4">
        <v>638217</v>
      </c>
      <c r="AF177" s="48"/>
      <c r="AG177" s="4">
        <v>54817</v>
      </c>
      <c r="AH177" s="46">
        <v>42920</v>
      </c>
      <c r="AI177" s="4"/>
      <c r="AJ177" s="4" t="s">
        <v>137</v>
      </c>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row>
    <row r="178" spans="1:232" ht="75">
      <c r="A178" s="47">
        <v>176</v>
      </c>
      <c r="B178" s="4" t="s">
        <v>64</v>
      </c>
      <c r="C178" s="44">
        <v>860066789</v>
      </c>
      <c r="D178" s="58">
        <v>6</v>
      </c>
      <c r="E178" s="4" t="s">
        <v>1103</v>
      </c>
      <c r="F178" s="5" t="s">
        <v>66</v>
      </c>
      <c r="G178" s="5" t="s">
        <v>57</v>
      </c>
      <c r="H178" s="53">
        <v>0</v>
      </c>
      <c r="I178" s="53">
        <v>0</v>
      </c>
      <c r="J178" s="53">
        <v>0</v>
      </c>
      <c r="K178" s="53">
        <f t="shared" si="12"/>
        <v>0</v>
      </c>
      <c r="L178" s="16" t="s">
        <v>209</v>
      </c>
      <c r="M178" s="16" t="s">
        <v>224</v>
      </c>
      <c r="N178" s="16" t="s">
        <v>769</v>
      </c>
      <c r="O178" s="5" t="s">
        <v>805</v>
      </c>
      <c r="P178" s="20" t="s">
        <v>1104</v>
      </c>
      <c r="Q178" s="7">
        <v>42976</v>
      </c>
      <c r="R178" s="7">
        <v>42976</v>
      </c>
      <c r="S178" s="54"/>
      <c r="T178" s="89">
        <v>44802</v>
      </c>
      <c r="U178" s="1" t="s">
        <v>1105</v>
      </c>
      <c r="V178" s="4" t="s">
        <v>106</v>
      </c>
      <c r="W178" s="23" t="s">
        <v>1195</v>
      </c>
      <c r="X178" s="4" t="s">
        <v>106</v>
      </c>
      <c r="Y178" s="4" t="s">
        <v>406</v>
      </c>
      <c r="Z178" s="4" t="s">
        <v>1098</v>
      </c>
      <c r="AA178" s="4" t="s">
        <v>1080</v>
      </c>
      <c r="AB178" s="4">
        <f>360*5</f>
        <v>1800</v>
      </c>
      <c r="AC178" s="4" t="s">
        <v>106</v>
      </c>
      <c r="AD178" s="4" t="s">
        <v>106</v>
      </c>
      <c r="AE178" s="4" t="s">
        <v>106</v>
      </c>
      <c r="AF178" s="48"/>
      <c r="AG178" s="4" t="s">
        <v>106</v>
      </c>
      <c r="AH178" s="4" t="s">
        <v>106</v>
      </c>
      <c r="AI178" s="4"/>
      <c r="AJ178" s="4" t="s">
        <v>106</v>
      </c>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row>
    <row r="179" spans="1:232" ht="67.5">
      <c r="A179" s="47">
        <v>177</v>
      </c>
      <c r="B179" s="4" t="s">
        <v>103</v>
      </c>
      <c r="C179" s="44">
        <v>51666619</v>
      </c>
      <c r="D179" s="58"/>
      <c r="E179" s="4" t="s">
        <v>198</v>
      </c>
      <c r="F179" s="5" t="s">
        <v>66</v>
      </c>
      <c r="G179" s="5" t="s">
        <v>57</v>
      </c>
      <c r="H179" s="53">
        <v>7500000</v>
      </c>
      <c r="I179" s="53">
        <v>1875000</v>
      </c>
      <c r="J179" s="53">
        <v>0</v>
      </c>
      <c r="K179" s="53">
        <f t="shared" si="12"/>
        <v>7500000</v>
      </c>
      <c r="L179" s="16" t="s">
        <v>209</v>
      </c>
      <c r="M179" s="16" t="s">
        <v>42</v>
      </c>
      <c r="N179" s="16" t="s">
        <v>58</v>
      </c>
      <c r="O179" s="5" t="s">
        <v>38</v>
      </c>
      <c r="P179" s="20" t="s">
        <v>1106</v>
      </c>
      <c r="Q179" s="7">
        <v>42963</v>
      </c>
      <c r="R179" s="46">
        <v>42977</v>
      </c>
      <c r="S179" s="54"/>
      <c r="T179" s="55">
        <v>43100</v>
      </c>
      <c r="U179" s="1" t="s">
        <v>1107</v>
      </c>
      <c r="V179" s="4" t="s">
        <v>404</v>
      </c>
      <c r="W179" s="23" t="s">
        <v>577</v>
      </c>
      <c r="X179" s="4" t="s">
        <v>106</v>
      </c>
      <c r="Y179" s="4" t="s">
        <v>406</v>
      </c>
      <c r="Z179" s="4" t="s">
        <v>978</v>
      </c>
      <c r="AA179" s="4" t="s">
        <v>547</v>
      </c>
      <c r="AB179" s="4">
        <v>120</v>
      </c>
      <c r="AC179" s="4" t="s">
        <v>531</v>
      </c>
      <c r="AD179" s="46">
        <v>42977</v>
      </c>
      <c r="AE179" s="4">
        <v>667817</v>
      </c>
      <c r="AF179" s="48"/>
      <c r="AG179" s="4">
        <v>64917</v>
      </c>
      <c r="AH179" s="46">
        <v>42962</v>
      </c>
      <c r="AI179" s="4"/>
      <c r="AJ179" s="4" t="s">
        <v>377</v>
      </c>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row>
    <row r="180" spans="1:232" ht="45">
      <c r="A180" s="47">
        <v>178</v>
      </c>
      <c r="B180" s="4" t="s">
        <v>64</v>
      </c>
      <c r="C180" s="44">
        <v>860020227</v>
      </c>
      <c r="D180" s="58">
        <v>0</v>
      </c>
      <c r="E180" s="4" t="s">
        <v>827</v>
      </c>
      <c r="F180" s="5" t="s">
        <v>66</v>
      </c>
      <c r="G180" s="5" t="s">
        <v>57</v>
      </c>
      <c r="H180" s="53">
        <v>5087997300</v>
      </c>
      <c r="I180" s="53">
        <v>0</v>
      </c>
      <c r="J180" s="53">
        <v>0</v>
      </c>
      <c r="K180" s="53">
        <f t="shared" si="12"/>
        <v>5087997300</v>
      </c>
      <c r="L180" s="16" t="s">
        <v>209</v>
      </c>
      <c r="M180" s="16" t="s">
        <v>224</v>
      </c>
      <c r="N180" s="16" t="s">
        <v>119</v>
      </c>
      <c r="O180" s="5" t="s">
        <v>38</v>
      </c>
      <c r="P180" s="20" t="s">
        <v>1108</v>
      </c>
      <c r="Q180" s="7">
        <v>42977</v>
      </c>
      <c r="R180" s="46">
        <v>42979</v>
      </c>
      <c r="S180" s="54"/>
      <c r="T180" s="55">
        <v>43091</v>
      </c>
      <c r="U180" s="1" t="s">
        <v>1109</v>
      </c>
      <c r="V180" s="4" t="s">
        <v>443</v>
      </c>
      <c r="W180" s="23" t="s">
        <v>1176</v>
      </c>
      <c r="X180" s="4">
        <v>218</v>
      </c>
      <c r="Y180" s="4" t="s">
        <v>406</v>
      </c>
      <c r="Z180" s="4" t="s">
        <v>1111</v>
      </c>
      <c r="AA180" s="4" t="s">
        <v>1110</v>
      </c>
      <c r="AB180" s="4">
        <f>90+22</f>
        <v>112</v>
      </c>
      <c r="AC180" s="4" t="s">
        <v>106</v>
      </c>
      <c r="AD180" s="4" t="s">
        <v>106</v>
      </c>
      <c r="AE180" s="4">
        <v>668017</v>
      </c>
      <c r="AF180" s="48"/>
      <c r="AG180" s="4">
        <v>2917</v>
      </c>
      <c r="AH180" s="46">
        <v>42741</v>
      </c>
      <c r="AI180" s="4"/>
      <c r="AJ180" s="4" t="s">
        <v>106</v>
      </c>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row>
    <row r="181" spans="1:232" ht="75">
      <c r="A181" s="47">
        <v>179</v>
      </c>
      <c r="B181" s="4" t="s">
        <v>64</v>
      </c>
      <c r="C181" s="44">
        <v>900902920</v>
      </c>
      <c r="D181" s="58">
        <v>7</v>
      </c>
      <c r="E181" s="4" t="s">
        <v>1112</v>
      </c>
      <c r="F181" s="5" t="s">
        <v>66</v>
      </c>
      <c r="G181" s="5" t="s">
        <v>57</v>
      </c>
      <c r="H181" s="53">
        <v>4346475</v>
      </c>
      <c r="I181" s="53">
        <v>0</v>
      </c>
      <c r="J181" s="53">
        <v>0</v>
      </c>
      <c r="K181" s="53">
        <f aca="true" t="shared" si="13" ref="K181:K188">+J181+H181</f>
        <v>4346475</v>
      </c>
      <c r="L181" s="16" t="s">
        <v>209</v>
      </c>
      <c r="M181" s="16" t="s">
        <v>224</v>
      </c>
      <c r="N181" s="16" t="s">
        <v>42</v>
      </c>
      <c r="O181" s="5" t="s">
        <v>1115</v>
      </c>
      <c r="P181" s="20" t="s">
        <v>1113</v>
      </c>
      <c r="Q181" s="7">
        <v>42979</v>
      </c>
      <c r="R181" s="46">
        <v>42990</v>
      </c>
      <c r="S181" s="54"/>
      <c r="T181" s="55">
        <v>43069</v>
      </c>
      <c r="U181" s="1" t="s">
        <v>1116</v>
      </c>
      <c r="V181" s="4" t="s">
        <v>905</v>
      </c>
      <c r="W181" s="23" t="s">
        <v>1173</v>
      </c>
      <c r="X181" s="4"/>
      <c r="Y181" s="4" t="s">
        <v>218</v>
      </c>
      <c r="Z181" s="4" t="s">
        <v>687</v>
      </c>
      <c r="AA181" s="4" t="s">
        <v>1117</v>
      </c>
      <c r="AB181" s="4">
        <f>60+19</f>
        <v>79</v>
      </c>
      <c r="AC181" s="4" t="s">
        <v>433</v>
      </c>
      <c r="AD181" s="46">
        <v>42990</v>
      </c>
      <c r="AE181" s="4">
        <v>672917</v>
      </c>
      <c r="AF181" s="48"/>
      <c r="AG181" s="4">
        <v>41217</v>
      </c>
      <c r="AH181" s="46">
        <v>42851</v>
      </c>
      <c r="AI181" s="4"/>
      <c r="AJ181" s="4" t="s">
        <v>106</v>
      </c>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row>
    <row r="182" spans="1:232" ht="90">
      <c r="A182" s="47">
        <v>180</v>
      </c>
      <c r="B182" s="4" t="s">
        <v>103</v>
      </c>
      <c r="C182" s="44">
        <v>1013577383</v>
      </c>
      <c r="D182" s="58"/>
      <c r="E182" s="4" t="s">
        <v>1190</v>
      </c>
      <c r="F182" s="5" t="s">
        <v>66</v>
      </c>
      <c r="G182" s="5" t="s">
        <v>57</v>
      </c>
      <c r="H182" s="53">
        <v>18600000</v>
      </c>
      <c r="I182" s="53">
        <v>4500000</v>
      </c>
      <c r="J182" s="53">
        <v>0</v>
      </c>
      <c r="K182" s="53">
        <f t="shared" si="13"/>
        <v>18600000</v>
      </c>
      <c r="L182" s="16" t="s">
        <v>209</v>
      </c>
      <c r="M182" s="16" t="s">
        <v>42</v>
      </c>
      <c r="N182" s="16" t="s">
        <v>730</v>
      </c>
      <c r="O182" s="5" t="s">
        <v>38</v>
      </c>
      <c r="P182" s="20" t="s">
        <v>1114</v>
      </c>
      <c r="Q182" s="7">
        <v>42979</v>
      </c>
      <c r="R182" s="7">
        <v>42979</v>
      </c>
      <c r="S182" s="54"/>
      <c r="T182" s="55">
        <v>43100</v>
      </c>
      <c r="U182" s="1" t="s">
        <v>1118</v>
      </c>
      <c r="V182" s="4" t="s">
        <v>404</v>
      </c>
      <c r="W182" s="23" t="s">
        <v>1191</v>
      </c>
      <c r="X182" s="4">
        <v>90</v>
      </c>
      <c r="Y182" s="4" t="s">
        <v>406</v>
      </c>
      <c r="Z182" s="4" t="s">
        <v>839</v>
      </c>
      <c r="AA182" s="4" t="s">
        <v>1119</v>
      </c>
      <c r="AB182" s="4">
        <v>120</v>
      </c>
      <c r="AC182" s="4" t="s">
        <v>531</v>
      </c>
      <c r="AD182" s="46">
        <v>42979</v>
      </c>
      <c r="AE182" s="4">
        <v>675017</v>
      </c>
      <c r="AF182" s="48"/>
      <c r="AG182" s="4">
        <v>65117</v>
      </c>
      <c r="AH182" s="46">
        <v>42962</v>
      </c>
      <c r="AI182" s="4"/>
      <c r="AJ182" s="4" t="s">
        <v>1192</v>
      </c>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row>
    <row r="183" spans="1:232" ht="75">
      <c r="A183" s="47">
        <v>181</v>
      </c>
      <c r="B183" s="4" t="s">
        <v>64</v>
      </c>
      <c r="C183" s="44">
        <v>900336519</v>
      </c>
      <c r="D183" s="58">
        <v>8</v>
      </c>
      <c r="E183" s="4" t="s">
        <v>1120</v>
      </c>
      <c r="F183" s="5" t="s">
        <v>66</v>
      </c>
      <c r="G183" s="5" t="s">
        <v>57</v>
      </c>
      <c r="H183" s="53">
        <v>14736615.04</v>
      </c>
      <c r="I183" s="53">
        <v>0</v>
      </c>
      <c r="J183" s="53">
        <v>0</v>
      </c>
      <c r="K183" s="53">
        <f t="shared" si="13"/>
        <v>14736615.04</v>
      </c>
      <c r="L183" s="16" t="s">
        <v>209</v>
      </c>
      <c r="M183" s="16" t="s">
        <v>224</v>
      </c>
      <c r="N183" s="16" t="s">
        <v>619</v>
      </c>
      <c r="O183" s="5" t="s">
        <v>1178</v>
      </c>
      <c r="P183" s="20" t="s">
        <v>1121</v>
      </c>
      <c r="Q183" s="7">
        <v>42984</v>
      </c>
      <c r="R183" s="46">
        <v>42989</v>
      </c>
      <c r="S183" s="54"/>
      <c r="T183" s="55">
        <v>43007</v>
      </c>
      <c r="U183" s="1" t="s">
        <v>1122</v>
      </c>
      <c r="V183" s="4" t="s">
        <v>955</v>
      </c>
      <c r="W183" s="23" t="s">
        <v>1179</v>
      </c>
      <c r="X183" s="4">
        <v>342</v>
      </c>
      <c r="Y183" s="4" t="s">
        <v>218</v>
      </c>
      <c r="Z183" s="4" t="s">
        <v>316</v>
      </c>
      <c r="AA183" s="4" t="s">
        <v>535</v>
      </c>
      <c r="AB183" s="4">
        <f>90+19</f>
        <v>109</v>
      </c>
      <c r="AC183" s="4" t="s">
        <v>408</v>
      </c>
      <c r="AD183" s="46">
        <v>42989</v>
      </c>
      <c r="AE183" s="4">
        <v>687017</v>
      </c>
      <c r="AF183" s="48"/>
      <c r="AG183" s="4">
        <v>12317</v>
      </c>
      <c r="AH183" s="46">
        <v>42759</v>
      </c>
      <c r="AI183" s="4"/>
      <c r="AJ183" s="4" t="s">
        <v>106</v>
      </c>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row>
    <row r="184" spans="1:232" ht="78.75">
      <c r="A184" s="47">
        <v>182</v>
      </c>
      <c r="B184" s="4" t="s">
        <v>64</v>
      </c>
      <c r="C184" s="44">
        <v>900349363</v>
      </c>
      <c r="D184" s="58">
        <v>2</v>
      </c>
      <c r="E184" s="4" t="s">
        <v>1123</v>
      </c>
      <c r="F184" s="5" t="s">
        <v>66</v>
      </c>
      <c r="G184" s="5" t="s">
        <v>57</v>
      </c>
      <c r="H184" s="53">
        <f>5839424.76+26672606.61</f>
        <v>32512031.369999997</v>
      </c>
      <c r="I184" s="53">
        <v>0</v>
      </c>
      <c r="J184" s="83">
        <f>1337063.6+12321703.8</f>
        <v>13658767.4</v>
      </c>
      <c r="K184" s="53">
        <f t="shared" si="13"/>
        <v>46170798.769999996</v>
      </c>
      <c r="L184" s="16" t="s">
        <v>843</v>
      </c>
      <c r="M184" s="16" t="s">
        <v>224</v>
      </c>
      <c r="N184" s="16" t="s">
        <v>619</v>
      </c>
      <c r="O184" s="5" t="s">
        <v>1170</v>
      </c>
      <c r="P184" s="20" t="s">
        <v>1134</v>
      </c>
      <c r="Q184" s="7">
        <v>42989</v>
      </c>
      <c r="R184" s="46">
        <v>42991</v>
      </c>
      <c r="S184" s="54" t="s">
        <v>1265</v>
      </c>
      <c r="T184" s="55">
        <v>43007</v>
      </c>
      <c r="U184" s="1" t="s">
        <v>1150</v>
      </c>
      <c r="V184" s="4" t="s">
        <v>1204</v>
      </c>
      <c r="W184" s="23" t="s">
        <v>1260</v>
      </c>
      <c r="X184" s="4" t="s">
        <v>1261</v>
      </c>
      <c r="Y184" s="4" t="s">
        <v>1262</v>
      </c>
      <c r="Z184" s="4" t="s">
        <v>1263</v>
      </c>
      <c r="AA184" s="4" t="s">
        <v>1264</v>
      </c>
      <c r="AB184" s="4">
        <v>16</v>
      </c>
      <c r="AC184" s="4" t="s">
        <v>408</v>
      </c>
      <c r="AD184" s="46">
        <v>42991</v>
      </c>
      <c r="AE184" s="4">
        <v>703517</v>
      </c>
      <c r="AF184" s="48"/>
      <c r="AG184" s="4">
        <v>22517</v>
      </c>
      <c r="AH184" s="46">
        <v>42773</v>
      </c>
      <c r="AI184" s="4"/>
      <c r="AJ184" s="4" t="s">
        <v>106</v>
      </c>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row>
    <row r="185" spans="1:232" ht="67.5">
      <c r="A185" s="47">
        <v>183</v>
      </c>
      <c r="B185" s="4" t="s">
        <v>103</v>
      </c>
      <c r="C185" s="44">
        <v>65829690</v>
      </c>
      <c r="D185" s="58"/>
      <c r="E185" s="4" t="s">
        <v>1165</v>
      </c>
      <c r="F185" s="5" t="s">
        <v>1166</v>
      </c>
      <c r="G185" s="5" t="s">
        <v>1167</v>
      </c>
      <c r="H185" s="53">
        <v>10000000</v>
      </c>
      <c r="I185" s="53">
        <v>2500000</v>
      </c>
      <c r="J185" s="53">
        <v>0</v>
      </c>
      <c r="K185" s="53">
        <f t="shared" si="13"/>
        <v>10000000</v>
      </c>
      <c r="L185" s="16" t="s">
        <v>209</v>
      </c>
      <c r="M185" s="16" t="s">
        <v>42</v>
      </c>
      <c r="N185" s="16" t="s">
        <v>58</v>
      </c>
      <c r="O185" s="5" t="s">
        <v>38</v>
      </c>
      <c r="P185" s="20" t="s">
        <v>1135</v>
      </c>
      <c r="Q185" s="7" t="s">
        <v>1184</v>
      </c>
      <c r="R185" s="7" t="s">
        <v>1184</v>
      </c>
      <c r="S185" s="54"/>
      <c r="T185" s="55">
        <v>43100</v>
      </c>
      <c r="U185" s="1" t="s">
        <v>1151</v>
      </c>
      <c r="V185" s="4" t="s">
        <v>404</v>
      </c>
      <c r="W185" s="23" t="s">
        <v>1185</v>
      </c>
      <c r="X185" s="4" t="s">
        <v>106</v>
      </c>
      <c r="Y185" s="4" t="s">
        <v>406</v>
      </c>
      <c r="Z185" s="4" t="s">
        <v>1168</v>
      </c>
      <c r="AA185" s="4" t="s">
        <v>594</v>
      </c>
      <c r="AB185" s="4">
        <f>90+19</f>
        <v>109</v>
      </c>
      <c r="AC185" s="4" t="s">
        <v>531</v>
      </c>
      <c r="AD185" s="46">
        <v>42990</v>
      </c>
      <c r="AE185" s="4">
        <v>706217</v>
      </c>
      <c r="AF185" s="48"/>
      <c r="AG185" s="4">
        <v>65017</v>
      </c>
      <c r="AH185" s="46">
        <v>42962</v>
      </c>
      <c r="AI185" s="4"/>
      <c r="AJ185" s="4" t="s">
        <v>1186</v>
      </c>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row>
    <row r="186" spans="1:232" ht="90">
      <c r="A186" s="47">
        <v>184</v>
      </c>
      <c r="B186" s="4" t="s">
        <v>64</v>
      </c>
      <c r="C186" s="44">
        <v>890110294</v>
      </c>
      <c r="D186" s="58">
        <v>1</v>
      </c>
      <c r="E186" s="4" t="s">
        <v>1169</v>
      </c>
      <c r="F186" s="5" t="s">
        <v>66</v>
      </c>
      <c r="G186" s="5" t="s">
        <v>57</v>
      </c>
      <c r="H186" s="53">
        <f>36350037.85+3604158.69</f>
        <v>39954196.54</v>
      </c>
      <c r="I186" s="53">
        <v>0</v>
      </c>
      <c r="J186" s="83">
        <f>16003585.5+1237397.1</f>
        <v>17240982.6</v>
      </c>
      <c r="K186" s="53">
        <f t="shared" si="13"/>
        <v>57195179.14</v>
      </c>
      <c r="L186" s="16" t="s">
        <v>209</v>
      </c>
      <c r="M186" s="16" t="s">
        <v>224</v>
      </c>
      <c r="N186" s="16" t="s">
        <v>619</v>
      </c>
      <c r="O186" s="5" t="s">
        <v>1170</v>
      </c>
      <c r="P186" s="20" t="s">
        <v>1136</v>
      </c>
      <c r="Q186" s="7">
        <v>42992</v>
      </c>
      <c r="R186" s="46">
        <v>42992</v>
      </c>
      <c r="S186" s="54"/>
      <c r="T186" s="55">
        <v>43007</v>
      </c>
      <c r="U186" s="1" t="s">
        <v>1152</v>
      </c>
      <c r="V186" s="4" t="s">
        <v>955</v>
      </c>
      <c r="W186" s="23" t="s">
        <v>1200</v>
      </c>
      <c r="X186" s="4" t="s">
        <v>1201</v>
      </c>
      <c r="Y186" s="4" t="s">
        <v>218</v>
      </c>
      <c r="Z186" s="4" t="s">
        <v>534</v>
      </c>
      <c r="AA186" s="4" t="s">
        <v>535</v>
      </c>
      <c r="AB186" s="4">
        <v>15</v>
      </c>
      <c r="AC186" s="4" t="s">
        <v>442</v>
      </c>
      <c r="AD186" s="46">
        <v>42992</v>
      </c>
      <c r="AE186" s="4" t="s">
        <v>1171</v>
      </c>
      <c r="AF186" s="48"/>
      <c r="AG186" s="4" t="s">
        <v>1172</v>
      </c>
      <c r="AH186" s="46">
        <v>42759</v>
      </c>
      <c r="AI186" s="4"/>
      <c r="AJ186" s="4" t="s">
        <v>106</v>
      </c>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row>
    <row r="187" spans="1:232" ht="56.25">
      <c r="A187" s="47">
        <v>185</v>
      </c>
      <c r="B187" s="4" t="s">
        <v>64</v>
      </c>
      <c r="C187" s="44">
        <v>900402602</v>
      </c>
      <c r="D187" s="58">
        <v>4</v>
      </c>
      <c r="E187" s="4" t="s">
        <v>1197</v>
      </c>
      <c r="F187" s="5" t="s">
        <v>66</v>
      </c>
      <c r="G187" s="5" t="s">
        <v>57</v>
      </c>
      <c r="H187" s="53">
        <v>11542000</v>
      </c>
      <c r="I187" s="53">
        <v>0</v>
      </c>
      <c r="J187" s="53">
        <v>0</v>
      </c>
      <c r="K187" s="53">
        <f t="shared" si="13"/>
        <v>11542000</v>
      </c>
      <c r="L187" s="16" t="s">
        <v>209</v>
      </c>
      <c r="M187" s="16" t="s">
        <v>224</v>
      </c>
      <c r="N187" s="16" t="s">
        <v>619</v>
      </c>
      <c r="O187" s="5" t="s">
        <v>1198</v>
      </c>
      <c r="P187" s="20" t="s">
        <v>1137</v>
      </c>
      <c r="Q187" s="7">
        <v>42991</v>
      </c>
      <c r="R187" s="46">
        <v>43005</v>
      </c>
      <c r="S187" s="54"/>
      <c r="T187" s="55">
        <v>43007</v>
      </c>
      <c r="U187" s="1" t="s">
        <v>1153</v>
      </c>
      <c r="V187" s="4" t="s">
        <v>1088</v>
      </c>
      <c r="W187" s="23" t="s">
        <v>1199</v>
      </c>
      <c r="X187" s="4">
        <v>234</v>
      </c>
      <c r="Y187" s="4" t="s">
        <v>218</v>
      </c>
      <c r="Z187" s="4" t="s">
        <v>505</v>
      </c>
      <c r="AA187" s="4" t="s">
        <v>511</v>
      </c>
      <c r="AB187" s="4">
        <v>3</v>
      </c>
      <c r="AC187" s="4" t="s">
        <v>408</v>
      </c>
      <c r="AD187" s="46">
        <v>43005</v>
      </c>
      <c r="AE187" s="4">
        <v>713217</v>
      </c>
      <c r="AF187" s="48"/>
      <c r="AG187" s="4">
        <v>30317</v>
      </c>
      <c r="AH187" s="46">
        <v>42800</v>
      </c>
      <c r="AI187" s="4"/>
      <c r="AJ187" s="4" t="s">
        <v>106</v>
      </c>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row>
    <row r="188" spans="1:232" ht="56.25">
      <c r="A188" s="47">
        <v>186</v>
      </c>
      <c r="B188" s="4" t="s">
        <v>64</v>
      </c>
      <c r="C188" s="44">
        <v>900337560</v>
      </c>
      <c r="D188" s="58">
        <v>5</v>
      </c>
      <c r="E188" s="4" t="s">
        <v>1266</v>
      </c>
      <c r="F188" s="5" t="s">
        <v>66</v>
      </c>
      <c r="G188" s="5" t="s">
        <v>57</v>
      </c>
      <c r="H188" s="53">
        <v>54600000</v>
      </c>
      <c r="I188" s="53">
        <v>0</v>
      </c>
      <c r="J188" s="53">
        <v>0</v>
      </c>
      <c r="K188" s="53">
        <f t="shared" si="13"/>
        <v>54600000</v>
      </c>
      <c r="L188" s="16" t="s">
        <v>1267</v>
      </c>
      <c r="M188" s="16" t="s">
        <v>224</v>
      </c>
      <c r="N188" s="16" t="s">
        <v>619</v>
      </c>
      <c r="O188" s="5" t="s">
        <v>1268</v>
      </c>
      <c r="P188" s="20" t="s">
        <v>1138</v>
      </c>
      <c r="Q188" s="7">
        <v>42992</v>
      </c>
      <c r="R188" s="46">
        <v>42999</v>
      </c>
      <c r="S188" s="54"/>
      <c r="T188" s="55">
        <v>43007</v>
      </c>
      <c r="U188" s="1" t="s">
        <v>1154</v>
      </c>
      <c r="V188" s="4" t="s">
        <v>1269</v>
      </c>
      <c r="W188" s="23" t="s">
        <v>1270</v>
      </c>
      <c r="X188" s="4">
        <v>316</v>
      </c>
      <c r="Y188" s="4" t="s">
        <v>218</v>
      </c>
      <c r="Z188" s="4" t="s">
        <v>1291</v>
      </c>
      <c r="AA188" s="4" t="s">
        <v>1290</v>
      </c>
      <c r="AB188" s="4">
        <v>9</v>
      </c>
      <c r="AC188" s="4" t="s">
        <v>408</v>
      </c>
      <c r="AD188" s="46">
        <v>42999</v>
      </c>
      <c r="AE188" s="4">
        <v>720017</v>
      </c>
      <c r="AF188" s="48"/>
      <c r="AG188" s="4">
        <v>3717</v>
      </c>
      <c r="AH188" s="46">
        <v>42741</v>
      </c>
      <c r="AI188" s="4"/>
      <c r="AJ188" s="4" t="s">
        <v>106</v>
      </c>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row>
    <row r="189" spans="1:232" ht="191.25">
      <c r="A189" s="47">
        <v>187</v>
      </c>
      <c r="B189" s="4" t="s">
        <v>64</v>
      </c>
      <c r="C189" s="44">
        <v>800015583</v>
      </c>
      <c r="D189" s="58">
        <v>1</v>
      </c>
      <c r="E189" s="4" t="s">
        <v>1156</v>
      </c>
      <c r="F189" s="5" t="s">
        <v>66</v>
      </c>
      <c r="G189" s="5" t="s">
        <v>57</v>
      </c>
      <c r="H189" s="53">
        <v>401755498.6</v>
      </c>
      <c r="I189" s="53">
        <v>0</v>
      </c>
      <c r="J189" s="53">
        <v>0</v>
      </c>
      <c r="K189" s="53">
        <f aca="true" t="shared" si="14" ref="K189:K202">+J189+H189</f>
        <v>401755498.6</v>
      </c>
      <c r="L189" s="16" t="s">
        <v>1220</v>
      </c>
      <c r="M189" s="16" t="s">
        <v>224</v>
      </c>
      <c r="N189" s="16" t="s">
        <v>619</v>
      </c>
      <c r="O189" s="5" t="s">
        <v>215</v>
      </c>
      <c r="P189" s="20" t="s">
        <v>1139</v>
      </c>
      <c r="Q189" s="7">
        <v>42998</v>
      </c>
      <c r="R189" s="7">
        <v>42998</v>
      </c>
      <c r="S189" s="54"/>
      <c r="T189" s="55">
        <v>43097</v>
      </c>
      <c r="U189" s="1" t="s">
        <v>1155</v>
      </c>
      <c r="V189" s="4" t="s">
        <v>1221</v>
      </c>
      <c r="W189" s="23" t="s">
        <v>1222</v>
      </c>
      <c r="X189" s="4">
        <v>605</v>
      </c>
      <c r="Y189" s="4" t="s">
        <v>218</v>
      </c>
      <c r="Z189" s="4" t="s">
        <v>1218</v>
      </c>
      <c r="AA189" s="4" t="s">
        <v>1219</v>
      </c>
      <c r="AB189" s="4">
        <f>90+8</f>
        <v>98</v>
      </c>
      <c r="AC189" s="4" t="s">
        <v>106</v>
      </c>
      <c r="AD189" s="4" t="s">
        <v>106</v>
      </c>
      <c r="AE189" s="4" t="s">
        <v>1223</v>
      </c>
      <c r="AF189" s="48"/>
      <c r="AG189" s="4" t="s">
        <v>1224</v>
      </c>
      <c r="AH189" s="46" t="s">
        <v>1225</v>
      </c>
      <c r="AI189" s="4"/>
      <c r="AJ189" s="4" t="s">
        <v>106</v>
      </c>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row>
    <row r="190" spans="1:232" ht="191.25">
      <c r="A190" s="47">
        <v>188</v>
      </c>
      <c r="B190" s="4" t="s">
        <v>64</v>
      </c>
      <c r="C190" s="44">
        <v>900884399</v>
      </c>
      <c r="D190" s="58"/>
      <c r="E190" s="4" t="s">
        <v>1230</v>
      </c>
      <c r="F190" s="5" t="s">
        <v>66</v>
      </c>
      <c r="G190" s="5" t="s">
        <v>57</v>
      </c>
      <c r="H190" s="53">
        <v>154796008.4</v>
      </c>
      <c r="I190" s="53">
        <v>0</v>
      </c>
      <c r="J190" s="53">
        <v>0</v>
      </c>
      <c r="K190" s="53">
        <f t="shared" si="14"/>
        <v>154796008.4</v>
      </c>
      <c r="L190" s="16" t="s">
        <v>1220</v>
      </c>
      <c r="M190" s="16" t="s">
        <v>224</v>
      </c>
      <c r="N190" s="16" t="s">
        <v>619</v>
      </c>
      <c r="O190" s="5" t="s">
        <v>215</v>
      </c>
      <c r="P190" s="20" t="s">
        <v>1140</v>
      </c>
      <c r="Q190" s="7">
        <v>42998</v>
      </c>
      <c r="R190" s="7">
        <v>42998</v>
      </c>
      <c r="S190" s="54"/>
      <c r="T190" s="55">
        <v>43097</v>
      </c>
      <c r="U190" s="1" t="s">
        <v>1157</v>
      </c>
      <c r="V190" s="4" t="s">
        <v>1221</v>
      </c>
      <c r="W190" s="23" t="s">
        <v>1231</v>
      </c>
      <c r="X190" s="4" t="s">
        <v>1232</v>
      </c>
      <c r="Y190" s="4" t="s">
        <v>218</v>
      </c>
      <c r="Z190" s="4" t="s">
        <v>1218</v>
      </c>
      <c r="AA190" s="4" t="s">
        <v>1219</v>
      </c>
      <c r="AB190" s="4">
        <f>90+8</f>
        <v>98</v>
      </c>
      <c r="AC190" s="4" t="s">
        <v>106</v>
      </c>
      <c r="AD190" s="4" t="s">
        <v>106</v>
      </c>
      <c r="AE190" s="4" t="s">
        <v>1233</v>
      </c>
      <c r="AF190" s="48"/>
      <c r="AG190" s="4" t="s">
        <v>1234</v>
      </c>
      <c r="AH190" s="46" t="s">
        <v>1235</v>
      </c>
      <c r="AI190" s="4"/>
      <c r="AJ190" s="4" t="s">
        <v>106</v>
      </c>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row>
    <row r="191" spans="1:232" ht="180">
      <c r="A191" s="47">
        <v>189</v>
      </c>
      <c r="B191" s="4" t="s">
        <v>64</v>
      </c>
      <c r="C191" s="44">
        <v>830001338</v>
      </c>
      <c r="D191" s="58"/>
      <c r="E191" s="4" t="s">
        <v>1216</v>
      </c>
      <c r="F191" s="5" t="s">
        <v>66</v>
      </c>
      <c r="G191" s="5" t="s">
        <v>57</v>
      </c>
      <c r="H191" s="53">
        <v>546223475.01</v>
      </c>
      <c r="I191" s="53">
        <v>0</v>
      </c>
      <c r="J191" s="53">
        <v>0</v>
      </c>
      <c r="K191" s="53">
        <f t="shared" si="14"/>
        <v>546223475.01</v>
      </c>
      <c r="L191" s="16" t="s">
        <v>1220</v>
      </c>
      <c r="M191" s="16" t="s">
        <v>224</v>
      </c>
      <c r="N191" s="16" t="s">
        <v>619</v>
      </c>
      <c r="O191" s="5" t="s">
        <v>215</v>
      </c>
      <c r="P191" s="20" t="s">
        <v>1141</v>
      </c>
      <c r="Q191" s="7">
        <v>42998</v>
      </c>
      <c r="R191" s="7">
        <v>42998</v>
      </c>
      <c r="S191" s="54"/>
      <c r="T191" s="55">
        <v>43097</v>
      </c>
      <c r="U191" s="1" t="s">
        <v>1157</v>
      </c>
      <c r="V191" s="4" t="s">
        <v>1226</v>
      </c>
      <c r="W191" s="23" t="s">
        <v>1217</v>
      </c>
      <c r="X191" s="4">
        <v>358</v>
      </c>
      <c r="Y191" s="4" t="s">
        <v>218</v>
      </c>
      <c r="Z191" s="4" t="s">
        <v>1218</v>
      </c>
      <c r="AA191" s="4" t="s">
        <v>1219</v>
      </c>
      <c r="AB191" s="4">
        <f>90+8</f>
        <v>98</v>
      </c>
      <c r="AC191" s="4" t="s">
        <v>106</v>
      </c>
      <c r="AD191" s="4" t="s">
        <v>106</v>
      </c>
      <c r="AE191" s="4" t="s">
        <v>1227</v>
      </c>
      <c r="AF191" s="48"/>
      <c r="AG191" s="4" t="s">
        <v>1228</v>
      </c>
      <c r="AH191" s="46" t="s">
        <v>1229</v>
      </c>
      <c r="AI191" s="4"/>
      <c r="AJ191" s="4" t="s">
        <v>106</v>
      </c>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row>
    <row r="192" spans="1:232" ht="135">
      <c r="A192" s="47">
        <v>190</v>
      </c>
      <c r="B192" s="4" t="s">
        <v>64</v>
      </c>
      <c r="C192" s="44">
        <v>900092491</v>
      </c>
      <c r="D192" s="58">
        <v>1</v>
      </c>
      <c r="E192" s="4" t="s">
        <v>1271</v>
      </c>
      <c r="F192" s="5" t="s">
        <v>66</v>
      </c>
      <c r="G192" s="5" t="s">
        <v>57</v>
      </c>
      <c r="H192" s="53">
        <v>7500000</v>
      </c>
      <c r="I192" s="53">
        <v>0</v>
      </c>
      <c r="J192" s="53">
        <v>0</v>
      </c>
      <c r="K192" s="53">
        <f t="shared" si="14"/>
        <v>7500000</v>
      </c>
      <c r="L192" s="16" t="s">
        <v>209</v>
      </c>
      <c r="M192" s="16" t="s">
        <v>224</v>
      </c>
      <c r="N192" s="16" t="s">
        <v>1273</v>
      </c>
      <c r="O192" s="5" t="s">
        <v>1272</v>
      </c>
      <c r="P192" s="20" t="s">
        <v>1142</v>
      </c>
      <c r="Q192" s="7">
        <v>42999</v>
      </c>
      <c r="R192" s="46">
        <v>43007</v>
      </c>
      <c r="S192" s="54" t="s">
        <v>1276</v>
      </c>
      <c r="T192" s="55">
        <v>43008</v>
      </c>
      <c r="U192" s="1" t="s">
        <v>1158</v>
      </c>
      <c r="V192" s="4" t="s">
        <v>1275</v>
      </c>
      <c r="W192" s="23" t="s">
        <v>1274</v>
      </c>
      <c r="X192" s="4">
        <v>253</v>
      </c>
      <c r="Y192" s="4" t="s">
        <v>218</v>
      </c>
      <c r="Z192" s="4" t="s">
        <v>1277</v>
      </c>
      <c r="AA192" s="4" t="s">
        <v>511</v>
      </c>
      <c r="AB192" s="80">
        <v>50</v>
      </c>
      <c r="AC192" s="4" t="s">
        <v>408</v>
      </c>
      <c r="AD192" s="46">
        <v>43037</v>
      </c>
      <c r="AE192" s="4">
        <v>736917</v>
      </c>
      <c r="AF192" s="48"/>
      <c r="AG192" s="4">
        <v>34917</v>
      </c>
      <c r="AH192" s="46">
        <v>42816</v>
      </c>
      <c r="AI192" s="4"/>
      <c r="AJ192" s="4" t="s">
        <v>106</v>
      </c>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row>
    <row r="193" spans="1:232" ht="90">
      <c r="A193" s="47">
        <v>191</v>
      </c>
      <c r="B193" s="4" t="s">
        <v>103</v>
      </c>
      <c r="C193" s="44">
        <v>1095810064</v>
      </c>
      <c r="D193" s="58"/>
      <c r="E193" s="4" t="s">
        <v>1187</v>
      </c>
      <c r="F193" s="5" t="s">
        <v>66</v>
      </c>
      <c r="G193" s="5" t="s">
        <v>57</v>
      </c>
      <c r="H193" s="53">
        <v>8750000</v>
      </c>
      <c r="I193" s="53">
        <v>2500000</v>
      </c>
      <c r="J193" s="53">
        <v>0</v>
      </c>
      <c r="K193" s="53">
        <f t="shared" si="14"/>
        <v>8750000</v>
      </c>
      <c r="L193" s="16" t="s">
        <v>209</v>
      </c>
      <c r="M193" s="16" t="s">
        <v>42</v>
      </c>
      <c r="N193" s="16" t="s">
        <v>58</v>
      </c>
      <c r="O193" s="5" t="s">
        <v>38</v>
      </c>
      <c r="P193" s="20" t="s">
        <v>1143</v>
      </c>
      <c r="Q193" s="7">
        <v>43000</v>
      </c>
      <c r="R193" s="46">
        <v>43003</v>
      </c>
      <c r="S193" s="54"/>
      <c r="T193" s="55">
        <v>43100</v>
      </c>
      <c r="U193" s="1" t="s">
        <v>1159</v>
      </c>
      <c r="V193" s="4" t="s">
        <v>404</v>
      </c>
      <c r="W193" s="23" t="s">
        <v>1188</v>
      </c>
      <c r="X193" s="4" t="s">
        <v>106</v>
      </c>
      <c r="Y193" s="4" t="s">
        <v>406</v>
      </c>
      <c r="Z193" s="4" t="s">
        <v>538</v>
      </c>
      <c r="AA193" s="4" t="s">
        <v>1193</v>
      </c>
      <c r="AB193" s="4">
        <f>90+6</f>
        <v>96</v>
      </c>
      <c r="AC193" s="4" t="s">
        <v>433</v>
      </c>
      <c r="AD193" s="46">
        <v>43003</v>
      </c>
      <c r="AE193" s="4">
        <v>738217</v>
      </c>
      <c r="AF193" s="48"/>
      <c r="AG193" s="4">
        <v>67717</v>
      </c>
      <c r="AH193" s="46">
        <v>42984</v>
      </c>
      <c r="AI193" s="4"/>
      <c r="AJ193" s="4" t="s">
        <v>303</v>
      </c>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row>
    <row r="194" spans="1:232" ht="78.75">
      <c r="A194" s="47">
        <v>192</v>
      </c>
      <c r="B194" s="4" t="s">
        <v>64</v>
      </c>
      <c r="C194" s="44">
        <v>860510142</v>
      </c>
      <c r="D194" s="58">
        <v>6</v>
      </c>
      <c r="E194" s="4" t="s">
        <v>1206</v>
      </c>
      <c r="F194" s="5" t="s">
        <v>66</v>
      </c>
      <c r="G194" s="5" t="s">
        <v>57</v>
      </c>
      <c r="H194" s="53">
        <v>6570173.76</v>
      </c>
      <c r="I194" s="53">
        <v>0</v>
      </c>
      <c r="J194" s="53">
        <v>0</v>
      </c>
      <c r="K194" s="53">
        <f t="shared" si="14"/>
        <v>6570173.76</v>
      </c>
      <c r="L194" s="16" t="s">
        <v>209</v>
      </c>
      <c r="M194" s="16" t="s">
        <v>224</v>
      </c>
      <c r="N194" s="16" t="s">
        <v>619</v>
      </c>
      <c r="O194" s="5" t="s">
        <v>1203</v>
      </c>
      <c r="P194" s="20" t="s">
        <v>1144</v>
      </c>
      <c r="Q194" s="7">
        <v>43000</v>
      </c>
      <c r="R194" s="46">
        <v>43004</v>
      </c>
      <c r="S194" s="54"/>
      <c r="T194" s="55">
        <v>43054</v>
      </c>
      <c r="U194" s="1" t="s">
        <v>1160</v>
      </c>
      <c r="V194" s="4" t="s">
        <v>1207</v>
      </c>
      <c r="W194" s="23" t="s">
        <v>1208</v>
      </c>
      <c r="X194" s="4">
        <v>433</v>
      </c>
      <c r="Y194" s="4" t="s">
        <v>218</v>
      </c>
      <c r="Z194" s="4" t="s">
        <v>1209</v>
      </c>
      <c r="AA194" s="4" t="s">
        <v>412</v>
      </c>
      <c r="AB194" s="4">
        <v>50</v>
      </c>
      <c r="AC194" s="4" t="s">
        <v>433</v>
      </c>
      <c r="AD194" s="46">
        <v>43004</v>
      </c>
      <c r="AE194" s="4">
        <v>738117</v>
      </c>
      <c r="AF194" s="48"/>
      <c r="AG194" s="4">
        <v>35517</v>
      </c>
      <c r="AH194" s="46">
        <v>42822</v>
      </c>
      <c r="AI194" s="4"/>
      <c r="AJ194" s="4" t="s">
        <v>106</v>
      </c>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row>
    <row r="195" spans="1:232" ht="84">
      <c r="A195" s="47">
        <v>193</v>
      </c>
      <c r="B195" s="4" t="s">
        <v>64</v>
      </c>
      <c r="C195" s="44">
        <v>900585270</v>
      </c>
      <c r="D195" s="58">
        <v>7</v>
      </c>
      <c r="E195" s="4" t="s">
        <v>1210</v>
      </c>
      <c r="F195" s="5" t="s">
        <v>66</v>
      </c>
      <c r="G195" s="5" t="s">
        <v>57</v>
      </c>
      <c r="H195" s="53">
        <v>91258380</v>
      </c>
      <c r="I195" s="53">
        <v>0</v>
      </c>
      <c r="J195" s="53">
        <v>0</v>
      </c>
      <c r="K195" s="53">
        <f t="shared" si="14"/>
        <v>91258380</v>
      </c>
      <c r="L195" s="16" t="s">
        <v>209</v>
      </c>
      <c r="M195" s="16" t="s">
        <v>224</v>
      </c>
      <c r="N195" s="16" t="s">
        <v>619</v>
      </c>
      <c r="O195" s="5" t="s">
        <v>1203</v>
      </c>
      <c r="P195" s="20" t="s">
        <v>1145</v>
      </c>
      <c r="Q195" s="7">
        <v>43000</v>
      </c>
      <c r="R195" s="46">
        <v>43004</v>
      </c>
      <c r="S195" s="54"/>
      <c r="T195" s="55">
        <v>43054</v>
      </c>
      <c r="U195" s="1" t="s">
        <v>1161</v>
      </c>
      <c r="V195" s="4" t="s">
        <v>1211</v>
      </c>
      <c r="W195" s="23" t="s">
        <v>1212</v>
      </c>
      <c r="X195" s="4" t="s">
        <v>1362</v>
      </c>
      <c r="Y195" s="4" t="s">
        <v>218</v>
      </c>
      <c r="Z195" s="4" t="s">
        <v>699</v>
      </c>
      <c r="AA195" s="4" t="s">
        <v>535</v>
      </c>
      <c r="AB195" s="4">
        <v>50</v>
      </c>
      <c r="AC195" s="4" t="s">
        <v>408</v>
      </c>
      <c r="AD195" s="46">
        <v>43004</v>
      </c>
      <c r="AE195" s="4" t="s">
        <v>1213</v>
      </c>
      <c r="AF195" s="48"/>
      <c r="AG195" s="4" t="s">
        <v>1214</v>
      </c>
      <c r="AH195" s="46" t="s">
        <v>1215</v>
      </c>
      <c r="AI195" s="4"/>
      <c r="AJ195" s="4" t="s">
        <v>106</v>
      </c>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row>
    <row r="196" spans="1:232" ht="84">
      <c r="A196" s="47">
        <v>194</v>
      </c>
      <c r="B196" s="4" t="s">
        <v>64</v>
      </c>
      <c r="C196" s="44">
        <v>900422420</v>
      </c>
      <c r="D196" s="58">
        <v>6</v>
      </c>
      <c r="E196" s="4" t="s">
        <v>1202</v>
      </c>
      <c r="F196" s="5" t="s">
        <v>66</v>
      </c>
      <c r="G196" s="5" t="s">
        <v>57</v>
      </c>
      <c r="H196" s="53">
        <v>54246017</v>
      </c>
      <c r="I196" s="53">
        <v>0</v>
      </c>
      <c r="J196" s="53">
        <v>0</v>
      </c>
      <c r="K196" s="53">
        <f t="shared" si="14"/>
        <v>54246017</v>
      </c>
      <c r="L196" s="16" t="s">
        <v>843</v>
      </c>
      <c r="M196" s="16" t="s">
        <v>224</v>
      </c>
      <c r="N196" s="16" t="s">
        <v>619</v>
      </c>
      <c r="O196" s="5" t="s">
        <v>1203</v>
      </c>
      <c r="P196" s="20" t="s">
        <v>1146</v>
      </c>
      <c r="Q196" s="7">
        <v>43000</v>
      </c>
      <c r="R196" s="46">
        <v>43000</v>
      </c>
      <c r="S196" s="54"/>
      <c r="T196" s="55">
        <v>43054</v>
      </c>
      <c r="U196" s="1" t="s">
        <v>1162</v>
      </c>
      <c r="V196" s="4" t="s">
        <v>1204</v>
      </c>
      <c r="W196" s="23" t="s">
        <v>1205</v>
      </c>
      <c r="X196" s="4">
        <v>606</v>
      </c>
      <c r="Y196" s="4" t="s">
        <v>218</v>
      </c>
      <c r="Z196" s="4" t="s">
        <v>903</v>
      </c>
      <c r="AA196" s="4" t="s">
        <v>923</v>
      </c>
      <c r="AB196" s="4">
        <v>54</v>
      </c>
      <c r="AC196" s="4" t="s">
        <v>433</v>
      </c>
      <c r="AD196" s="46">
        <v>43000</v>
      </c>
      <c r="AE196" s="4">
        <v>738317</v>
      </c>
      <c r="AF196" s="48"/>
      <c r="AG196" s="4">
        <v>22417</v>
      </c>
      <c r="AH196" s="46">
        <v>42773</v>
      </c>
      <c r="AI196" s="4"/>
      <c r="AJ196" s="4" t="s">
        <v>106</v>
      </c>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row>
    <row r="197" spans="1:232" ht="67.5">
      <c r="A197" s="47">
        <v>195</v>
      </c>
      <c r="B197" s="4" t="s">
        <v>64</v>
      </c>
      <c r="C197" s="44">
        <v>899999063</v>
      </c>
      <c r="D197" s="58">
        <v>3</v>
      </c>
      <c r="E197" s="4" t="s">
        <v>1236</v>
      </c>
      <c r="F197" s="5" t="s">
        <v>66</v>
      </c>
      <c r="G197" s="5" t="s">
        <v>57</v>
      </c>
      <c r="H197" s="53">
        <v>153974304</v>
      </c>
      <c r="I197" s="53">
        <v>0</v>
      </c>
      <c r="J197" s="53">
        <v>0</v>
      </c>
      <c r="K197" s="53">
        <f t="shared" si="14"/>
        <v>153974304</v>
      </c>
      <c r="L197" s="16" t="s">
        <v>209</v>
      </c>
      <c r="M197" s="16" t="s">
        <v>224</v>
      </c>
      <c r="N197" s="16" t="s">
        <v>119</v>
      </c>
      <c r="O197" s="5" t="s">
        <v>38</v>
      </c>
      <c r="P197" s="20" t="s">
        <v>1147</v>
      </c>
      <c r="Q197" s="7">
        <v>43003</v>
      </c>
      <c r="R197" s="46">
        <v>43011</v>
      </c>
      <c r="S197" s="54"/>
      <c r="T197" s="55">
        <v>43069</v>
      </c>
      <c r="U197" s="1" t="s">
        <v>1163</v>
      </c>
      <c r="V197" s="4" t="s">
        <v>1279</v>
      </c>
      <c r="W197" s="23" t="s">
        <v>1278</v>
      </c>
      <c r="X197" s="4">
        <v>603</v>
      </c>
      <c r="Y197" s="4" t="s">
        <v>406</v>
      </c>
      <c r="Z197" s="4" t="s">
        <v>1281</v>
      </c>
      <c r="AA197" s="4" t="s">
        <v>1280</v>
      </c>
      <c r="AB197" s="4">
        <f>30+28</f>
        <v>58</v>
      </c>
      <c r="AC197" s="4" t="s">
        <v>408</v>
      </c>
      <c r="AD197" s="46">
        <v>43010</v>
      </c>
      <c r="AE197" s="4">
        <v>744217</v>
      </c>
      <c r="AF197" s="48"/>
      <c r="AG197" s="4">
        <v>45217</v>
      </c>
      <c r="AH197" s="46">
        <v>42864</v>
      </c>
      <c r="AI197" s="4"/>
      <c r="AJ197" s="4" t="s">
        <v>106</v>
      </c>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row>
    <row r="198" spans="1:232" ht="67.5">
      <c r="A198" s="47">
        <v>196</v>
      </c>
      <c r="B198" s="4" t="s">
        <v>64</v>
      </c>
      <c r="C198" s="44">
        <v>899999063</v>
      </c>
      <c r="D198" s="58">
        <v>3</v>
      </c>
      <c r="E198" s="4" t="s">
        <v>1236</v>
      </c>
      <c r="F198" s="5" t="s">
        <v>66</v>
      </c>
      <c r="G198" s="5" t="s">
        <v>57</v>
      </c>
      <c r="H198" s="53">
        <v>138616394</v>
      </c>
      <c r="I198" s="53">
        <v>0</v>
      </c>
      <c r="J198" s="53">
        <v>0</v>
      </c>
      <c r="K198" s="53">
        <f t="shared" si="14"/>
        <v>138616394</v>
      </c>
      <c r="L198" s="16" t="s">
        <v>843</v>
      </c>
      <c r="M198" s="16" t="s">
        <v>224</v>
      </c>
      <c r="N198" s="16" t="s">
        <v>119</v>
      </c>
      <c r="O198" s="5" t="s">
        <v>38</v>
      </c>
      <c r="P198" s="20" t="s">
        <v>1148</v>
      </c>
      <c r="Q198" s="7">
        <v>43000</v>
      </c>
      <c r="R198" s="46">
        <v>43007</v>
      </c>
      <c r="S198" s="54"/>
      <c r="T198" s="55">
        <v>43084</v>
      </c>
      <c r="U198" s="1" t="s">
        <v>1164</v>
      </c>
      <c r="V198" s="4" t="s">
        <v>1237</v>
      </c>
      <c r="W198" s="23" t="s">
        <v>1238</v>
      </c>
      <c r="X198" s="4">
        <v>604</v>
      </c>
      <c r="Y198" s="4" t="s">
        <v>406</v>
      </c>
      <c r="Z198" s="4" t="s">
        <v>1239</v>
      </c>
      <c r="AA198" s="4" t="s">
        <v>1240</v>
      </c>
      <c r="AB198" s="4">
        <v>76</v>
      </c>
      <c r="AC198" s="4" t="s">
        <v>106</v>
      </c>
      <c r="AD198" s="4" t="s">
        <v>106</v>
      </c>
      <c r="AE198" s="4">
        <v>739317</v>
      </c>
      <c r="AF198" s="48"/>
      <c r="AG198" s="4">
        <v>49017</v>
      </c>
      <c r="AH198" s="46">
        <v>42895</v>
      </c>
      <c r="AI198" s="4"/>
      <c r="AJ198" s="4" t="s">
        <v>106</v>
      </c>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row>
    <row r="199" spans="1:232" ht="78.75">
      <c r="A199" s="47">
        <v>197</v>
      </c>
      <c r="B199" s="4" t="s">
        <v>103</v>
      </c>
      <c r="C199" s="44">
        <v>19364784</v>
      </c>
      <c r="D199" s="58">
        <v>1</v>
      </c>
      <c r="E199" s="4" t="s">
        <v>1282</v>
      </c>
      <c r="F199" s="5" t="s">
        <v>66</v>
      </c>
      <c r="G199" s="5" t="s">
        <v>57</v>
      </c>
      <c r="H199" s="53">
        <v>251228149.96</v>
      </c>
      <c r="I199" s="53">
        <v>0</v>
      </c>
      <c r="J199" s="53">
        <v>0</v>
      </c>
      <c r="K199" s="53">
        <f t="shared" si="14"/>
        <v>251228149.96</v>
      </c>
      <c r="L199" s="16" t="s">
        <v>209</v>
      </c>
      <c r="M199" s="16" t="s">
        <v>224</v>
      </c>
      <c r="N199" s="16" t="s">
        <v>619</v>
      </c>
      <c r="O199" s="5" t="s">
        <v>1203</v>
      </c>
      <c r="P199" s="20" t="s">
        <v>1149</v>
      </c>
      <c r="Q199" s="7">
        <v>43004</v>
      </c>
      <c r="R199" s="46">
        <v>43018</v>
      </c>
      <c r="S199" s="54"/>
      <c r="T199" s="55">
        <v>43054</v>
      </c>
      <c r="U199" s="1" t="s">
        <v>1283</v>
      </c>
      <c r="V199" s="4" t="s">
        <v>748</v>
      </c>
      <c r="W199" s="23" t="s">
        <v>1284</v>
      </c>
      <c r="X199" s="4">
        <v>410</v>
      </c>
      <c r="Y199" s="4" t="s">
        <v>1119</v>
      </c>
      <c r="Z199" s="4" t="s">
        <v>492</v>
      </c>
      <c r="AA199" s="4" t="s">
        <v>923</v>
      </c>
      <c r="AB199" s="4">
        <f>30+5</f>
        <v>35</v>
      </c>
      <c r="AC199" s="4" t="s">
        <v>1292</v>
      </c>
      <c r="AD199" s="4" t="s">
        <v>1293</v>
      </c>
      <c r="AE199" s="4">
        <v>755117</v>
      </c>
      <c r="AF199" s="48"/>
      <c r="AG199" s="4">
        <v>30617</v>
      </c>
      <c r="AH199" s="46">
        <v>42801</v>
      </c>
      <c r="AI199" s="4"/>
      <c r="AJ199" s="4" t="s">
        <v>106</v>
      </c>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row>
    <row r="200" spans="1:232" ht="95.25" customHeight="1">
      <c r="A200" s="47">
        <v>198</v>
      </c>
      <c r="B200" s="4" t="s">
        <v>64</v>
      </c>
      <c r="C200" s="44">
        <v>900018297</v>
      </c>
      <c r="D200" s="58">
        <v>4</v>
      </c>
      <c r="E200" s="4" t="s">
        <v>1251</v>
      </c>
      <c r="F200" s="5" t="s">
        <v>66</v>
      </c>
      <c r="G200" s="5" t="s">
        <v>57</v>
      </c>
      <c r="H200" s="53">
        <v>45998914.5</v>
      </c>
      <c r="I200" s="53">
        <v>0</v>
      </c>
      <c r="J200" s="53">
        <v>0</v>
      </c>
      <c r="K200" s="53">
        <f t="shared" si="14"/>
        <v>45998914.5</v>
      </c>
      <c r="L200" s="16" t="s">
        <v>209</v>
      </c>
      <c r="M200" s="16" t="s">
        <v>224</v>
      </c>
      <c r="N200" s="16" t="s">
        <v>730</v>
      </c>
      <c r="O200" s="5" t="s">
        <v>38</v>
      </c>
      <c r="P200" s="20">
        <v>198</v>
      </c>
      <c r="Q200" s="7">
        <v>43005</v>
      </c>
      <c r="R200" s="46">
        <v>43017</v>
      </c>
      <c r="S200" s="54"/>
      <c r="T200" s="55">
        <v>43100</v>
      </c>
      <c r="U200" s="1" t="s">
        <v>1253</v>
      </c>
      <c r="V200" s="4" t="s">
        <v>1252</v>
      </c>
      <c r="W200" s="23" t="s">
        <v>1254</v>
      </c>
      <c r="X200" s="4">
        <v>280</v>
      </c>
      <c r="Y200" s="4" t="s">
        <v>406</v>
      </c>
      <c r="Z200" s="4" t="s">
        <v>1249</v>
      </c>
      <c r="AA200" s="4" t="s">
        <v>1250</v>
      </c>
      <c r="AB200" s="4">
        <v>82</v>
      </c>
      <c r="AC200" s="4" t="s">
        <v>433</v>
      </c>
      <c r="AD200" s="46">
        <v>43012</v>
      </c>
      <c r="AE200" s="4">
        <v>749217</v>
      </c>
      <c r="AF200" s="48"/>
      <c r="AG200" s="4">
        <v>58017</v>
      </c>
      <c r="AH200" s="46">
        <v>42940</v>
      </c>
      <c r="AI200" s="4"/>
      <c r="AJ200" s="4" t="s">
        <v>106</v>
      </c>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row>
    <row r="201" spans="1:232" ht="75">
      <c r="A201" s="47">
        <v>199</v>
      </c>
      <c r="B201" s="4" t="s">
        <v>103</v>
      </c>
      <c r="C201" s="44">
        <v>63541012</v>
      </c>
      <c r="D201" s="58"/>
      <c r="E201" s="4" t="s">
        <v>1255</v>
      </c>
      <c r="F201" s="5" t="s">
        <v>66</v>
      </c>
      <c r="G201" s="5" t="s">
        <v>57</v>
      </c>
      <c r="H201" s="53">
        <v>7065105</v>
      </c>
      <c r="I201" s="53">
        <v>0</v>
      </c>
      <c r="J201" s="53">
        <v>0</v>
      </c>
      <c r="K201" s="53">
        <f t="shared" si="14"/>
        <v>7065105</v>
      </c>
      <c r="L201" s="16" t="s">
        <v>209</v>
      </c>
      <c r="M201" s="16" t="s">
        <v>224</v>
      </c>
      <c r="N201" s="16" t="s">
        <v>619</v>
      </c>
      <c r="O201" s="5" t="s">
        <v>1256</v>
      </c>
      <c r="P201" s="20" t="s">
        <v>1241</v>
      </c>
      <c r="Q201" s="7">
        <v>43007</v>
      </c>
      <c r="R201" s="46">
        <v>43012</v>
      </c>
      <c r="S201" s="54"/>
      <c r="T201" s="55">
        <v>43038</v>
      </c>
      <c r="U201" s="1" t="s">
        <v>1257</v>
      </c>
      <c r="V201" s="4" t="s">
        <v>1258</v>
      </c>
      <c r="W201" s="23" t="s">
        <v>1259</v>
      </c>
      <c r="X201" s="4">
        <v>367</v>
      </c>
      <c r="Y201" s="4" t="s">
        <v>218</v>
      </c>
      <c r="Z201" s="4" t="s">
        <v>283</v>
      </c>
      <c r="AA201" s="4" t="s">
        <v>1025</v>
      </c>
      <c r="AB201" s="4">
        <v>27</v>
      </c>
      <c r="AC201" s="46" t="s">
        <v>531</v>
      </c>
      <c r="AD201" s="46">
        <v>43012</v>
      </c>
      <c r="AE201" s="4">
        <v>753617</v>
      </c>
      <c r="AF201" s="48"/>
      <c r="AG201" s="4">
        <v>61017</v>
      </c>
      <c r="AH201" s="46">
        <v>42950</v>
      </c>
      <c r="AI201" s="4"/>
      <c r="AJ201" s="4" t="s">
        <v>106</v>
      </c>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row>
    <row r="202" spans="1:232" ht="115.5" customHeight="1">
      <c r="A202" s="47">
        <v>200</v>
      </c>
      <c r="B202" s="4" t="s">
        <v>64</v>
      </c>
      <c r="C202" s="44">
        <v>900351929</v>
      </c>
      <c r="D202" s="58">
        <v>7</v>
      </c>
      <c r="E202" s="4" t="s">
        <v>1287</v>
      </c>
      <c r="F202" s="5" t="s">
        <v>66</v>
      </c>
      <c r="G202" s="5" t="s">
        <v>57</v>
      </c>
      <c r="H202" s="53">
        <v>598640000</v>
      </c>
      <c r="I202" s="53">
        <v>0</v>
      </c>
      <c r="J202" s="53">
        <v>0</v>
      </c>
      <c r="K202" s="53">
        <f t="shared" si="14"/>
        <v>598640000</v>
      </c>
      <c r="L202" s="16" t="s">
        <v>843</v>
      </c>
      <c r="M202" s="16" t="s">
        <v>224</v>
      </c>
      <c r="N202" s="16" t="s">
        <v>730</v>
      </c>
      <c r="O202" s="5" t="s">
        <v>1289</v>
      </c>
      <c r="P202" s="20" t="s">
        <v>1242</v>
      </c>
      <c r="Q202" s="7">
        <v>43007</v>
      </c>
      <c r="R202" s="46">
        <v>43013</v>
      </c>
      <c r="S202" s="54"/>
      <c r="T202" s="55">
        <v>43100</v>
      </c>
      <c r="U202" s="1" t="s">
        <v>1286</v>
      </c>
      <c r="V202" s="4" t="s">
        <v>1285</v>
      </c>
      <c r="W202" s="23" t="s">
        <v>1288</v>
      </c>
      <c r="X202" s="4">
        <v>611</v>
      </c>
      <c r="Y202" s="4" t="s">
        <v>1119</v>
      </c>
      <c r="Z202" s="4" t="s">
        <v>1249</v>
      </c>
      <c r="AA202" s="4" t="s">
        <v>1250</v>
      </c>
      <c r="AB202" s="4">
        <f>60+26</f>
        <v>86</v>
      </c>
      <c r="AC202" s="4" t="s">
        <v>408</v>
      </c>
      <c r="AD202" s="46">
        <v>43011</v>
      </c>
      <c r="AE202" s="4">
        <v>753717</v>
      </c>
      <c r="AF202" s="48"/>
      <c r="AG202" s="4">
        <v>28717</v>
      </c>
      <c r="AH202" s="46">
        <v>42795</v>
      </c>
      <c r="AI202" s="4"/>
      <c r="AJ202" s="4" t="s">
        <v>106</v>
      </c>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row>
    <row r="203" spans="1:232" ht="102" customHeight="1">
      <c r="A203" s="47">
        <v>201</v>
      </c>
      <c r="B203" s="4" t="s">
        <v>64</v>
      </c>
      <c r="C203" s="44">
        <v>830039811</v>
      </c>
      <c r="D203" s="58">
        <v>7</v>
      </c>
      <c r="E203" s="4" t="s">
        <v>1244</v>
      </c>
      <c r="F203" s="5" t="s">
        <v>66</v>
      </c>
      <c r="G203" s="5" t="s">
        <v>57</v>
      </c>
      <c r="H203" s="53">
        <v>397498000</v>
      </c>
      <c r="I203" s="53">
        <v>0</v>
      </c>
      <c r="J203" s="53">
        <v>0</v>
      </c>
      <c r="K203" s="53">
        <f>+J203+H203</f>
        <v>397498000</v>
      </c>
      <c r="L203" s="16" t="s">
        <v>843</v>
      </c>
      <c r="M203" s="16" t="s">
        <v>224</v>
      </c>
      <c r="N203" s="16" t="s">
        <v>1245</v>
      </c>
      <c r="O203" s="5" t="s">
        <v>1289</v>
      </c>
      <c r="P203" s="20" t="s">
        <v>1243</v>
      </c>
      <c r="Q203" s="7">
        <v>43007</v>
      </c>
      <c r="R203" s="46" t="s">
        <v>1294</v>
      </c>
      <c r="S203" s="54"/>
      <c r="T203" s="55">
        <v>43100</v>
      </c>
      <c r="U203" s="1" t="s">
        <v>1246</v>
      </c>
      <c r="V203" s="4" t="s">
        <v>1248</v>
      </c>
      <c r="W203" s="23" t="s">
        <v>1247</v>
      </c>
      <c r="X203" s="4">
        <v>610</v>
      </c>
      <c r="Y203" s="4" t="s">
        <v>1119</v>
      </c>
      <c r="Z203" s="4" t="s">
        <v>1249</v>
      </c>
      <c r="AA203" s="4" t="s">
        <v>1250</v>
      </c>
      <c r="AB203" s="4">
        <v>73</v>
      </c>
      <c r="AC203" s="4" t="s">
        <v>408</v>
      </c>
      <c r="AD203" s="46">
        <v>43019</v>
      </c>
      <c r="AE203" s="4">
        <v>753817</v>
      </c>
      <c r="AF203" s="48"/>
      <c r="AG203" s="4">
        <v>28817</v>
      </c>
      <c r="AH203" s="46">
        <v>42795</v>
      </c>
      <c r="AI203" s="4"/>
      <c r="AJ203" s="4" t="s">
        <v>106</v>
      </c>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row>
    <row r="204" spans="1:232" ht="75">
      <c r="A204" s="47">
        <v>202</v>
      </c>
      <c r="B204" s="4" t="s">
        <v>64</v>
      </c>
      <c r="C204" s="44"/>
      <c r="D204" s="58"/>
      <c r="E204" s="4" t="s">
        <v>1295</v>
      </c>
      <c r="F204" s="5" t="s">
        <v>66</v>
      </c>
      <c r="G204" s="5" t="s">
        <v>57</v>
      </c>
      <c r="H204" s="53">
        <v>0</v>
      </c>
      <c r="I204" s="53">
        <v>0</v>
      </c>
      <c r="J204" s="53">
        <v>0</v>
      </c>
      <c r="K204" s="53">
        <v>0</v>
      </c>
      <c r="L204" s="16" t="s">
        <v>209</v>
      </c>
      <c r="M204" s="16" t="s">
        <v>224</v>
      </c>
      <c r="N204" s="16" t="s">
        <v>769</v>
      </c>
      <c r="O204" s="5" t="s">
        <v>1082</v>
      </c>
      <c r="P204" s="20" t="s">
        <v>1296</v>
      </c>
      <c r="Q204" s="7">
        <v>43010</v>
      </c>
      <c r="R204" s="46">
        <v>43017</v>
      </c>
      <c r="S204" s="54"/>
      <c r="T204" s="55">
        <v>44842</v>
      </c>
      <c r="U204" s="1" t="s">
        <v>1297</v>
      </c>
      <c r="V204" s="4" t="s">
        <v>106</v>
      </c>
      <c r="W204" s="23" t="s">
        <v>1298</v>
      </c>
      <c r="X204" s="4" t="s">
        <v>106</v>
      </c>
      <c r="Y204" s="4" t="s">
        <v>406</v>
      </c>
      <c r="Z204" s="4" t="s">
        <v>1299</v>
      </c>
      <c r="AA204" s="4" t="s">
        <v>1300</v>
      </c>
      <c r="AB204" s="4">
        <f>360*5</f>
        <v>1800</v>
      </c>
      <c r="AC204" s="4" t="s">
        <v>106</v>
      </c>
      <c r="AD204" s="4" t="s">
        <v>106</v>
      </c>
      <c r="AE204" s="4" t="s">
        <v>106</v>
      </c>
      <c r="AF204" s="48"/>
      <c r="AG204" s="4" t="s">
        <v>106</v>
      </c>
      <c r="AH204" s="4" t="s">
        <v>106</v>
      </c>
      <c r="AI204" s="4"/>
      <c r="AJ204" s="4" t="s">
        <v>106</v>
      </c>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row>
    <row r="205" spans="1:232" ht="115.5" customHeight="1">
      <c r="A205" s="47">
        <v>203</v>
      </c>
      <c r="B205" s="4" t="s">
        <v>64</v>
      </c>
      <c r="C205" s="44">
        <v>830108222</v>
      </c>
      <c r="D205" s="58">
        <v>5</v>
      </c>
      <c r="E205" s="4" t="s">
        <v>1301</v>
      </c>
      <c r="F205" s="5" t="s">
        <v>66</v>
      </c>
      <c r="G205" s="5" t="s">
        <v>57</v>
      </c>
      <c r="H205" s="53">
        <v>11131500</v>
      </c>
      <c r="I205" s="53">
        <v>0</v>
      </c>
      <c r="J205" s="53">
        <v>0</v>
      </c>
      <c r="K205" s="53">
        <f aca="true" t="shared" si="15" ref="K205:K253">+J205+H205</f>
        <v>11131500</v>
      </c>
      <c r="L205" s="16" t="s">
        <v>209</v>
      </c>
      <c r="M205" s="16" t="s">
        <v>224</v>
      </c>
      <c r="N205" s="16" t="s">
        <v>619</v>
      </c>
      <c r="O205" s="5" t="s">
        <v>1302</v>
      </c>
      <c r="P205" s="20" t="s">
        <v>1303</v>
      </c>
      <c r="Q205" s="7">
        <v>43012</v>
      </c>
      <c r="R205" s="46">
        <v>43018</v>
      </c>
      <c r="S205" s="54"/>
      <c r="T205" s="55">
        <v>43038</v>
      </c>
      <c r="U205" s="1" t="s">
        <v>1304</v>
      </c>
      <c r="V205" s="4" t="s">
        <v>1088</v>
      </c>
      <c r="W205" s="23" t="s">
        <v>1305</v>
      </c>
      <c r="X205" s="4">
        <v>235</v>
      </c>
      <c r="Y205" s="4" t="s">
        <v>218</v>
      </c>
      <c r="Z205" s="4" t="s">
        <v>238</v>
      </c>
      <c r="AA205" s="4" t="s">
        <v>511</v>
      </c>
      <c r="AB205" s="4">
        <v>20</v>
      </c>
      <c r="AC205" s="4" t="s">
        <v>408</v>
      </c>
      <c r="AD205" s="46">
        <v>43018</v>
      </c>
      <c r="AE205" s="4">
        <v>763717</v>
      </c>
      <c r="AF205" s="48"/>
      <c r="AG205" s="4">
        <v>29617</v>
      </c>
      <c r="AH205" s="46">
        <v>42797</v>
      </c>
      <c r="AI205" s="4"/>
      <c r="AJ205" s="4" t="s">
        <v>106</v>
      </c>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row>
    <row r="206" spans="1:232" ht="115.5" customHeight="1">
      <c r="A206" s="47">
        <v>204</v>
      </c>
      <c r="B206" s="4" t="s">
        <v>64</v>
      </c>
      <c r="C206" s="44">
        <v>860025659</v>
      </c>
      <c r="D206" s="58">
        <v>4</v>
      </c>
      <c r="E206" s="4" t="s">
        <v>1306</v>
      </c>
      <c r="F206" s="5" t="s">
        <v>66</v>
      </c>
      <c r="G206" s="5" t="s">
        <v>57</v>
      </c>
      <c r="H206" s="53">
        <v>15000000</v>
      </c>
      <c r="I206" s="53">
        <v>0</v>
      </c>
      <c r="J206" s="53">
        <v>0</v>
      </c>
      <c r="K206" s="53">
        <f t="shared" si="15"/>
        <v>15000000</v>
      </c>
      <c r="L206" s="16" t="s">
        <v>209</v>
      </c>
      <c r="M206" s="16" t="s">
        <v>224</v>
      </c>
      <c r="N206" s="16" t="s">
        <v>730</v>
      </c>
      <c r="O206" s="5" t="s">
        <v>38</v>
      </c>
      <c r="P206" s="20" t="s">
        <v>1307</v>
      </c>
      <c r="Q206" s="7">
        <v>43017</v>
      </c>
      <c r="R206" s="46">
        <v>43020</v>
      </c>
      <c r="S206" s="54"/>
      <c r="T206" s="55">
        <v>43100</v>
      </c>
      <c r="U206" s="1" t="s">
        <v>1308</v>
      </c>
      <c r="V206" s="4" t="s">
        <v>905</v>
      </c>
      <c r="W206" s="23" t="s">
        <v>1309</v>
      </c>
      <c r="X206" s="4">
        <v>260</v>
      </c>
      <c r="Y206" s="4" t="s">
        <v>406</v>
      </c>
      <c r="Z206" s="4" t="s">
        <v>1310</v>
      </c>
      <c r="AA206" s="4" t="s">
        <v>454</v>
      </c>
      <c r="AB206" s="4">
        <v>79</v>
      </c>
      <c r="AC206" s="4" t="s">
        <v>450</v>
      </c>
      <c r="AD206" s="46">
        <v>43020</v>
      </c>
      <c r="AE206" s="4">
        <v>773117</v>
      </c>
      <c r="AF206" s="48"/>
      <c r="AG206" s="4">
        <v>13617</v>
      </c>
      <c r="AH206" s="46">
        <v>42761</v>
      </c>
      <c r="AI206" s="4"/>
      <c r="AJ206" s="4" t="s">
        <v>106</v>
      </c>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row>
    <row r="207" spans="1:232" ht="115.5" customHeight="1">
      <c r="A207" s="47">
        <v>205</v>
      </c>
      <c r="B207" s="4" t="s">
        <v>64</v>
      </c>
      <c r="C207" s="44">
        <v>860002464</v>
      </c>
      <c r="D207" s="58">
        <v>3</v>
      </c>
      <c r="E207" s="4" t="s">
        <v>1311</v>
      </c>
      <c r="F207" s="5" t="s">
        <v>66</v>
      </c>
      <c r="G207" s="5" t="s">
        <v>57</v>
      </c>
      <c r="H207" s="53">
        <v>6212220</v>
      </c>
      <c r="I207" s="53">
        <v>0</v>
      </c>
      <c r="J207" s="53">
        <v>0</v>
      </c>
      <c r="K207" s="53">
        <f t="shared" si="15"/>
        <v>6212220</v>
      </c>
      <c r="L207" s="16" t="s">
        <v>209</v>
      </c>
      <c r="M207" s="16" t="s">
        <v>224</v>
      </c>
      <c r="N207" s="16" t="s">
        <v>63</v>
      </c>
      <c r="O207" s="5" t="s">
        <v>38</v>
      </c>
      <c r="P207" s="20" t="s">
        <v>1312</v>
      </c>
      <c r="Q207" s="7">
        <v>43018</v>
      </c>
      <c r="R207" s="46">
        <v>43059</v>
      </c>
      <c r="S207" s="54"/>
      <c r="T207" s="55">
        <v>43088</v>
      </c>
      <c r="U207" s="1" t="s">
        <v>1313</v>
      </c>
      <c r="V207" s="4" t="s">
        <v>748</v>
      </c>
      <c r="W207" s="23" t="s">
        <v>1044</v>
      </c>
      <c r="X207" s="4">
        <v>407</v>
      </c>
      <c r="Y207" s="4" t="s">
        <v>406</v>
      </c>
      <c r="Z207" s="4" t="s">
        <v>1314</v>
      </c>
      <c r="AA207" s="4" t="s">
        <v>412</v>
      </c>
      <c r="AB207" s="4">
        <v>14</v>
      </c>
      <c r="AC207" s="4" t="s">
        <v>106</v>
      </c>
      <c r="AD207" s="4" t="s">
        <v>106</v>
      </c>
      <c r="AE207" s="4">
        <v>778017</v>
      </c>
      <c r="AF207" s="48"/>
      <c r="AG207" s="4">
        <v>35417</v>
      </c>
      <c r="AH207" s="46">
        <v>42822</v>
      </c>
      <c r="AI207" s="4"/>
      <c r="AJ207" s="4" t="s">
        <v>106</v>
      </c>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row>
    <row r="208" spans="1:232" ht="115.5" customHeight="1">
      <c r="A208" s="47">
        <v>206</v>
      </c>
      <c r="B208" s="4" t="s">
        <v>64</v>
      </c>
      <c r="C208" s="85"/>
      <c r="D208" s="58"/>
      <c r="E208" s="4" t="s">
        <v>1315</v>
      </c>
      <c r="F208" s="5" t="s">
        <v>66</v>
      </c>
      <c r="G208" s="5" t="s">
        <v>1316</v>
      </c>
      <c r="H208" s="53">
        <v>160000000</v>
      </c>
      <c r="I208" s="53">
        <v>0</v>
      </c>
      <c r="J208" s="53">
        <v>0</v>
      </c>
      <c r="K208" s="53">
        <f t="shared" si="15"/>
        <v>160000000</v>
      </c>
      <c r="L208" s="16" t="s">
        <v>209</v>
      </c>
      <c r="M208" s="16" t="s">
        <v>224</v>
      </c>
      <c r="N208" s="16" t="s">
        <v>119</v>
      </c>
      <c r="O208" s="5" t="s">
        <v>38</v>
      </c>
      <c r="P208" s="20" t="s">
        <v>1317</v>
      </c>
      <c r="Q208" s="7">
        <v>43018</v>
      </c>
      <c r="R208" s="7">
        <v>43018</v>
      </c>
      <c r="S208" s="54"/>
      <c r="T208" s="55">
        <v>43100</v>
      </c>
      <c r="U208" s="1" t="s">
        <v>1318</v>
      </c>
      <c r="V208" s="4" t="s">
        <v>106</v>
      </c>
      <c r="W208" s="23" t="s">
        <v>1319</v>
      </c>
      <c r="X208" s="4" t="s">
        <v>106</v>
      </c>
      <c r="Y208" s="4" t="s">
        <v>406</v>
      </c>
      <c r="Z208" s="4" t="s">
        <v>1320</v>
      </c>
      <c r="AA208" s="4" t="s">
        <v>1338</v>
      </c>
      <c r="AB208" s="4">
        <v>60</v>
      </c>
      <c r="AC208" s="4" t="s">
        <v>106</v>
      </c>
      <c r="AD208" s="4" t="s">
        <v>106</v>
      </c>
      <c r="AE208" s="4" t="s">
        <v>106</v>
      </c>
      <c r="AF208" s="48"/>
      <c r="AG208" s="4" t="s">
        <v>106</v>
      </c>
      <c r="AH208" s="4" t="s">
        <v>106</v>
      </c>
      <c r="AI208" s="4"/>
      <c r="AJ208" s="4" t="s">
        <v>106</v>
      </c>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row>
    <row r="209" spans="1:232" ht="115.5" customHeight="1">
      <c r="A209" s="47">
        <v>207</v>
      </c>
      <c r="B209" s="4" t="s">
        <v>103</v>
      </c>
      <c r="C209" s="44">
        <v>40929392</v>
      </c>
      <c r="D209" s="58"/>
      <c r="E209" s="4" t="s">
        <v>1321</v>
      </c>
      <c r="F209" s="5" t="s">
        <v>1322</v>
      </c>
      <c r="G209" s="5" t="s">
        <v>1323</v>
      </c>
      <c r="H209" s="53">
        <v>7500000</v>
      </c>
      <c r="I209" s="53">
        <v>2500000</v>
      </c>
      <c r="J209" s="53">
        <v>0</v>
      </c>
      <c r="K209" s="53">
        <f t="shared" si="15"/>
        <v>7500000</v>
      </c>
      <c r="L209" s="16" t="s">
        <v>209</v>
      </c>
      <c r="M209" s="16" t="s">
        <v>42</v>
      </c>
      <c r="N209" s="16" t="s">
        <v>58</v>
      </c>
      <c r="O209" s="5" t="s">
        <v>38</v>
      </c>
      <c r="P209" s="20" t="s">
        <v>1324</v>
      </c>
      <c r="Q209" s="7">
        <v>43021</v>
      </c>
      <c r="R209" s="46">
        <v>43021</v>
      </c>
      <c r="S209" s="54"/>
      <c r="T209" s="55">
        <v>43100</v>
      </c>
      <c r="U209" s="1" t="s">
        <v>1325</v>
      </c>
      <c r="V209" s="4" t="s">
        <v>404</v>
      </c>
      <c r="W209" s="23" t="s">
        <v>1328</v>
      </c>
      <c r="X209" s="4" t="s">
        <v>106</v>
      </c>
      <c r="Y209" s="4" t="s">
        <v>406</v>
      </c>
      <c r="Z209" s="4" t="s">
        <v>1326</v>
      </c>
      <c r="AA209" s="4" t="s">
        <v>1327</v>
      </c>
      <c r="AB209" s="4">
        <v>78</v>
      </c>
      <c r="AC209" s="4" t="s">
        <v>450</v>
      </c>
      <c r="AD209" s="46">
        <v>43021</v>
      </c>
      <c r="AE209" s="4">
        <v>782517</v>
      </c>
      <c r="AF209" s="48"/>
      <c r="AG209" s="4">
        <v>69117</v>
      </c>
      <c r="AH209" s="46">
        <v>42992</v>
      </c>
      <c r="AI209" s="4"/>
      <c r="AJ209" s="4" t="s">
        <v>106</v>
      </c>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row>
    <row r="210" spans="1:232" ht="115.5" customHeight="1">
      <c r="A210" s="47">
        <v>208</v>
      </c>
      <c r="B210" s="4" t="s">
        <v>64</v>
      </c>
      <c r="C210" s="44">
        <v>800154351</v>
      </c>
      <c r="D210" s="58">
        <v>3</v>
      </c>
      <c r="E210" s="4" t="s">
        <v>1333</v>
      </c>
      <c r="F210" s="5" t="s">
        <v>66</v>
      </c>
      <c r="G210" s="5" t="s">
        <v>57</v>
      </c>
      <c r="H210" s="53">
        <v>8233260</v>
      </c>
      <c r="I210" s="53">
        <v>0</v>
      </c>
      <c r="J210" s="53">
        <v>0</v>
      </c>
      <c r="K210" s="53">
        <f t="shared" si="15"/>
        <v>8233260</v>
      </c>
      <c r="L210" s="16" t="s">
        <v>209</v>
      </c>
      <c r="M210" s="16" t="s">
        <v>224</v>
      </c>
      <c r="N210" s="16" t="s">
        <v>619</v>
      </c>
      <c r="O210" s="5" t="s">
        <v>1330</v>
      </c>
      <c r="P210" s="20" t="s">
        <v>1331</v>
      </c>
      <c r="Q210" s="7">
        <v>43021</v>
      </c>
      <c r="R210" s="46">
        <v>43025</v>
      </c>
      <c r="S210" s="54"/>
      <c r="T210" s="55">
        <v>43084</v>
      </c>
      <c r="U210" s="1" t="s">
        <v>1332</v>
      </c>
      <c r="V210" s="4" t="s">
        <v>1334</v>
      </c>
      <c r="W210" s="23" t="s">
        <v>1335</v>
      </c>
      <c r="X210" s="4">
        <v>246</v>
      </c>
      <c r="Y210" s="4" t="s">
        <v>218</v>
      </c>
      <c r="Z210" s="4" t="s">
        <v>1336</v>
      </c>
      <c r="AA210" s="4" t="s">
        <v>1337</v>
      </c>
      <c r="AB210" s="4">
        <v>59</v>
      </c>
      <c r="AC210" s="4" t="s">
        <v>1189</v>
      </c>
      <c r="AD210" s="46">
        <v>43025</v>
      </c>
      <c r="AE210" s="4">
        <v>782617</v>
      </c>
      <c r="AF210" s="48"/>
      <c r="AG210" s="4">
        <v>36017</v>
      </c>
      <c r="AH210" s="46">
        <v>42825</v>
      </c>
      <c r="AI210" s="4"/>
      <c r="AJ210" s="4" t="s">
        <v>106</v>
      </c>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row>
    <row r="211" spans="1:232" ht="115.5" customHeight="1">
      <c r="A211" s="47">
        <v>209</v>
      </c>
      <c r="B211" s="4" t="s">
        <v>103</v>
      </c>
      <c r="C211" s="44">
        <v>10125834</v>
      </c>
      <c r="D211" s="58"/>
      <c r="E211" s="4" t="s">
        <v>1339</v>
      </c>
      <c r="F211" s="5" t="s">
        <v>66</v>
      </c>
      <c r="G211" s="5" t="s">
        <v>57</v>
      </c>
      <c r="H211" s="53">
        <v>4067800</v>
      </c>
      <c r="I211" s="53">
        <v>0</v>
      </c>
      <c r="J211" s="53">
        <v>0</v>
      </c>
      <c r="K211" s="53">
        <f t="shared" si="15"/>
        <v>4067800</v>
      </c>
      <c r="L211" s="16" t="s">
        <v>209</v>
      </c>
      <c r="M211" s="16" t="s">
        <v>224</v>
      </c>
      <c r="N211" s="16" t="s">
        <v>619</v>
      </c>
      <c r="O211" s="5" t="s">
        <v>1340</v>
      </c>
      <c r="P211" s="20" t="s">
        <v>1341</v>
      </c>
      <c r="Q211" s="7">
        <v>43021</v>
      </c>
      <c r="R211" s="46">
        <v>43025</v>
      </c>
      <c r="S211" s="54"/>
      <c r="T211" s="55">
        <v>43054</v>
      </c>
      <c r="U211" s="1" t="s">
        <v>1342</v>
      </c>
      <c r="V211" s="4" t="s">
        <v>955</v>
      </c>
      <c r="W211" s="23" t="s">
        <v>1343</v>
      </c>
      <c r="X211" s="4">
        <v>339</v>
      </c>
      <c r="Y211" s="4" t="s">
        <v>218</v>
      </c>
      <c r="Z211" s="4" t="s">
        <v>1344</v>
      </c>
      <c r="AA211" s="4" t="s">
        <v>1345</v>
      </c>
      <c r="AB211" s="4">
        <v>29</v>
      </c>
      <c r="AC211" s="4" t="s">
        <v>531</v>
      </c>
      <c r="AD211" s="46">
        <v>43025</v>
      </c>
      <c r="AE211" s="4">
        <v>782717</v>
      </c>
      <c r="AF211" s="48"/>
      <c r="AG211" s="4">
        <v>12017</v>
      </c>
      <c r="AH211" s="46">
        <v>42759</v>
      </c>
      <c r="AI211" s="4"/>
      <c r="AJ211" s="4" t="s">
        <v>106</v>
      </c>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row>
    <row r="212" spans="1:232" ht="115.5" customHeight="1">
      <c r="A212" s="47">
        <v>210</v>
      </c>
      <c r="B212" s="4" t="s">
        <v>103</v>
      </c>
      <c r="C212" s="44">
        <v>52479822</v>
      </c>
      <c r="D212" s="58"/>
      <c r="E212" s="4" t="s">
        <v>1347</v>
      </c>
      <c r="F212" s="5" t="s">
        <v>655</v>
      </c>
      <c r="G212" s="5" t="s">
        <v>1348</v>
      </c>
      <c r="H212" s="53">
        <v>6250000</v>
      </c>
      <c r="I212" s="53">
        <v>2500000</v>
      </c>
      <c r="J212" s="53">
        <v>0</v>
      </c>
      <c r="K212" s="53">
        <f t="shared" si="15"/>
        <v>6250000</v>
      </c>
      <c r="L212" s="16" t="s">
        <v>209</v>
      </c>
      <c r="M212" s="16" t="s">
        <v>42</v>
      </c>
      <c r="N212" s="16" t="s">
        <v>58</v>
      </c>
      <c r="O212" s="5" t="s">
        <v>38</v>
      </c>
      <c r="P212" s="20" t="s">
        <v>1349</v>
      </c>
      <c r="Q212" s="7">
        <v>43027</v>
      </c>
      <c r="R212" s="7">
        <v>43027</v>
      </c>
      <c r="S212" s="54"/>
      <c r="T212" s="55">
        <v>43100</v>
      </c>
      <c r="U212" s="1" t="s">
        <v>1346</v>
      </c>
      <c r="V212" s="4" t="s">
        <v>404</v>
      </c>
      <c r="W212" s="23" t="s">
        <v>1352</v>
      </c>
      <c r="X212" s="4" t="s">
        <v>106</v>
      </c>
      <c r="Y212" s="4" t="s">
        <v>406</v>
      </c>
      <c r="Z212" s="4" t="s">
        <v>1351</v>
      </c>
      <c r="AA212" s="4" t="s">
        <v>1350</v>
      </c>
      <c r="AB212" s="4">
        <f>60+12</f>
        <v>72</v>
      </c>
      <c r="AC212" s="4" t="s">
        <v>531</v>
      </c>
      <c r="AD212" s="46">
        <v>43027</v>
      </c>
      <c r="AE212" s="4">
        <v>810817</v>
      </c>
      <c r="AF212" s="48"/>
      <c r="AG212" s="4">
        <v>72317</v>
      </c>
      <c r="AH212" s="46">
        <v>43013</v>
      </c>
      <c r="AI212" s="4"/>
      <c r="AJ212" s="4" t="s">
        <v>508</v>
      </c>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row>
    <row r="213" spans="1:232" ht="115.5" customHeight="1">
      <c r="A213" s="47">
        <v>211</v>
      </c>
      <c r="B213" s="4" t="s">
        <v>103</v>
      </c>
      <c r="C213" s="44">
        <v>79444589</v>
      </c>
      <c r="D213" s="58"/>
      <c r="E213" s="4" t="s">
        <v>1353</v>
      </c>
      <c r="F213" s="5" t="s">
        <v>66</v>
      </c>
      <c r="G213" s="5" t="s">
        <v>57</v>
      </c>
      <c r="H213" s="53">
        <v>10606667</v>
      </c>
      <c r="I213" s="53">
        <v>4300000</v>
      </c>
      <c r="J213" s="53">
        <v>0</v>
      </c>
      <c r="K213" s="53">
        <f t="shared" si="15"/>
        <v>10606667</v>
      </c>
      <c r="L213" s="16" t="s">
        <v>209</v>
      </c>
      <c r="M213" s="16" t="s">
        <v>42</v>
      </c>
      <c r="N213" s="16" t="s">
        <v>58</v>
      </c>
      <c r="O213" s="5" t="s">
        <v>38</v>
      </c>
      <c r="P213" s="20" t="s">
        <v>1354</v>
      </c>
      <c r="Q213" s="7">
        <v>43027</v>
      </c>
      <c r="R213" s="7">
        <v>43027</v>
      </c>
      <c r="S213" s="54"/>
      <c r="T213" s="55">
        <v>43100</v>
      </c>
      <c r="U213" s="1" t="s">
        <v>1355</v>
      </c>
      <c r="V213" s="4" t="s">
        <v>404</v>
      </c>
      <c r="W213" s="23" t="s">
        <v>1356</v>
      </c>
      <c r="X213" s="4" t="s">
        <v>106</v>
      </c>
      <c r="Y213" s="4" t="s">
        <v>406</v>
      </c>
      <c r="Z213" s="4" t="s">
        <v>573</v>
      </c>
      <c r="AA213" s="4" t="s">
        <v>574</v>
      </c>
      <c r="AB213" s="4">
        <v>72</v>
      </c>
      <c r="AC213" s="4" t="s">
        <v>531</v>
      </c>
      <c r="AD213" s="7">
        <v>43027</v>
      </c>
      <c r="AE213" s="4">
        <v>811017</v>
      </c>
      <c r="AF213" s="48"/>
      <c r="AG213" s="4">
        <v>74117</v>
      </c>
      <c r="AH213" s="46">
        <v>43018</v>
      </c>
      <c r="AI213" s="4"/>
      <c r="AJ213" s="4" t="s">
        <v>1357</v>
      </c>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row>
    <row r="214" spans="1:232" ht="115.5" customHeight="1">
      <c r="A214" s="47">
        <v>212</v>
      </c>
      <c r="B214" s="4" t="s">
        <v>64</v>
      </c>
      <c r="C214" s="44">
        <v>800116217</v>
      </c>
      <c r="D214" s="58">
        <v>2</v>
      </c>
      <c r="E214" s="4" t="s">
        <v>744</v>
      </c>
      <c r="F214" s="5" t="s">
        <v>66</v>
      </c>
      <c r="G214" s="5" t="s">
        <v>57</v>
      </c>
      <c r="H214" s="53">
        <v>0</v>
      </c>
      <c r="I214" s="53">
        <v>0</v>
      </c>
      <c r="J214" s="53">
        <v>0</v>
      </c>
      <c r="K214" s="53">
        <f t="shared" si="15"/>
        <v>0</v>
      </c>
      <c r="L214" s="16" t="s">
        <v>209</v>
      </c>
      <c r="M214" s="16" t="s">
        <v>224</v>
      </c>
      <c r="N214" s="16" t="s">
        <v>769</v>
      </c>
      <c r="O214" s="5" t="s">
        <v>805</v>
      </c>
      <c r="P214" s="20" t="s">
        <v>1358</v>
      </c>
      <c r="Q214" s="7">
        <v>43027</v>
      </c>
      <c r="R214" s="7">
        <v>43027</v>
      </c>
      <c r="S214" s="54"/>
      <c r="T214" s="55">
        <v>44852</v>
      </c>
      <c r="U214" s="1" t="s">
        <v>1359</v>
      </c>
      <c r="V214" s="4" t="s">
        <v>106</v>
      </c>
      <c r="W214" s="23" t="s">
        <v>749</v>
      </c>
      <c r="X214" s="4" t="s">
        <v>106</v>
      </c>
      <c r="Y214" s="4" t="s">
        <v>406</v>
      </c>
      <c r="Z214" s="4" t="s">
        <v>1079</v>
      </c>
      <c r="AA214" s="4" t="s">
        <v>1360</v>
      </c>
      <c r="AB214" s="4">
        <f>360*5</f>
        <v>1800</v>
      </c>
      <c r="AC214" s="4" t="s">
        <v>106</v>
      </c>
      <c r="AD214" s="4" t="s">
        <v>106</v>
      </c>
      <c r="AE214" s="4" t="s">
        <v>106</v>
      </c>
      <c r="AF214" s="48"/>
      <c r="AG214" s="4" t="s">
        <v>106</v>
      </c>
      <c r="AH214" s="4" t="s">
        <v>106</v>
      </c>
      <c r="AI214" s="4"/>
      <c r="AJ214" s="4" t="s">
        <v>106</v>
      </c>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row>
    <row r="215" spans="1:232" ht="115.5" customHeight="1">
      <c r="A215" s="47">
        <v>213</v>
      </c>
      <c r="B215" s="4" t="s">
        <v>64</v>
      </c>
      <c r="C215" s="44">
        <v>860028580</v>
      </c>
      <c r="D215" s="51">
        <v>2</v>
      </c>
      <c r="E215" s="4" t="s">
        <v>985</v>
      </c>
      <c r="F215" s="5" t="s">
        <v>66</v>
      </c>
      <c r="G215" s="5" t="s">
        <v>57</v>
      </c>
      <c r="H215" s="53">
        <v>29104020</v>
      </c>
      <c r="I215" s="53">
        <v>0</v>
      </c>
      <c r="J215" s="53">
        <v>0</v>
      </c>
      <c r="K215" s="53">
        <f t="shared" si="15"/>
        <v>29104020</v>
      </c>
      <c r="L215" s="16" t="s">
        <v>209</v>
      </c>
      <c r="M215" s="16" t="s">
        <v>224</v>
      </c>
      <c r="N215" s="16" t="s">
        <v>619</v>
      </c>
      <c r="O215" s="5" t="s">
        <v>1371</v>
      </c>
      <c r="P215" s="20" t="s">
        <v>1370</v>
      </c>
      <c r="Q215" s="7">
        <v>43034</v>
      </c>
      <c r="R215" s="46">
        <v>43039</v>
      </c>
      <c r="S215" s="54"/>
      <c r="T215" s="55">
        <v>43076</v>
      </c>
      <c r="U215" s="1" t="s">
        <v>1372</v>
      </c>
      <c r="V215" s="4" t="s">
        <v>621</v>
      </c>
      <c r="W215" s="23" t="s">
        <v>1373</v>
      </c>
      <c r="X215" s="4"/>
      <c r="Y215" s="4" t="s">
        <v>1374</v>
      </c>
      <c r="Z215" s="4" t="s">
        <v>623</v>
      </c>
      <c r="AA215" s="4" t="s">
        <v>624</v>
      </c>
      <c r="AB215" s="4">
        <f>30+8</f>
        <v>38</v>
      </c>
      <c r="AC215" s="4" t="s">
        <v>450</v>
      </c>
      <c r="AD215" s="46">
        <v>43039</v>
      </c>
      <c r="AE215" s="4">
        <v>823517</v>
      </c>
      <c r="AF215" s="48"/>
      <c r="AG215" s="4">
        <v>41017</v>
      </c>
      <c r="AH215" s="46">
        <v>42851</v>
      </c>
      <c r="AI215" s="4"/>
      <c r="AJ215" s="4" t="s">
        <v>106</v>
      </c>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row>
    <row r="216" spans="1:232" ht="115.5" customHeight="1">
      <c r="A216" s="47">
        <v>214</v>
      </c>
      <c r="B216" s="4" t="s">
        <v>64</v>
      </c>
      <c r="C216" s="44">
        <v>900525906</v>
      </c>
      <c r="D216" s="51">
        <v>6</v>
      </c>
      <c r="E216" s="4" t="s">
        <v>1376</v>
      </c>
      <c r="F216" s="5" t="s">
        <v>66</v>
      </c>
      <c r="G216" s="5" t="s">
        <v>57</v>
      </c>
      <c r="H216" s="53">
        <v>4926600</v>
      </c>
      <c r="I216" s="53">
        <v>0</v>
      </c>
      <c r="J216" s="53">
        <v>0</v>
      </c>
      <c r="K216" s="53">
        <f t="shared" si="15"/>
        <v>4926600</v>
      </c>
      <c r="L216" s="16" t="s">
        <v>209</v>
      </c>
      <c r="M216" s="16" t="s">
        <v>224</v>
      </c>
      <c r="N216" s="16" t="s">
        <v>63</v>
      </c>
      <c r="O216" s="5" t="s">
        <v>38</v>
      </c>
      <c r="P216" s="20" t="s">
        <v>1377</v>
      </c>
      <c r="Q216" s="7">
        <v>43040</v>
      </c>
      <c r="R216" s="46">
        <v>43041</v>
      </c>
      <c r="S216" s="54"/>
      <c r="T216" s="55">
        <v>43045</v>
      </c>
      <c r="U216" s="1" t="s">
        <v>1378</v>
      </c>
      <c r="V216" s="4" t="s">
        <v>748</v>
      </c>
      <c r="W216" s="23" t="s">
        <v>1380</v>
      </c>
      <c r="X216" s="4" t="s">
        <v>1379</v>
      </c>
      <c r="Y216" s="4" t="s">
        <v>406</v>
      </c>
      <c r="Z216" s="4" t="s">
        <v>1314</v>
      </c>
      <c r="AA216" s="4" t="s">
        <v>412</v>
      </c>
      <c r="AB216" s="4">
        <v>5</v>
      </c>
      <c r="AC216" s="4" t="s">
        <v>106</v>
      </c>
      <c r="AD216" s="4" t="s">
        <v>106</v>
      </c>
      <c r="AE216" s="4">
        <v>832317</v>
      </c>
      <c r="AF216" s="48"/>
      <c r="AG216" s="4">
        <v>35417</v>
      </c>
      <c r="AH216" s="46">
        <v>42822</v>
      </c>
      <c r="AI216" s="4"/>
      <c r="AJ216" s="4" t="s">
        <v>106</v>
      </c>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row>
    <row r="217" spans="1:232" ht="115.5" customHeight="1">
      <c r="A217" s="47">
        <v>215</v>
      </c>
      <c r="B217" s="4" t="s">
        <v>64</v>
      </c>
      <c r="C217" s="44">
        <v>860030828</v>
      </c>
      <c r="D217" s="51">
        <v>1</v>
      </c>
      <c r="E217" s="4" t="s">
        <v>1381</v>
      </c>
      <c r="F217" s="5" t="s">
        <v>66</v>
      </c>
      <c r="G217" s="5" t="s">
        <v>57</v>
      </c>
      <c r="H217" s="53">
        <v>911140</v>
      </c>
      <c r="I217" s="53">
        <v>0</v>
      </c>
      <c r="J217" s="53">
        <v>0</v>
      </c>
      <c r="K217" s="53">
        <f t="shared" si="15"/>
        <v>911140</v>
      </c>
      <c r="L217" s="16" t="s">
        <v>209</v>
      </c>
      <c r="M217" s="16" t="s">
        <v>224</v>
      </c>
      <c r="N217" s="16" t="s">
        <v>619</v>
      </c>
      <c r="O217" s="5" t="s">
        <v>1382</v>
      </c>
      <c r="P217" s="20" t="s">
        <v>1383</v>
      </c>
      <c r="Q217" s="7">
        <v>43041</v>
      </c>
      <c r="R217" s="46">
        <v>43047</v>
      </c>
      <c r="S217" s="54"/>
      <c r="T217" s="55">
        <v>43069</v>
      </c>
      <c r="U217" s="1" t="s">
        <v>1384</v>
      </c>
      <c r="V217" s="4" t="s">
        <v>951</v>
      </c>
      <c r="W217" s="23" t="s">
        <v>1385</v>
      </c>
      <c r="X217" s="4">
        <v>210</v>
      </c>
      <c r="Y217" s="4" t="s">
        <v>218</v>
      </c>
      <c r="Z217" s="4" t="s">
        <v>623</v>
      </c>
      <c r="AA217" s="4" t="s">
        <v>624</v>
      </c>
      <c r="AB217" s="4">
        <v>23</v>
      </c>
      <c r="AC217" s="4" t="s">
        <v>1189</v>
      </c>
      <c r="AD217" s="46">
        <v>43047</v>
      </c>
      <c r="AE217" s="4">
        <v>852417</v>
      </c>
      <c r="AF217" s="48"/>
      <c r="AG217" s="4">
        <v>27617</v>
      </c>
      <c r="AH217" s="46">
        <v>42789</v>
      </c>
      <c r="AI217" s="4"/>
      <c r="AJ217" s="4" t="s">
        <v>106</v>
      </c>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row>
    <row r="218" spans="1:232" ht="115.5" customHeight="1">
      <c r="A218" s="47">
        <v>216</v>
      </c>
      <c r="B218" s="4" t="s">
        <v>64</v>
      </c>
      <c r="C218" s="44">
        <v>830007379</v>
      </c>
      <c r="D218" s="51">
        <v>9</v>
      </c>
      <c r="E218" s="4" t="s">
        <v>1031</v>
      </c>
      <c r="F218" s="5" t="s">
        <v>66</v>
      </c>
      <c r="G218" s="5" t="s">
        <v>57</v>
      </c>
      <c r="H218" s="53">
        <v>399999999</v>
      </c>
      <c r="I218" s="53">
        <v>0</v>
      </c>
      <c r="J218" s="53">
        <v>0</v>
      </c>
      <c r="K218" s="53">
        <f t="shared" si="15"/>
        <v>399999999</v>
      </c>
      <c r="L218" s="16" t="s">
        <v>209</v>
      </c>
      <c r="M218" s="16" t="s">
        <v>224</v>
      </c>
      <c r="N218" s="16" t="s">
        <v>619</v>
      </c>
      <c r="O218" s="5" t="s">
        <v>1386</v>
      </c>
      <c r="P218" s="20" t="s">
        <v>1387</v>
      </c>
      <c r="Q218" s="7">
        <v>43039</v>
      </c>
      <c r="R218" s="46">
        <v>43053</v>
      </c>
      <c r="S218" s="54"/>
      <c r="T218" s="55">
        <v>43084</v>
      </c>
      <c r="U218" s="1" t="s">
        <v>1388</v>
      </c>
      <c r="V218" s="4" t="s">
        <v>748</v>
      </c>
      <c r="W218" s="23" t="s">
        <v>1389</v>
      </c>
      <c r="X218" s="4">
        <v>414</v>
      </c>
      <c r="Y218" s="4" t="s">
        <v>1374</v>
      </c>
      <c r="Z218" s="4" t="s">
        <v>492</v>
      </c>
      <c r="AA218" s="4" t="s">
        <v>923</v>
      </c>
      <c r="AB218" s="4">
        <v>30</v>
      </c>
      <c r="AC218" s="4" t="s">
        <v>1531</v>
      </c>
      <c r="AD218" s="46">
        <v>43047</v>
      </c>
      <c r="AE218" s="4">
        <v>844417</v>
      </c>
      <c r="AF218" s="48"/>
      <c r="AG218" s="4">
        <v>2817</v>
      </c>
      <c r="AH218" s="46">
        <v>42739</v>
      </c>
      <c r="AI218" s="4"/>
      <c r="AJ218" s="4" t="s">
        <v>106</v>
      </c>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row>
    <row r="219" spans="1:232" ht="115.5" customHeight="1">
      <c r="A219" s="47">
        <v>217</v>
      </c>
      <c r="B219" s="4" t="s">
        <v>64</v>
      </c>
      <c r="C219" s="44">
        <v>900254035</v>
      </c>
      <c r="D219" s="51">
        <v>2</v>
      </c>
      <c r="E219" s="4" t="s">
        <v>1546</v>
      </c>
      <c r="F219" s="5" t="s">
        <v>66</v>
      </c>
      <c r="G219" s="5" t="s">
        <v>57</v>
      </c>
      <c r="H219" s="53">
        <v>113180932.11</v>
      </c>
      <c r="I219" s="53">
        <v>0</v>
      </c>
      <c r="J219" s="53">
        <v>0</v>
      </c>
      <c r="K219" s="53">
        <f t="shared" si="15"/>
        <v>113180932.11</v>
      </c>
      <c r="L219" s="16" t="s">
        <v>209</v>
      </c>
      <c r="M219" s="16" t="s">
        <v>224</v>
      </c>
      <c r="N219" s="16" t="s">
        <v>1390</v>
      </c>
      <c r="O219" s="5" t="s">
        <v>1391</v>
      </c>
      <c r="P219" s="20" t="s">
        <v>1392</v>
      </c>
      <c r="Q219" s="7">
        <v>43042</v>
      </c>
      <c r="R219" s="46">
        <v>43047</v>
      </c>
      <c r="S219" s="54" t="s">
        <v>1532</v>
      </c>
      <c r="T219" s="55">
        <v>43084</v>
      </c>
      <c r="U219" s="1" t="s">
        <v>1393</v>
      </c>
      <c r="V219" s="4" t="s">
        <v>1275</v>
      </c>
      <c r="W219" s="23" t="s">
        <v>1046</v>
      </c>
      <c r="X219" s="4">
        <v>253</v>
      </c>
      <c r="Y219" s="4" t="s">
        <v>218</v>
      </c>
      <c r="Z219" s="4" t="s">
        <v>687</v>
      </c>
      <c r="AA219" s="4" t="s">
        <v>454</v>
      </c>
      <c r="AB219" s="4">
        <v>38</v>
      </c>
      <c r="AC219" s="4" t="s">
        <v>408</v>
      </c>
      <c r="AD219" s="98">
        <v>43047</v>
      </c>
      <c r="AE219" s="4">
        <v>845517</v>
      </c>
      <c r="AF219" s="48"/>
      <c r="AG219" s="4">
        <v>32217</v>
      </c>
      <c r="AH219" s="46">
        <v>42804</v>
      </c>
      <c r="AI219" s="4" t="s">
        <v>106</v>
      </c>
      <c r="AJ219" s="4" t="s">
        <v>106</v>
      </c>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row>
    <row r="220" spans="1:232" ht="115.5" customHeight="1">
      <c r="A220" s="47">
        <v>218</v>
      </c>
      <c r="B220" s="4" t="s">
        <v>64</v>
      </c>
      <c r="C220" s="44">
        <v>901114718</v>
      </c>
      <c r="D220" s="51">
        <v>8</v>
      </c>
      <c r="E220" s="4" t="s">
        <v>1413</v>
      </c>
      <c r="F220" s="5" t="s">
        <v>66</v>
      </c>
      <c r="G220" s="5" t="s">
        <v>57</v>
      </c>
      <c r="H220" s="53">
        <v>39556000</v>
      </c>
      <c r="I220" s="53">
        <v>0</v>
      </c>
      <c r="J220" s="53">
        <v>0</v>
      </c>
      <c r="K220" s="53">
        <f t="shared" si="15"/>
        <v>39556000</v>
      </c>
      <c r="L220" s="16" t="s">
        <v>209</v>
      </c>
      <c r="M220" s="16" t="s">
        <v>224</v>
      </c>
      <c r="N220" s="16" t="s">
        <v>619</v>
      </c>
      <c r="O220" s="5" t="s">
        <v>1443</v>
      </c>
      <c r="P220" s="20" t="s">
        <v>1394</v>
      </c>
      <c r="Q220" s="7">
        <v>43047</v>
      </c>
      <c r="R220" s="46">
        <v>43049</v>
      </c>
      <c r="S220" s="54"/>
      <c r="T220" s="55">
        <v>43069</v>
      </c>
      <c r="U220" s="1" t="s">
        <v>1445</v>
      </c>
      <c r="V220" s="4" t="s">
        <v>1446</v>
      </c>
      <c r="W220" s="23" t="s">
        <v>1447</v>
      </c>
      <c r="X220" s="4">
        <v>319</v>
      </c>
      <c r="Y220" s="4" t="s">
        <v>218</v>
      </c>
      <c r="Z220" s="4" t="s">
        <v>1414</v>
      </c>
      <c r="AA220" s="4" t="s">
        <v>1415</v>
      </c>
      <c r="AB220" s="4">
        <v>20</v>
      </c>
      <c r="AC220" s="4" t="s">
        <v>408</v>
      </c>
      <c r="AD220" s="46">
        <v>43049</v>
      </c>
      <c r="AE220" s="4">
        <v>848817</v>
      </c>
      <c r="AF220" s="48"/>
      <c r="AG220" s="4">
        <v>3817</v>
      </c>
      <c r="AH220" s="46">
        <v>42741</v>
      </c>
      <c r="AI220" s="4" t="s">
        <v>106</v>
      </c>
      <c r="AJ220" s="4" t="s">
        <v>106</v>
      </c>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row>
    <row r="221" spans="1:232" ht="115.5" customHeight="1">
      <c r="A221" s="47">
        <v>219</v>
      </c>
      <c r="B221" s="4" t="s">
        <v>64</v>
      </c>
      <c r="C221" s="44">
        <v>900336519</v>
      </c>
      <c r="D221" s="51">
        <v>8</v>
      </c>
      <c r="E221" s="4" t="s">
        <v>1120</v>
      </c>
      <c r="F221" s="5" t="s">
        <v>66</v>
      </c>
      <c r="G221" s="5" t="s">
        <v>57</v>
      </c>
      <c r="H221" s="53">
        <v>70889500</v>
      </c>
      <c r="I221" s="53">
        <v>0</v>
      </c>
      <c r="J221" s="53">
        <v>0</v>
      </c>
      <c r="K221" s="53">
        <f t="shared" si="15"/>
        <v>70889500</v>
      </c>
      <c r="L221" s="16" t="s">
        <v>209</v>
      </c>
      <c r="M221" s="16" t="s">
        <v>224</v>
      </c>
      <c r="N221" s="16" t="s">
        <v>214</v>
      </c>
      <c r="O221" s="5" t="s">
        <v>1416</v>
      </c>
      <c r="P221" s="20" t="s">
        <v>1395</v>
      </c>
      <c r="Q221" s="7">
        <v>43048</v>
      </c>
      <c r="R221" s="84" t="s">
        <v>1444</v>
      </c>
      <c r="S221" s="54"/>
      <c r="T221" s="55">
        <v>43084</v>
      </c>
      <c r="U221" s="1" t="s">
        <v>1417</v>
      </c>
      <c r="V221" s="4" t="s">
        <v>443</v>
      </c>
      <c r="W221" s="23" t="s">
        <v>1179</v>
      </c>
      <c r="X221" s="4">
        <v>221</v>
      </c>
      <c r="Y221" s="4" t="s">
        <v>218</v>
      </c>
      <c r="Z221" s="4" t="s">
        <v>1419</v>
      </c>
      <c r="AA221" s="4" t="s">
        <v>1418</v>
      </c>
      <c r="AB221" s="79"/>
      <c r="AC221" s="79"/>
      <c r="AD221" s="79"/>
      <c r="AE221" s="4">
        <v>870717</v>
      </c>
      <c r="AF221" s="48"/>
      <c r="AG221" s="4">
        <v>3217</v>
      </c>
      <c r="AH221" s="46">
        <v>42741</v>
      </c>
      <c r="AI221" s="4" t="s">
        <v>106</v>
      </c>
      <c r="AJ221" s="4" t="s">
        <v>106</v>
      </c>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row>
    <row r="222" spans="1:232" ht="115.5" customHeight="1">
      <c r="A222" s="47">
        <v>220</v>
      </c>
      <c r="B222" s="4" t="s">
        <v>64</v>
      </c>
      <c r="C222" s="44">
        <v>67023924</v>
      </c>
      <c r="D222" s="51"/>
      <c r="E222" s="4" t="s">
        <v>1420</v>
      </c>
      <c r="F222" s="5" t="s">
        <v>1449</v>
      </c>
      <c r="G222" s="5" t="s">
        <v>1450</v>
      </c>
      <c r="H222" s="53">
        <v>4000000</v>
      </c>
      <c r="I222" s="53">
        <v>2000000</v>
      </c>
      <c r="J222" s="53">
        <v>0</v>
      </c>
      <c r="K222" s="53">
        <f t="shared" si="15"/>
        <v>4000000</v>
      </c>
      <c r="L222" s="16" t="s">
        <v>209</v>
      </c>
      <c r="M222" s="16" t="s">
        <v>42</v>
      </c>
      <c r="N222" s="16" t="s">
        <v>730</v>
      </c>
      <c r="O222" s="5" t="s">
        <v>38</v>
      </c>
      <c r="P222" s="20" t="s">
        <v>1396</v>
      </c>
      <c r="Q222" s="7">
        <v>43053</v>
      </c>
      <c r="R222" s="46">
        <v>43055</v>
      </c>
      <c r="S222" s="54"/>
      <c r="T222" s="55">
        <v>43100</v>
      </c>
      <c r="U222" s="1" t="s">
        <v>1448</v>
      </c>
      <c r="V222" s="4" t="s">
        <v>404</v>
      </c>
      <c r="W222" s="23" t="s">
        <v>1451</v>
      </c>
      <c r="X222" s="4" t="s">
        <v>106</v>
      </c>
      <c r="Y222" s="4" t="s">
        <v>406</v>
      </c>
      <c r="Z222" s="4" t="s">
        <v>1421</v>
      </c>
      <c r="AA222" s="4" t="s">
        <v>1422</v>
      </c>
      <c r="AB222" s="4">
        <v>45</v>
      </c>
      <c r="AC222" s="4" t="s">
        <v>408</v>
      </c>
      <c r="AD222" s="46">
        <v>43055</v>
      </c>
      <c r="AE222" s="4">
        <v>873417</v>
      </c>
      <c r="AF222" s="48"/>
      <c r="AG222" s="4">
        <v>75917</v>
      </c>
      <c r="AH222" s="46">
        <v>43027</v>
      </c>
      <c r="AI222" s="4" t="s">
        <v>1452</v>
      </c>
      <c r="AJ222" s="4" t="s">
        <v>377</v>
      </c>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row>
    <row r="223" spans="1:232" ht="115.5" customHeight="1">
      <c r="A223" s="47">
        <v>221</v>
      </c>
      <c r="B223" s="4" t="s">
        <v>64</v>
      </c>
      <c r="C223" s="44">
        <v>830037946</v>
      </c>
      <c r="D223" s="51"/>
      <c r="E223" s="4" t="s">
        <v>1528</v>
      </c>
      <c r="F223" s="5" t="s">
        <v>66</v>
      </c>
      <c r="G223" s="5" t="s">
        <v>57</v>
      </c>
      <c r="H223" s="53">
        <v>27003741</v>
      </c>
      <c r="I223" s="53">
        <v>0</v>
      </c>
      <c r="J223" s="53">
        <v>0</v>
      </c>
      <c r="K223" s="53">
        <f t="shared" si="15"/>
        <v>27003741</v>
      </c>
      <c r="L223" s="16" t="s">
        <v>843</v>
      </c>
      <c r="M223" s="16" t="s">
        <v>224</v>
      </c>
      <c r="N223" s="16" t="s">
        <v>619</v>
      </c>
      <c r="O223" s="5" t="s">
        <v>1526</v>
      </c>
      <c r="P223" s="20" t="s">
        <v>1397</v>
      </c>
      <c r="Q223" s="7">
        <v>43055</v>
      </c>
      <c r="R223" s="46">
        <v>43055</v>
      </c>
      <c r="S223" s="54"/>
      <c r="T223" s="55">
        <v>43096</v>
      </c>
      <c r="U223" s="1" t="s">
        <v>1423</v>
      </c>
      <c r="V223" s="4" t="s">
        <v>1455</v>
      </c>
      <c r="W223" s="23" t="s">
        <v>1454</v>
      </c>
      <c r="X223" s="4">
        <v>604</v>
      </c>
      <c r="Y223" s="4" t="s">
        <v>218</v>
      </c>
      <c r="Z223" s="4" t="s">
        <v>1424</v>
      </c>
      <c r="AA223" s="4" t="s">
        <v>1240</v>
      </c>
      <c r="AB223" s="4" t="s">
        <v>106</v>
      </c>
      <c r="AC223" s="4" t="s">
        <v>106</v>
      </c>
      <c r="AD223" s="4" t="s">
        <v>106</v>
      </c>
      <c r="AE223" s="4">
        <v>875417</v>
      </c>
      <c r="AF223" s="48" t="s">
        <v>1453</v>
      </c>
      <c r="AG223" s="4">
        <v>49117</v>
      </c>
      <c r="AH223" s="46">
        <v>42895</v>
      </c>
      <c r="AI223" s="4" t="s">
        <v>106</v>
      </c>
      <c r="AJ223" s="4" t="s">
        <v>106</v>
      </c>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row>
    <row r="224" spans="1:232" ht="115.5" customHeight="1">
      <c r="A224" s="47">
        <v>222</v>
      </c>
      <c r="B224" s="4" t="s">
        <v>64</v>
      </c>
      <c r="C224" s="44">
        <v>830007379</v>
      </c>
      <c r="D224" s="51">
        <v>9</v>
      </c>
      <c r="E224" s="4" t="s">
        <v>1031</v>
      </c>
      <c r="F224" s="5" t="s">
        <v>66</v>
      </c>
      <c r="G224" s="5" t="s">
        <v>57</v>
      </c>
      <c r="H224" s="53">
        <v>94241593</v>
      </c>
      <c r="I224" s="53">
        <v>0</v>
      </c>
      <c r="J224" s="53">
        <v>0</v>
      </c>
      <c r="K224" s="53">
        <f t="shared" si="15"/>
        <v>94241593</v>
      </c>
      <c r="L224" s="16" t="s">
        <v>209</v>
      </c>
      <c r="M224" s="16" t="s">
        <v>224</v>
      </c>
      <c r="N224" s="16" t="s">
        <v>42</v>
      </c>
      <c r="O224" s="5" t="s">
        <v>1459</v>
      </c>
      <c r="P224" s="20" t="s">
        <v>1398</v>
      </c>
      <c r="Q224" s="7">
        <v>43055</v>
      </c>
      <c r="R224" s="84" t="s">
        <v>1530</v>
      </c>
      <c r="S224" s="54"/>
      <c r="T224" s="55">
        <v>43084</v>
      </c>
      <c r="U224" s="1" t="s">
        <v>1425</v>
      </c>
      <c r="V224" s="4" t="s">
        <v>905</v>
      </c>
      <c r="W224" s="23" t="s">
        <v>1389</v>
      </c>
      <c r="X224" s="4" t="s">
        <v>1458</v>
      </c>
      <c r="Y224" s="4" t="s">
        <v>218</v>
      </c>
      <c r="Z224" s="4" t="s">
        <v>1035</v>
      </c>
      <c r="AA224" s="4" t="s">
        <v>511</v>
      </c>
      <c r="AB224" s="79"/>
      <c r="AC224" s="4" t="s">
        <v>450</v>
      </c>
      <c r="AD224" s="4" t="s">
        <v>1529</v>
      </c>
      <c r="AE224" s="4" t="s">
        <v>1456</v>
      </c>
      <c r="AF224" s="48"/>
      <c r="AG224" s="4" t="s">
        <v>1457</v>
      </c>
      <c r="AH224" s="46">
        <v>42800</v>
      </c>
      <c r="AI224" s="4" t="s">
        <v>106</v>
      </c>
      <c r="AJ224" s="4" t="s">
        <v>106</v>
      </c>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row>
    <row r="225" spans="1:232" ht="115.5" customHeight="1">
      <c r="A225" s="47">
        <v>223</v>
      </c>
      <c r="B225" s="4" t="s">
        <v>64</v>
      </c>
      <c r="C225" s="44">
        <v>900869049</v>
      </c>
      <c r="D225" s="51">
        <v>5</v>
      </c>
      <c r="E225" s="4" t="s">
        <v>1460</v>
      </c>
      <c r="F225" s="5" t="s">
        <v>66</v>
      </c>
      <c r="G225" s="5" t="s">
        <v>57</v>
      </c>
      <c r="H225" s="53">
        <v>439018689.5</v>
      </c>
      <c r="I225" s="53">
        <v>0</v>
      </c>
      <c r="J225" s="53">
        <v>0</v>
      </c>
      <c r="K225" s="53">
        <f t="shared" si="15"/>
        <v>439018689.5</v>
      </c>
      <c r="L225" s="16" t="s">
        <v>209</v>
      </c>
      <c r="M225" s="16" t="s">
        <v>224</v>
      </c>
      <c r="N225" s="16" t="s">
        <v>619</v>
      </c>
      <c r="O225" s="5" t="s">
        <v>1426</v>
      </c>
      <c r="P225" s="20" t="s">
        <v>1399</v>
      </c>
      <c r="Q225" s="7">
        <v>43055</v>
      </c>
      <c r="R225" s="46">
        <v>43059</v>
      </c>
      <c r="S225" s="54"/>
      <c r="T225" s="55">
        <v>43100</v>
      </c>
      <c r="U225" s="1" t="s">
        <v>1461</v>
      </c>
      <c r="V225" s="4" t="s">
        <v>748</v>
      </c>
      <c r="W225" s="23" t="s">
        <v>1462</v>
      </c>
      <c r="X225" s="4">
        <v>405</v>
      </c>
      <c r="Y225" s="4" t="s">
        <v>406</v>
      </c>
      <c r="Z225" s="4" t="s">
        <v>1427</v>
      </c>
      <c r="AA225" s="4" t="s">
        <v>412</v>
      </c>
      <c r="AB225" s="79"/>
      <c r="AC225" s="4" t="s">
        <v>408</v>
      </c>
      <c r="AD225" s="46">
        <v>43056</v>
      </c>
      <c r="AE225" s="4">
        <v>883217</v>
      </c>
      <c r="AF225" s="48"/>
      <c r="AG225" s="4">
        <v>31917</v>
      </c>
      <c r="AH225" s="46">
        <v>42803</v>
      </c>
      <c r="AI225" s="4" t="s">
        <v>106</v>
      </c>
      <c r="AJ225" s="4" t="s">
        <v>106</v>
      </c>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row>
    <row r="226" spans="1:232" ht="115.5" customHeight="1">
      <c r="A226" s="47">
        <v>224</v>
      </c>
      <c r="B226" s="4" t="s">
        <v>103</v>
      </c>
      <c r="C226" s="44">
        <v>14935702</v>
      </c>
      <c r="D226" s="51">
        <v>6</v>
      </c>
      <c r="E226" s="4" t="s">
        <v>1463</v>
      </c>
      <c r="F226" s="5" t="s">
        <v>66</v>
      </c>
      <c r="G226" s="5" t="s">
        <v>57</v>
      </c>
      <c r="H226" s="53">
        <v>267952446</v>
      </c>
      <c r="I226" s="53">
        <v>0</v>
      </c>
      <c r="J226" s="53">
        <v>0</v>
      </c>
      <c r="K226" s="53">
        <f t="shared" si="15"/>
        <v>267952446</v>
      </c>
      <c r="L226" s="16" t="s">
        <v>209</v>
      </c>
      <c r="M226" s="16" t="s">
        <v>224</v>
      </c>
      <c r="N226" s="16" t="s">
        <v>619</v>
      </c>
      <c r="O226" s="5" t="s">
        <v>1426</v>
      </c>
      <c r="P226" s="20" t="s">
        <v>1400</v>
      </c>
      <c r="Q226" s="7">
        <v>43055</v>
      </c>
      <c r="R226" s="46">
        <v>43061</v>
      </c>
      <c r="S226" s="54"/>
      <c r="T226" s="55">
        <v>43100</v>
      </c>
      <c r="U226" s="1" t="s">
        <v>1464</v>
      </c>
      <c r="V226" s="4" t="s">
        <v>748</v>
      </c>
      <c r="W226" s="23" t="s">
        <v>1465</v>
      </c>
      <c r="X226" s="4">
        <v>405</v>
      </c>
      <c r="Y226" s="4" t="s">
        <v>406</v>
      </c>
      <c r="Z226" s="4" t="s">
        <v>1427</v>
      </c>
      <c r="AA226" s="4" t="s">
        <v>412</v>
      </c>
      <c r="AB226" s="79"/>
      <c r="AC226" s="4" t="s">
        <v>408</v>
      </c>
      <c r="AD226" s="46">
        <v>43060</v>
      </c>
      <c r="AE226" s="4">
        <v>887317</v>
      </c>
      <c r="AF226" s="48"/>
      <c r="AG226" s="4">
        <v>31917</v>
      </c>
      <c r="AH226" s="46">
        <v>42803</v>
      </c>
      <c r="AI226" s="4" t="s">
        <v>106</v>
      </c>
      <c r="AJ226" s="4" t="s">
        <v>106</v>
      </c>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row>
    <row r="227" spans="1:232" ht="115.5" customHeight="1">
      <c r="A227" s="47">
        <v>225</v>
      </c>
      <c r="B227" s="4" t="s">
        <v>64</v>
      </c>
      <c r="C227" s="44">
        <v>900059238</v>
      </c>
      <c r="D227" s="51"/>
      <c r="E227" s="4" t="s">
        <v>1527</v>
      </c>
      <c r="F227" s="5" t="s">
        <v>66</v>
      </c>
      <c r="G227" s="5" t="s">
        <v>57</v>
      </c>
      <c r="H227" s="53">
        <v>8948991</v>
      </c>
      <c r="I227" s="53">
        <v>0</v>
      </c>
      <c r="J227" s="53">
        <v>0</v>
      </c>
      <c r="K227" s="53">
        <f t="shared" si="15"/>
        <v>8948991</v>
      </c>
      <c r="L227" s="16" t="s">
        <v>843</v>
      </c>
      <c r="M227" s="16" t="s">
        <v>224</v>
      </c>
      <c r="N227" s="16" t="s">
        <v>619</v>
      </c>
      <c r="O227" s="5" t="s">
        <v>1526</v>
      </c>
      <c r="P227" s="20" t="s">
        <v>1401</v>
      </c>
      <c r="Q227" s="7">
        <v>43055</v>
      </c>
      <c r="R227" s="7">
        <v>43055</v>
      </c>
      <c r="S227" s="54"/>
      <c r="T227" s="55">
        <v>43096</v>
      </c>
      <c r="U227" s="1" t="s">
        <v>1428</v>
      </c>
      <c r="V227" s="4" t="s">
        <v>1466</v>
      </c>
      <c r="W227" s="23" t="s">
        <v>1467</v>
      </c>
      <c r="X227" s="4">
        <v>604</v>
      </c>
      <c r="Y227" s="4" t="s">
        <v>218</v>
      </c>
      <c r="Z227" s="4" t="s">
        <v>1424</v>
      </c>
      <c r="AA227" s="4" t="s">
        <v>1240</v>
      </c>
      <c r="AB227" s="4" t="s">
        <v>106</v>
      </c>
      <c r="AC227" s="4" t="s">
        <v>106</v>
      </c>
      <c r="AD227" s="4" t="s">
        <v>106</v>
      </c>
      <c r="AE227" s="4">
        <v>887217</v>
      </c>
      <c r="AF227" s="48"/>
      <c r="AG227" s="4">
        <v>49117</v>
      </c>
      <c r="AH227" s="46">
        <v>42895</v>
      </c>
      <c r="AI227" s="4" t="s">
        <v>106</v>
      </c>
      <c r="AJ227" s="4" t="s">
        <v>106</v>
      </c>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row>
    <row r="228" spans="1:232" ht="115.5" customHeight="1">
      <c r="A228" s="47">
        <v>226</v>
      </c>
      <c r="B228" s="4" t="s">
        <v>64</v>
      </c>
      <c r="C228" s="44">
        <v>900309238</v>
      </c>
      <c r="D228" s="51">
        <v>9</v>
      </c>
      <c r="E228" s="4" t="s">
        <v>1429</v>
      </c>
      <c r="F228" s="5" t="s">
        <v>66</v>
      </c>
      <c r="G228" s="5" t="s">
        <v>57</v>
      </c>
      <c r="H228" s="53">
        <v>217802946</v>
      </c>
      <c r="I228" s="53">
        <v>0</v>
      </c>
      <c r="J228" s="53">
        <v>0</v>
      </c>
      <c r="K228" s="53">
        <f t="shared" si="15"/>
        <v>217802946</v>
      </c>
      <c r="L228" s="16" t="s">
        <v>209</v>
      </c>
      <c r="M228" s="16" t="s">
        <v>224</v>
      </c>
      <c r="N228" s="16" t="s">
        <v>619</v>
      </c>
      <c r="O228" s="5" t="s">
        <v>1430</v>
      </c>
      <c r="P228" s="20" t="s">
        <v>1402</v>
      </c>
      <c r="Q228" s="7">
        <v>43056</v>
      </c>
      <c r="R228" s="46">
        <v>43062</v>
      </c>
      <c r="S228" s="54" t="s">
        <v>1532</v>
      </c>
      <c r="T228" s="55">
        <v>43084</v>
      </c>
      <c r="U228" s="1" t="s">
        <v>1468</v>
      </c>
      <c r="V228" s="4" t="s">
        <v>1469</v>
      </c>
      <c r="W228" s="23" t="s">
        <v>1473</v>
      </c>
      <c r="X228" s="4" t="s">
        <v>1474</v>
      </c>
      <c r="Y228" s="4" t="s">
        <v>218</v>
      </c>
      <c r="Z228" s="4" t="s">
        <v>1427</v>
      </c>
      <c r="AA228" s="4" t="s">
        <v>412</v>
      </c>
      <c r="AB228" s="4">
        <v>22</v>
      </c>
      <c r="AC228" s="4" t="s">
        <v>408</v>
      </c>
      <c r="AD228" s="46">
        <v>43056</v>
      </c>
      <c r="AE228" s="4" t="s">
        <v>1470</v>
      </c>
      <c r="AF228" s="48"/>
      <c r="AG228" s="4" t="s">
        <v>1471</v>
      </c>
      <c r="AH228" s="46" t="s">
        <v>1472</v>
      </c>
      <c r="AI228" s="4" t="s">
        <v>106</v>
      </c>
      <c r="AJ228" s="4" t="s">
        <v>106</v>
      </c>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row>
    <row r="229" spans="1:232" ht="115.5" customHeight="1">
      <c r="A229" s="47">
        <v>227</v>
      </c>
      <c r="B229" s="4" t="s">
        <v>64</v>
      </c>
      <c r="C229" s="44">
        <v>890900943</v>
      </c>
      <c r="D229" s="51"/>
      <c r="E229" s="4" t="s">
        <v>1476</v>
      </c>
      <c r="F229" s="5" t="s">
        <v>66</v>
      </c>
      <c r="G229" s="5" t="s">
        <v>57</v>
      </c>
      <c r="H229" s="53">
        <v>9308400</v>
      </c>
      <c r="I229" s="53">
        <v>0</v>
      </c>
      <c r="J229" s="53">
        <v>0</v>
      </c>
      <c r="K229" s="53">
        <f t="shared" si="15"/>
        <v>9308400</v>
      </c>
      <c r="L229" s="16" t="s">
        <v>843</v>
      </c>
      <c r="M229" s="16" t="s">
        <v>224</v>
      </c>
      <c r="N229" s="16" t="s">
        <v>619</v>
      </c>
      <c r="O229" s="5" t="s">
        <v>1526</v>
      </c>
      <c r="P229" s="20" t="s">
        <v>1403</v>
      </c>
      <c r="Q229" s="7">
        <v>43059</v>
      </c>
      <c r="R229" s="7">
        <v>43059</v>
      </c>
      <c r="S229" s="54"/>
      <c r="T229" s="55">
        <v>43096</v>
      </c>
      <c r="U229" s="1" t="s">
        <v>1428</v>
      </c>
      <c r="V229" s="4" t="s">
        <v>1455</v>
      </c>
      <c r="W229" s="23" t="s">
        <v>1477</v>
      </c>
      <c r="X229" s="4">
        <v>604</v>
      </c>
      <c r="Y229" s="4" t="s">
        <v>218</v>
      </c>
      <c r="Z229" s="4" t="s">
        <v>1424</v>
      </c>
      <c r="AA229" s="4" t="s">
        <v>1240</v>
      </c>
      <c r="AB229" s="4" t="s">
        <v>106</v>
      </c>
      <c r="AC229" s="4" t="s">
        <v>106</v>
      </c>
      <c r="AD229" s="4" t="s">
        <v>106</v>
      </c>
      <c r="AE229" s="4">
        <v>893217</v>
      </c>
      <c r="AF229" s="48" t="s">
        <v>1475</v>
      </c>
      <c r="AG229" s="4">
        <v>49117</v>
      </c>
      <c r="AH229" s="46">
        <v>42895</v>
      </c>
      <c r="AI229" s="4" t="s">
        <v>106</v>
      </c>
      <c r="AJ229" s="4" t="s">
        <v>106</v>
      </c>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row>
    <row r="230" spans="1:232" ht="115.5" customHeight="1">
      <c r="A230" s="47">
        <v>228</v>
      </c>
      <c r="B230" s="4" t="s">
        <v>64</v>
      </c>
      <c r="C230" s="44">
        <v>900298022</v>
      </c>
      <c r="D230" s="51">
        <v>6</v>
      </c>
      <c r="E230" s="4" t="s">
        <v>1431</v>
      </c>
      <c r="F230" s="5" t="s">
        <v>66</v>
      </c>
      <c r="G230" s="5" t="s">
        <v>57</v>
      </c>
      <c r="H230" s="53">
        <v>10869988</v>
      </c>
      <c r="I230" s="53">
        <v>0</v>
      </c>
      <c r="J230" s="53">
        <v>0</v>
      </c>
      <c r="K230" s="53">
        <f t="shared" si="15"/>
        <v>10869988</v>
      </c>
      <c r="L230" s="16" t="s">
        <v>209</v>
      </c>
      <c r="M230" s="16" t="s">
        <v>224</v>
      </c>
      <c r="N230" s="16" t="s">
        <v>619</v>
      </c>
      <c r="O230" s="5" t="s">
        <v>1430</v>
      </c>
      <c r="P230" s="20" t="s">
        <v>1404</v>
      </c>
      <c r="Q230" s="7">
        <v>43059</v>
      </c>
      <c r="R230" s="46">
        <v>43061</v>
      </c>
      <c r="S230" s="54"/>
      <c r="T230" s="55">
        <v>43084</v>
      </c>
      <c r="U230" s="1" t="s">
        <v>1432</v>
      </c>
      <c r="V230" s="4" t="s">
        <v>1478</v>
      </c>
      <c r="W230" s="23" t="s">
        <v>1479</v>
      </c>
      <c r="X230" s="4">
        <v>349</v>
      </c>
      <c r="Y230" s="4" t="s">
        <v>218</v>
      </c>
      <c r="Z230" s="4" t="s">
        <v>1427</v>
      </c>
      <c r="AA230" s="4" t="s">
        <v>412</v>
      </c>
      <c r="AB230" s="4">
        <v>23</v>
      </c>
      <c r="AC230" s="4" t="s">
        <v>408</v>
      </c>
      <c r="AD230" s="4" t="s">
        <v>1533</v>
      </c>
      <c r="AE230" s="4">
        <v>893417</v>
      </c>
      <c r="AF230" s="48"/>
      <c r="AG230" s="4">
        <v>12717</v>
      </c>
      <c r="AH230" s="46">
        <v>42759</v>
      </c>
      <c r="AI230" s="4" t="s">
        <v>106</v>
      </c>
      <c r="AJ230" s="4" t="s">
        <v>106</v>
      </c>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row>
    <row r="231" spans="1:232" ht="115.5" customHeight="1">
      <c r="A231" s="47">
        <v>229</v>
      </c>
      <c r="B231" s="4" t="s">
        <v>103</v>
      </c>
      <c r="C231" s="44">
        <v>80742522</v>
      </c>
      <c r="D231" s="51">
        <v>8</v>
      </c>
      <c r="E231" s="4" t="s">
        <v>1433</v>
      </c>
      <c r="F231" s="5" t="s">
        <v>66</v>
      </c>
      <c r="G231" s="5" t="s">
        <v>57</v>
      </c>
      <c r="H231" s="53">
        <v>2248000</v>
      </c>
      <c r="I231" s="53">
        <v>0</v>
      </c>
      <c r="J231" s="53">
        <v>0</v>
      </c>
      <c r="K231" s="53">
        <f t="shared" si="15"/>
        <v>2248000</v>
      </c>
      <c r="L231" s="16" t="s">
        <v>1480</v>
      </c>
      <c r="M231" s="16" t="s">
        <v>224</v>
      </c>
      <c r="N231" s="16" t="s">
        <v>619</v>
      </c>
      <c r="O231" s="5" t="s">
        <v>1434</v>
      </c>
      <c r="P231" s="20" t="s">
        <v>1405</v>
      </c>
      <c r="Q231" s="7">
        <v>43059</v>
      </c>
      <c r="R231" s="46">
        <v>43061</v>
      </c>
      <c r="S231" s="54"/>
      <c r="T231" s="55">
        <v>43084</v>
      </c>
      <c r="U231" s="1" t="s">
        <v>1482</v>
      </c>
      <c r="V231" s="4" t="s">
        <v>621</v>
      </c>
      <c r="W231" s="23" t="s">
        <v>1481</v>
      </c>
      <c r="X231" s="4"/>
      <c r="Y231" s="4" t="s">
        <v>218</v>
      </c>
      <c r="Z231" s="4" t="s">
        <v>1435</v>
      </c>
      <c r="AA231" s="4" t="s">
        <v>624</v>
      </c>
      <c r="AB231" s="4">
        <v>24</v>
      </c>
      <c r="AC231" s="4" t="s">
        <v>433</v>
      </c>
      <c r="AD231" s="46">
        <v>43061</v>
      </c>
      <c r="AE231" s="4">
        <v>892817</v>
      </c>
      <c r="AF231" s="48"/>
      <c r="AG231" s="4">
        <v>65917</v>
      </c>
      <c r="AH231" s="46">
        <v>42965</v>
      </c>
      <c r="AI231" s="4" t="s">
        <v>106</v>
      </c>
      <c r="AJ231" s="4" t="s">
        <v>106</v>
      </c>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row>
    <row r="232" spans="1:232" ht="115.5" customHeight="1">
      <c r="A232" s="47">
        <v>230</v>
      </c>
      <c r="B232" s="4" t="s">
        <v>64</v>
      </c>
      <c r="C232" s="44">
        <v>900781148</v>
      </c>
      <c r="D232" s="51">
        <v>6</v>
      </c>
      <c r="E232" s="4" t="s">
        <v>1007</v>
      </c>
      <c r="F232" s="5" t="s">
        <v>66</v>
      </c>
      <c r="G232" s="5" t="s">
        <v>57</v>
      </c>
      <c r="H232" s="53">
        <v>112385520</v>
      </c>
      <c r="I232" s="53">
        <v>0</v>
      </c>
      <c r="J232" s="53">
        <v>0</v>
      </c>
      <c r="K232" s="53">
        <f t="shared" si="15"/>
        <v>112385520</v>
      </c>
      <c r="L232" s="16" t="s">
        <v>209</v>
      </c>
      <c r="M232" s="16" t="s">
        <v>224</v>
      </c>
      <c r="N232" s="16" t="s">
        <v>619</v>
      </c>
      <c r="O232" s="5" t="s">
        <v>1426</v>
      </c>
      <c r="P232" s="20" t="s">
        <v>1406</v>
      </c>
      <c r="Q232" s="7">
        <v>43059</v>
      </c>
      <c r="R232" s="46">
        <v>43059</v>
      </c>
      <c r="S232" s="54"/>
      <c r="T232" s="55">
        <v>43100</v>
      </c>
      <c r="U232" s="1" t="s">
        <v>1436</v>
      </c>
      <c r="V232" s="4" t="s">
        <v>748</v>
      </c>
      <c r="W232" s="23" t="s">
        <v>1041</v>
      </c>
      <c r="X232" s="4">
        <v>406</v>
      </c>
      <c r="Y232" s="4" t="s">
        <v>406</v>
      </c>
      <c r="Z232" s="4" t="s">
        <v>1427</v>
      </c>
      <c r="AA232" s="4" t="s">
        <v>412</v>
      </c>
      <c r="AB232" s="4">
        <v>45</v>
      </c>
      <c r="AC232" s="4" t="s">
        <v>1545</v>
      </c>
      <c r="AD232" s="46">
        <v>43059</v>
      </c>
      <c r="AE232" s="4">
        <v>893017</v>
      </c>
      <c r="AF232" s="48"/>
      <c r="AG232" s="4">
        <v>32417</v>
      </c>
      <c r="AH232" s="46">
        <v>42807</v>
      </c>
      <c r="AI232" s="4" t="s">
        <v>106</v>
      </c>
      <c r="AJ232" s="4" t="s">
        <v>106</v>
      </c>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row>
    <row r="233" spans="1:232" ht="115.5" customHeight="1">
      <c r="A233" s="47">
        <v>231</v>
      </c>
      <c r="B233" s="4" t="s">
        <v>64</v>
      </c>
      <c r="C233" s="44">
        <v>901131694</v>
      </c>
      <c r="D233" s="51">
        <v>1</v>
      </c>
      <c r="E233" s="4" t="s">
        <v>1483</v>
      </c>
      <c r="F233" s="5" t="s">
        <v>66</v>
      </c>
      <c r="G233" s="5" t="s">
        <v>57</v>
      </c>
      <c r="H233" s="53">
        <v>1418003550</v>
      </c>
      <c r="I233" s="53">
        <v>0</v>
      </c>
      <c r="J233" s="53">
        <v>0</v>
      </c>
      <c r="K233" s="53">
        <f t="shared" si="15"/>
        <v>1418003550</v>
      </c>
      <c r="L233" s="16" t="s">
        <v>209</v>
      </c>
      <c r="M233" s="16" t="s">
        <v>224</v>
      </c>
      <c r="N233" s="16" t="s">
        <v>619</v>
      </c>
      <c r="O233" s="5" t="s">
        <v>1426</v>
      </c>
      <c r="P233" s="20" t="s">
        <v>1407</v>
      </c>
      <c r="Q233" s="7">
        <v>43059</v>
      </c>
      <c r="R233" s="46">
        <v>43062</v>
      </c>
      <c r="S233" s="54"/>
      <c r="T233" s="55">
        <v>43084</v>
      </c>
      <c r="U233" s="1" t="s">
        <v>1485</v>
      </c>
      <c r="V233" s="4" t="s">
        <v>748</v>
      </c>
      <c r="W233" s="23" t="s">
        <v>1484</v>
      </c>
      <c r="X233" s="4">
        <v>406</v>
      </c>
      <c r="Y233" s="4" t="s">
        <v>406</v>
      </c>
      <c r="Z233" s="4" t="s">
        <v>1427</v>
      </c>
      <c r="AA233" s="4" t="s">
        <v>412</v>
      </c>
      <c r="AB233" s="79"/>
      <c r="AC233" s="79"/>
      <c r="AD233" s="79"/>
      <c r="AE233" s="4">
        <v>899417</v>
      </c>
      <c r="AF233" s="48"/>
      <c r="AG233" s="4">
        <v>32417</v>
      </c>
      <c r="AH233" s="46">
        <v>42807</v>
      </c>
      <c r="AI233" s="4" t="s">
        <v>106</v>
      </c>
      <c r="AJ233" s="4" t="s">
        <v>106</v>
      </c>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row>
    <row r="234" spans="1:232" ht="115.5" customHeight="1">
      <c r="A234" s="47">
        <v>232</v>
      </c>
      <c r="B234" s="4" t="s">
        <v>64</v>
      </c>
      <c r="C234" s="44">
        <v>800225235</v>
      </c>
      <c r="D234" s="51">
        <v>2</v>
      </c>
      <c r="E234" s="4" t="s">
        <v>1486</v>
      </c>
      <c r="F234" s="5" t="s">
        <v>66</v>
      </c>
      <c r="G234" s="5" t="s">
        <v>57</v>
      </c>
      <c r="H234" s="53">
        <v>25981040</v>
      </c>
      <c r="I234" s="53">
        <v>0</v>
      </c>
      <c r="J234" s="53">
        <v>0</v>
      </c>
      <c r="K234" s="53">
        <f t="shared" si="15"/>
        <v>25981040</v>
      </c>
      <c r="L234" s="16" t="s">
        <v>209</v>
      </c>
      <c r="M234" s="16" t="s">
        <v>224</v>
      </c>
      <c r="N234" s="16" t="s">
        <v>619</v>
      </c>
      <c r="O234" s="5" t="s">
        <v>1437</v>
      </c>
      <c r="P234" s="20" t="s">
        <v>1408</v>
      </c>
      <c r="Q234" s="7">
        <v>43059</v>
      </c>
      <c r="R234" s="46">
        <v>43061</v>
      </c>
      <c r="S234" s="54"/>
      <c r="T234" s="55">
        <v>43084</v>
      </c>
      <c r="U234" s="1" t="s">
        <v>1487</v>
      </c>
      <c r="V234" s="4" t="s">
        <v>1488</v>
      </c>
      <c r="W234" s="23" t="s">
        <v>1489</v>
      </c>
      <c r="X234" s="4">
        <v>246</v>
      </c>
      <c r="Y234" s="4" t="s">
        <v>218</v>
      </c>
      <c r="Z234" s="4" t="s">
        <v>1438</v>
      </c>
      <c r="AA234" s="4" t="s">
        <v>1418</v>
      </c>
      <c r="AB234" s="4">
        <v>24</v>
      </c>
      <c r="AC234" s="4" t="s">
        <v>1189</v>
      </c>
      <c r="AD234" s="46">
        <v>43061</v>
      </c>
      <c r="AE234" s="4">
        <v>893617</v>
      </c>
      <c r="AF234" s="48"/>
      <c r="AG234" s="4">
        <v>36017</v>
      </c>
      <c r="AH234" s="46">
        <v>42825</v>
      </c>
      <c r="AI234" s="4" t="s">
        <v>106</v>
      </c>
      <c r="AJ234" s="4" t="s">
        <v>106</v>
      </c>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row>
    <row r="235" spans="1:232" ht="115.5" customHeight="1">
      <c r="A235" s="47">
        <v>233</v>
      </c>
      <c r="B235" s="4" t="s">
        <v>64</v>
      </c>
      <c r="C235" s="44">
        <v>860002464</v>
      </c>
      <c r="D235" s="51">
        <v>3</v>
      </c>
      <c r="E235" s="4" t="s">
        <v>1490</v>
      </c>
      <c r="F235" s="5" t="s">
        <v>66</v>
      </c>
      <c r="G235" s="5" t="s">
        <v>57</v>
      </c>
      <c r="H235" s="53">
        <v>5015850</v>
      </c>
      <c r="I235" s="53">
        <v>0</v>
      </c>
      <c r="J235" s="53">
        <v>0</v>
      </c>
      <c r="K235" s="53">
        <f t="shared" si="15"/>
        <v>5015850</v>
      </c>
      <c r="L235" s="16" t="s">
        <v>37</v>
      </c>
      <c r="M235" s="16" t="s">
        <v>224</v>
      </c>
      <c r="N235" s="16" t="s">
        <v>63</v>
      </c>
      <c r="O235" s="5" t="s">
        <v>38</v>
      </c>
      <c r="P235" s="20" t="s">
        <v>1409</v>
      </c>
      <c r="Q235" s="7">
        <v>43060</v>
      </c>
      <c r="R235" s="84" t="s">
        <v>1329</v>
      </c>
      <c r="S235" s="54"/>
      <c r="T235" s="55">
        <v>43063</v>
      </c>
      <c r="U235" s="1" t="s">
        <v>1439</v>
      </c>
      <c r="V235" s="4" t="s">
        <v>748</v>
      </c>
      <c r="W235" s="23" t="s">
        <v>1044</v>
      </c>
      <c r="X235" s="4">
        <v>407</v>
      </c>
      <c r="Y235" s="4" t="s">
        <v>406</v>
      </c>
      <c r="Z235" s="4" t="s">
        <v>1427</v>
      </c>
      <c r="AA235" s="4" t="s">
        <v>412</v>
      </c>
      <c r="AB235" s="4" t="s">
        <v>106</v>
      </c>
      <c r="AC235" s="4" t="s">
        <v>106</v>
      </c>
      <c r="AD235" s="4" t="s">
        <v>106</v>
      </c>
      <c r="AE235" s="4">
        <v>894717</v>
      </c>
      <c r="AF235" s="48"/>
      <c r="AG235" s="4">
        <v>35417</v>
      </c>
      <c r="AH235" s="46">
        <v>42822</v>
      </c>
      <c r="AI235" s="4" t="s">
        <v>106</v>
      </c>
      <c r="AJ235" s="4" t="s">
        <v>106</v>
      </c>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row>
    <row r="236" spans="1:232" ht="115.5" customHeight="1">
      <c r="A236" s="47">
        <v>234</v>
      </c>
      <c r="B236" s="4" t="s">
        <v>64</v>
      </c>
      <c r="C236" s="44">
        <v>860037111</v>
      </c>
      <c r="D236" s="51">
        <v>1</v>
      </c>
      <c r="E236" s="4" t="s">
        <v>1491</v>
      </c>
      <c r="F236" s="5" t="s">
        <v>66</v>
      </c>
      <c r="G236" s="5" t="s">
        <v>57</v>
      </c>
      <c r="H236" s="53">
        <v>36288000</v>
      </c>
      <c r="I236" s="53">
        <v>0</v>
      </c>
      <c r="J236" s="53">
        <v>0</v>
      </c>
      <c r="K236" s="53">
        <f t="shared" si="15"/>
        <v>36288000</v>
      </c>
      <c r="L236" s="16" t="s">
        <v>209</v>
      </c>
      <c r="M236" s="16" t="s">
        <v>224</v>
      </c>
      <c r="N236" s="16" t="s">
        <v>619</v>
      </c>
      <c r="O236" s="5" t="s">
        <v>1430</v>
      </c>
      <c r="P236" s="20" t="s">
        <v>1410</v>
      </c>
      <c r="Q236" s="7">
        <v>43061</v>
      </c>
      <c r="R236" s="46">
        <v>43068</v>
      </c>
      <c r="S236" s="54"/>
      <c r="T236" s="55" t="s">
        <v>1441</v>
      </c>
      <c r="U236" s="1" t="s">
        <v>1440</v>
      </c>
      <c r="V236" s="4" t="s">
        <v>1492</v>
      </c>
      <c r="W236" s="23" t="s">
        <v>1493</v>
      </c>
      <c r="X236" s="4">
        <v>361</v>
      </c>
      <c r="Y236" s="4" t="s">
        <v>218</v>
      </c>
      <c r="Z236" s="4" t="s">
        <v>1427</v>
      </c>
      <c r="AA236" s="4" t="s">
        <v>412</v>
      </c>
      <c r="AB236" s="4">
        <v>17</v>
      </c>
      <c r="AC236" s="4" t="s">
        <v>433</v>
      </c>
      <c r="AD236" s="46">
        <v>43062</v>
      </c>
      <c r="AE236" s="4">
        <v>899517</v>
      </c>
      <c r="AF236" s="48"/>
      <c r="AG236" s="4">
        <v>31817</v>
      </c>
      <c r="AH236" s="46">
        <v>43061</v>
      </c>
      <c r="AI236" s="4" t="s">
        <v>106</v>
      </c>
      <c r="AJ236" s="4" t="s">
        <v>106</v>
      </c>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row>
    <row r="237" spans="1:232" ht="115.5" customHeight="1">
      <c r="A237" s="47">
        <v>235</v>
      </c>
      <c r="B237" s="4" t="s">
        <v>64</v>
      </c>
      <c r="C237" s="44">
        <v>830118584</v>
      </c>
      <c r="D237" s="51">
        <v>9</v>
      </c>
      <c r="E237" s="4" t="s">
        <v>1494</v>
      </c>
      <c r="F237" s="5" t="s">
        <v>66</v>
      </c>
      <c r="G237" s="5" t="s">
        <v>57</v>
      </c>
      <c r="H237" s="53">
        <v>9099929</v>
      </c>
      <c r="I237" s="53">
        <v>0</v>
      </c>
      <c r="J237" s="53">
        <v>0</v>
      </c>
      <c r="K237" s="53">
        <f t="shared" si="15"/>
        <v>9099929</v>
      </c>
      <c r="L237" s="16" t="s">
        <v>209</v>
      </c>
      <c r="M237" s="16" t="s">
        <v>224</v>
      </c>
      <c r="N237" s="16" t="s">
        <v>619</v>
      </c>
      <c r="O237" s="5" t="s">
        <v>1442</v>
      </c>
      <c r="P237" s="20" t="s">
        <v>1411</v>
      </c>
      <c r="Q237" s="7">
        <v>43062</v>
      </c>
      <c r="R237" s="46">
        <v>43070</v>
      </c>
      <c r="S237" s="54"/>
      <c r="T237" s="55" t="s">
        <v>1441</v>
      </c>
      <c r="U237" s="1" t="s">
        <v>1495</v>
      </c>
      <c r="V237" s="4" t="s">
        <v>1088</v>
      </c>
      <c r="W237" s="23" t="s">
        <v>1496</v>
      </c>
      <c r="X237" s="4">
        <v>233</v>
      </c>
      <c r="Y237" s="4" t="s">
        <v>218</v>
      </c>
      <c r="Z237" s="4" t="s">
        <v>687</v>
      </c>
      <c r="AA237" s="4" t="s">
        <v>454</v>
      </c>
      <c r="AB237" s="4">
        <v>15</v>
      </c>
      <c r="AC237" s="4" t="s">
        <v>408</v>
      </c>
      <c r="AD237" s="46">
        <v>43070</v>
      </c>
      <c r="AE237" s="4">
        <v>900617</v>
      </c>
      <c r="AF237" s="48"/>
      <c r="AG237" s="4">
        <v>14217</v>
      </c>
      <c r="AH237" s="46">
        <v>42762</v>
      </c>
      <c r="AI237" s="4" t="s">
        <v>106</v>
      </c>
      <c r="AJ237" s="4" t="s">
        <v>106</v>
      </c>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row>
    <row r="238" spans="1:36" s="6" customFormat="1" ht="115.5" customHeight="1">
      <c r="A238" s="47">
        <v>236</v>
      </c>
      <c r="B238" s="5" t="s">
        <v>103</v>
      </c>
      <c r="C238" s="43">
        <v>51734608</v>
      </c>
      <c r="D238" s="51"/>
      <c r="E238" s="5" t="s">
        <v>181</v>
      </c>
      <c r="F238" s="5" t="s">
        <v>66</v>
      </c>
      <c r="G238" s="5" t="s">
        <v>57</v>
      </c>
      <c r="H238" s="53">
        <v>2500000</v>
      </c>
      <c r="I238" s="53">
        <v>2500000</v>
      </c>
      <c r="J238" s="53">
        <v>0</v>
      </c>
      <c r="K238" s="53">
        <f t="shared" si="15"/>
        <v>2500000</v>
      </c>
      <c r="L238" s="95" t="s">
        <v>209</v>
      </c>
      <c r="M238" s="95" t="s">
        <v>42</v>
      </c>
      <c r="N238" s="95" t="s">
        <v>730</v>
      </c>
      <c r="O238" s="5" t="s">
        <v>1498</v>
      </c>
      <c r="P238" s="20" t="s">
        <v>1412</v>
      </c>
      <c r="Q238" s="7">
        <v>43066</v>
      </c>
      <c r="R238" s="7">
        <v>43066</v>
      </c>
      <c r="S238" s="54"/>
      <c r="T238" s="55">
        <v>43100</v>
      </c>
      <c r="U238" s="1" t="s">
        <v>1497</v>
      </c>
      <c r="V238" s="5" t="s">
        <v>404</v>
      </c>
      <c r="W238" s="23" t="s">
        <v>590</v>
      </c>
      <c r="X238" s="5" t="s">
        <v>106</v>
      </c>
      <c r="Y238" s="5" t="s">
        <v>406</v>
      </c>
      <c r="Z238" s="5" t="s">
        <v>1499</v>
      </c>
      <c r="AA238" s="5" t="s">
        <v>521</v>
      </c>
      <c r="AB238" s="5">
        <v>33</v>
      </c>
      <c r="AC238" s="4" t="s">
        <v>531</v>
      </c>
      <c r="AD238" s="46">
        <v>43066</v>
      </c>
      <c r="AE238" s="5">
        <v>908017</v>
      </c>
      <c r="AF238" s="97"/>
      <c r="AG238" s="5">
        <v>81417</v>
      </c>
      <c r="AH238" s="7">
        <v>43059</v>
      </c>
      <c r="AI238" s="5" t="s">
        <v>1500</v>
      </c>
      <c r="AJ238" s="5" t="s">
        <v>303</v>
      </c>
    </row>
    <row r="239" spans="1:51" s="6" customFormat="1" ht="56.25">
      <c r="A239" s="47">
        <v>237</v>
      </c>
      <c r="B239" s="4" t="s">
        <v>103</v>
      </c>
      <c r="C239" s="44">
        <v>19408085</v>
      </c>
      <c r="E239" s="4" t="s">
        <v>155</v>
      </c>
      <c r="F239" s="5" t="s">
        <v>66</v>
      </c>
      <c r="G239" s="5" t="s">
        <v>57</v>
      </c>
      <c r="H239" s="2">
        <v>7000000</v>
      </c>
      <c r="I239" s="2">
        <v>7000000</v>
      </c>
      <c r="J239" s="53">
        <v>0</v>
      </c>
      <c r="K239" s="2">
        <f t="shared" si="15"/>
        <v>7000000</v>
      </c>
      <c r="L239" s="16" t="s">
        <v>37</v>
      </c>
      <c r="M239" s="16" t="s">
        <v>42</v>
      </c>
      <c r="N239" s="16" t="s">
        <v>58</v>
      </c>
      <c r="O239" s="5" t="s">
        <v>59</v>
      </c>
      <c r="P239" s="20" t="s">
        <v>1501</v>
      </c>
      <c r="Q239" s="7">
        <v>43066</v>
      </c>
      <c r="R239" s="7">
        <v>43067</v>
      </c>
      <c r="S239" s="24"/>
      <c r="T239" s="7">
        <v>43100</v>
      </c>
      <c r="U239" s="1" t="s">
        <v>273</v>
      </c>
      <c r="V239" s="4" t="s">
        <v>404</v>
      </c>
      <c r="W239" s="23" t="s">
        <v>514</v>
      </c>
      <c r="X239" s="4" t="s">
        <v>106</v>
      </c>
      <c r="Y239" s="4" t="s">
        <v>406</v>
      </c>
      <c r="Z239" s="4" t="s">
        <v>515</v>
      </c>
      <c r="AA239" s="4" t="s">
        <v>406</v>
      </c>
      <c r="AB239" s="58">
        <v>30</v>
      </c>
      <c r="AC239" s="4" t="s">
        <v>442</v>
      </c>
      <c r="AD239" s="46">
        <v>43066</v>
      </c>
      <c r="AE239" s="63">
        <v>908317</v>
      </c>
      <c r="AF239" s="48"/>
      <c r="AG239" s="5">
        <v>81917</v>
      </c>
      <c r="AH239" s="7">
        <v>43062</v>
      </c>
      <c r="AI239" s="4" t="s">
        <v>142</v>
      </c>
      <c r="AJ239" s="5" t="s">
        <v>274</v>
      </c>
      <c r="AK239" s="23"/>
      <c r="AL239" s="49"/>
      <c r="AM239" s="49"/>
      <c r="AN239" s="49"/>
      <c r="AO239" s="1"/>
      <c r="AP239" s="1"/>
      <c r="AQ239" s="45"/>
      <c r="AR239" s="45"/>
      <c r="AS239" s="45"/>
      <c r="AT239" s="45"/>
      <c r="AU239" s="45"/>
      <c r="AV239" s="45"/>
      <c r="AW239" s="45"/>
      <c r="AX239" s="45"/>
      <c r="AY239" s="45"/>
    </row>
    <row r="240" spans="1:51" s="6" customFormat="1" ht="78.75">
      <c r="A240" s="47">
        <v>238</v>
      </c>
      <c r="B240" s="4" t="s">
        <v>103</v>
      </c>
      <c r="C240" s="44">
        <v>1022333864</v>
      </c>
      <c r="E240" s="4" t="s">
        <v>191</v>
      </c>
      <c r="F240" s="5" t="s">
        <v>66</v>
      </c>
      <c r="G240" s="5" t="s">
        <v>57</v>
      </c>
      <c r="H240" s="2">
        <v>2500000</v>
      </c>
      <c r="I240" s="2">
        <v>2500000</v>
      </c>
      <c r="J240" s="53">
        <v>0</v>
      </c>
      <c r="K240" s="2">
        <f t="shared" si="15"/>
        <v>2500000</v>
      </c>
      <c r="L240" s="16" t="s">
        <v>37</v>
      </c>
      <c r="M240" s="16" t="s">
        <v>42</v>
      </c>
      <c r="N240" s="16" t="s">
        <v>58</v>
      </c>
      <c r="O240" s="5" t="s">
        <v>59</v>
      </c>
      <c r="P240" s="20" t="s">
        <v>1502</v>
      </c>
      <c r="Q240" s="7">
        <v>43066</v>
      </c>
      <c r="R240" s="7">
        <v>43066</v>
      </c>
      <c r="S240" s="24"/>
      <c r="T240" s="7">
        <v>43100</v>
      </c>
      <c r="U240" s="1" t="s">
        <v>301</v>
      </c>
      <c r="V240" s="4" t="s">
        <v>404</v>
      </c>
      <c r="W240" s="23" t="s">
        <v>720</v>
      </c>
      <c r="X240" s="4" t="s">
        <v>106</v>
      </c>
      <c r="Y240" s="4" t="s">
        <v>406</v>
      </c>
      <c r="Z240" s="4" t="s">
        <v>522</v>
      </c>
      <c r="AA240" s="4" t="s">
        <v>521</v>
      </c>
      <c r="AB240" s="58">
        <v>30</v>
      </c>
      <c r="AC240" s="4" t="s">
        <v>531</v>
      </c>
      <c r="AD240" s="46">
        <v>43066</v>
      </c>
      <c r="AE240" s="63">
        <v>908117</v>
      </c>
      <c r="AF240" s="48"/>
      <c r="AG240" s="5">
        <v>81517</v>
      </c>
      <c r="AH240" s="7">
        <v>43059</v>
      </c>
      <c r="AI240" s="4" t="s">
        <v>299</v>
      </c>
      <c r="AJ240" s="5" t="s">
        <v>302</v>
      </c>
      <c r="AK240" s="23"/>
      <c r="AL240" s="49"/>
      <c r="AM240" s="49"/>
      <c r="AN240" s="49"/>
      <c r="AO240" s="1"/>
      <c r="AP240" s="1"/>
      <c r="AQ240" s="45"/>
      <c r="AR240" s="45"/>
      <c r="AS240" s="45"/>
      <c r="AT240" s="45"/>
      <c r="AU240" s="45"/>
      <c r="AV240" s="45"/>
      <c r="AW240" s="45"/>
      <c r="AX240" s="45"/>
      <c r="AY240" s="45"/>
    </row>
    <row r="241" spans="1:51" s="6" customFormat="1" ht="78.75">
      <c r="A241" s="47">
        <v>239</v>
      </c>
      <c r="B241" s="4" t="s">
        <v>103</v>
      </c>
      <c r="C241" s="44">
        <v>52479425</v>
      </c>
      <c r="E241" s="4" t="s">
        <v>192</v>
      </c>
      <c r="F241" s="5" t="s">
        <v>66</v>
      </c>
      <c r="G241" s="5" t="s">
        <v>57</v>
      </c>
      <c r="H241" s="2">
        <v>2500000</v>
      </c>
      <c r="I241" s="2">
        <v>2500000</v>
      </c>
      <c r="J241" s="53">
        <v>0</v>
      </c>
      <c r="K241" s="2">
        <f t="shared" si="15"/>
        <v>2500000</v>
      </c>
      <c r="L241" s="16" t="s">
        <v>37</v>
      </c>
      <c r="M241" s="16" t="s">
        <v>42</v>
      </c>
      <c r="N241" s="16" t="s">
        <v>58</v>
      </c>
      <c r="O241" s="5" t="s">
        <v>59</v>
      </c>
      <c r="P241" s="20" t="s">
        <v>1503</v>
      </c>
      <c r="Q241" s="7">
        <v>43066</v>
      </c>
      <c r="R241" s="7">
        <v>43066</v>
      </c>
      <c r="S241" s="24"/>
      <c r="T241" s="7">
        <v>43100</v>
      </c>
      <c r="U241" s="1" t="s">
        <v>1504</v>
      </c>
      <c r="V241" s="4" t="s">
        <v>404</v>
      </c>
      <c r="W241" s="23" t="s">
        <v>520</v>
      </c>
      <c r="X241" s="4" t="s">
        <v>106</v>
      </c>
      <c r="Y241" s="4" t="s">
        <v>406</v>
      </c>
      <c r="Z241" s="4" t="s">
        <v>522</v>
      </c>
      <c r="AA241" s="4" t="s">
        <v>521</v>
      </c>
      <c r="AB241" s="5">
        <v>30</v>
      </c>
      <c r="AC241" s="4" t="s">
        <v>531</v>
      </c>
      <c r="AD241" s="46">
        <v>43066</v>
      </c>
      <c r="AE241" s="63">
        <v>908217</v>
      </c>
      <c r="AF241" s="48"/>
      <c r="AG241" s="5">
        <v>81217</v>
      </c>
      <c r="AH241" s="7">
        <v>43059</v>
      </c>
      <c r="AI241" s="4" t="s">
        <v>299</v>
      </c>
      <c r="AJ241" s="5" t="s">
        <v>303</v>
      </c>
      <c r="AK241" s="23"/>
      <c r="AL241" s="49"/>
      <c r="AM241" s="49"/>
      <c r="AN241" s="49"/>
      <c r="AO241" s="1"/>
      <c r="AP241" s="1"/>
      <c r="AQ241" s="45"/>
      <c r="AR241" s="45"/>
      <c r="AS241" s="45"/>
      <c r="AT241" s="45"/>
      <c r="AU241" s="45"/>
      <c r="AV241" s="45"/>
      <c r="AW241" s="45"/>
      <c r="AX241" s="45"/>
      <c r="AY241" s="45"/>
    </row>
    <row r="242" spans="1:51" s="6" customFormat="1" ht="60">
      <c r="A242" s="47">
        <v>240</v>
      </c>
      <c r="B242" s="4" t="s">
        <v>64</v>
      </c>
      <c r="C242" s="44">
        <v>900071475</v>
      </c>
      <c r="D242" s="6">
        <v>3</v>
      </c>
      <c r="E242" s="4" t="s">
        <v>1519</v>
      </c>
      <c r="F242" s="5" t="s">
        <v>66</v>
      </c>
      <c r="G242" s="5" t="s">
        <v>57</v>
      </c>
      <c r="H242" s="2">
        <v>13506500</v>
      </c>
      <c r="I242" s="2">
        <v>0</v>
      </c>
      <c r="J242" s="53">
        <v>0</v>
      </c>
      <c r="K242" s="2">
        <f t="shared" si="15"/>
        <v>13506500</v>
      </c>
      <c r="L242" s="16" t="s">
        <v>37</v>
      </c>
      <c r="M242" s="16" t="s">
        <v>224</v>
      </c>
      <c r="N242" s="16" t="s">
        <v>371</v>
      </c>
      <c r="O242" s="5" t="s">
        <v>1511</v>
      </c>
      <c r="P242" s="20" t="s">
        <v>1505</v>
      </c>
      <c r="Q242" s="7">
        <v>43067</v>
      </c>
      <c r="R242" s="7">
        <v>43069</v>
      </c>
      <c r="S242" s="24"/>
      <c r="T242" s="7">
        <v>43084</v>
      </c>
      <c r="U242" s="1" t="s">
        <v>1521</v>
      </c>
      <c r="V242" s="4" t="s">
        <v>748</v>
      </c>
      <c r="W242" s="23" t="s">
        <v>1520</v>
      </c>
      <c r="X242" s="4">
        <v>407</v>
      </c>
      <c r="Y242" s="4" t="s">
        <v>218</v>
      </c>
      <c r="Z242" s="4" t="s">
        <v>1427</v>
      </c>
      <c r="AA242" s="4" t="s">
        <v>412</v>
      </c>
      <c r="AB242" s="5">
        <v>16</v>
      </c>
      <c r="AC242" s="4" t="s">
        <v>408</v>
      </c>
      <c r="AD242" s="46">
        <v>43069</v>
      </c>
      <c r="AE242" s="63">
        <v>35417</v>
      </c>
      <c r="AF242" s="48"/>
      <c r="AG242" s="5">
        <v>913717</v>
      </c>
      <c r="AH242" s="7">
        <v>43068</v>
      </c>
      <c r="AI242" s="4" t="s">
        <v>106</v>
      </c>
      <c r="AJ242" s="4" t="s">
        <v>106</v>
      </c>
      <c r="AK242" s="23"/>
      <c r="AL242" s="49"/>
      <c r="AM242" s="49"/>
      <c r="AN242" s="49"/>
      <c r="AO242" s="1"/>
      <c r="AP242" s="1"/>
      <c r="AQ242" s="45"/>
      <c r="AR242" s="45"/>
      <c r="AS242" s="45"/>
      <c r="AT242" s="45"/>
      <c r="AU242" s="45"/>
      <c r="AV242" s="45"/>
      <c r="AW242" s="45"/>
      <c r="AX242" s="45"/>
      <c r="AY242" s="45"/>
    </row>
    <row r="243" spans="1:51" s="6" customFormat="1" ht="56.25">
      <c r="A243" s="47">
        <v>241</v>
      </c>
      <c r="B243" s="4" t="s">
        <v>64</v>
      </c>
      <c r="C243" s="44">
        <v>901040640</v>
      </c>
      <c r="D243" s="6">
        <v>3</v>
      </c>
      <c r="E243" s="4" t="s">
        <v>1547</v>
      </c>
      <c r="F243" s="5" t="s">
        <v>66</v>
      </c>
      <c r="G243" s="5" t="s">
        <v>57</v>
      </c>
      <c r="H243" s="2">
        <v>16200000</v>
      </c>
      <c r="I243" s="2">
        <v>0</v>
      </c>
      <c r="J243" s="53">
        <v>0</v>
      </c>
      <c r="K243" s="2">
        <f t="shared" si="15"/>
        <v>16200000</v>
      </c>
      <c r="L243" s="16" t="s">
        <v>37</v>
      </c>
      <c r="M243" s="16" t="s">
        <v>224</v>
      </c>
      <c r="N243" s="16" t="s">
        <v>371</v>
      </c>
      <c r="O243" s="5" t="s">
        <v>1512</v>
      </c>
      <c r="P243" s="20" t="s">
        <v>1506</v>
      </c>
      <c r="Q243" s="7">
        <v>43069</v>
      </c>
      <c r="R243" s="7">
        <v>43070</v>
      </c>
      <c r="S243" s="24"/>
      <c r="T243" s="7">
        <v>43084</v>
      </c>
      <c r="U243" s="1" t="s">
        <v>1513</v>
      </c>
      <c r="V243" s="4" t="s">
        <v>1523</v>
      </c>
      <c r="W243" s="23" t="s">
        <v>1522</v>
      </c>
      <c r="X243" s="4">
        <v>433</v>
      </c>
      <c r="Y243" s="4" t="s">
        <v>218</v>
      </c>
      <c r="Z243" s="4" t="s">
        <v>1427</v>
      </c>
      <c r="AA243" s="4" t="s">
        <v>412</v>
      </c>
      <c r="AB243" s="5">
        <v>15</v>
      </c>
      <c r="AC243" s="4" t="s">
        <v>408</v>
      </c>
      <c r="AD243" s="46">
        <v>43070</v>
      </c>
      <c r="AE243" s="63">
        <v>917417</v>
      </c>
      <c r="AF243" s="48"/>
      <c r="AG243" s="5">
        <v>35517</v>
      </c>
      <c r="AH243" s="7">
        <v>42822</v>
      </c>
      <c r="AI243" s="4" t="s">
        <v>106</v>
      </c>
      <c r="AJ243" s="4" t="s">
        <v>106</v>
      </c>
      <c r="AK243" s="23"/>
      <c r="AL243" s="49"/>
      <c r="AM243" s="49"/>
      <c r="AN243" s="49"/>
      <c r="AO243" s="1"/>
      <c r="AP243" s="1"/>
      <c r="AQ243" s="45"/>
      <c r="AR243" s="45"/>
      <c r="AS243" s="45"/>
      <c r="AT243" s="45"/>
      <c r="AU243" s="45"/>
      <c r="AV243" s="45"/>
      <c r="AW243" s="45"/>
      <c r="AX243" s="45"/>
      <c r="AY243" s="45"/>
    </row>
    <row r="244" spans="1:51" s="6" customFormat="1" ht="78.75">
      <c r="A244" s="47">
        <v>242</v>
      </c>
      <c r="B244" s="4" t="s">
        <v>64</v>
      </c>
      <c r="C244" s="44">
        <v>860070002</v>
      </c>
      <c r="D244" s="6">
        <v>4</v>
      </c>
      <c r="E244" s="4" t="s">
        <v>1514</v>
      </c>
      <c r="F244" s="5" t="s">
        <v>66</v>
      </c>
      <c r="G244" s="5" t="s">
        <v>57</v>
      </c>
      <c r="H244" s="2">
        <v>22710000</v>
      </c>
      <c r="I244" s="2">
        <v>0</v>
      </c>
      <c r="J244" s="53">
        <v>0</v>
      </c>
      <c r="K244" s="2">
        <f t="shared" si="15"/>
        <v>22710000</v>
      </c>
      <c r="L244" s="16" t="s">
        <v>37</v>
      </c>
      <c r="M244" s="16" t="s">
        <v>224</v>
      </c>
      <c r="N244" s="16" t="s">
        <v>371</v>
      </c>
      <c r="O244" s="5" t="s">
        <v>1515</v>
      </c>
      <c r="P244" s="20" t="s">
        <v>1507</v>
      </c>
      <c r="Q244" s="7">
        <v>43069</v>
      </c>
      <c r="R244" s="7">
        <v>43073</v>
      </c>
      <c r="S244" s="24"/>
      <c r="T244" s="7">
        <v>43084</v>
      </c>
      <c r="U244" s="1" t="s">
        <v>1516</v>
      </c>
      <c r="V244" s="4" t="s">
        <v>1204</v>
      </c>
      <c r="W244" s="23" t="s">
        <v>1524</v>
      </c>
      <c r="X244" s="4">
        <v>605</v>
      </c>
      <c r="Y244" s="4" t="s">
        <v>218</v>
      </c>
      <c r="Z244" s="4" t="s">
        <v>1518</v>
      </c>
      <c r="AA244" s="4" t="s">
        <v>1517</v>
      </c>
      <c r="AB244" s="5">
        <v>12</v>
      </c>
      <c r="AC244" s="4" t="s">
        <v>408</v>
      </c>
      <c r="AD244" s="46">
        <v>43073</v>
      </c>
      <c r="AE244" s="63">
        <v>917517</v>
      </c>
      <c r="AF244" s="48"/>
      <c r="AG244" s="5">
        <v>72117</v>
      </c>
      <c r="AH244" s="7">
        <v>43011</v>
      </c>
      <c r="AI244" s="4" t="s">
        <v>106</v>
      </c>
      <c r="AJ244" s="5" t="s">
        <v>106</v>
      </c>
      <c r="AK244" s="23"/>
      <c r="AL244" s="49"/>
      <c r="AM244" s="49"/>
      <c r="AN244" s="49"/>
      <c r="AO244" s="1"/>
      <c r="AP244" s="1"/>
      <c r="AQ244" s="45"/>
      <c r="AR244" s="45"/>
      <c r="AS244" s="45"/>
      <c r="AT244" s="45"/>
      <c r="AU244" s="45"/>
      <c r="AV244" s="45"/>
      <c r="AW244" s="45"/>
      <c r="AX244" s="45"/>
      <c r="AY244" s="45"/>
    </row>
    <row r="245" spans="1:51" s="6" customFormat="1" ht="78.75">
      <c r="A245" s="47">
        <v>243</v>
      </c>
      <c r="B245" s="4" t="s">
        <v>103</v>
      </c>
      <c r="C245" s="44">
        <v>19387295</v>
      </c>
      <c r="E245" s="4" t="s">
        <v>193</v>
      </c>
      <c r="F245" s="5" t="s">
        <v>66</v>
      </c>
      <c r="G245" s="5" t="s">
        <v>57</v>
      </c>
      <c r="H245" s="2">
        <v>3500000</v>
      </c>
      <c r="I245" s="2">
        <v>3500000</v>
      </c>
      <c r="J245" s="2">
        <v>0</v>
      </c>
      <c r="K245" s="2">
        <f t="shared" si="15"/>
        <v>3500000</v>
      </c>
      <c r="L245" s="16" t="s">
        <v>37</v>
      </c>
      <c r="M245" s="16" t="s">
        <v>42</v>
      </c>
      <c r="N245" s="16" t="s">
        <v>58</v>
      </c>
      <c r="O245" s="5" t="s">
        <v>59</v>
      </c>
      <c r="P245" s="20" t="s">
        <v>1508</v>
      </c>
      <c r="Q245" s="7">
        <v>43070</v>
      </c>
      <c r="R245" s="7">
        <v>43070</v>
      </c>
      <c r="S245" s="24"/>
      <c r="T245" s="7">
        <v>43100</v>
      </c>
      <c r="U245" s="1" t="s">
        <v>1553</v>
      </c>
      <c r="V245" s="4" t="s">
        <v>404</v>
      </c>
      <c r="W245" s="23" t="s">
        <v>700</v>
      </c>
      <c r="X245" s="4" t="s">
        <v>106</v>
      </c>
      <c r="Y245" s="4" t="s">
        <v>406</v>
      </c>
      <c r="Z245" s="4" t="s">
        <v>505</v>
      </c>
      <c r="AA245" s="4" t="s">
        <v>511</v>
      </c>
      <c r="AB245" s="5">
        <v>30</v>
      </c>
      <c r="AC245" s="4" t="s">
        <v>531</v>
      </c>
      <c r="AD245" s="46">
        <v>43070</v>
      </c>
      <c r="AE245" s="63">
        <v>921117</v>
      </c>
      <c r="AF245" s="48"/>
      <c r="AG245" s="5">
        <v>81017</v>
      </c>
      <c r="AH245" s="7">
        <v>43059</v>
      </c>
      <c r="AI245" s="4" t="s">
        <v>238</v>
      </c>
      <c r="AJ245" s="5" t="s">
        <v>271</v>
      </c>
      <c r="AK245" s="23"/>
      <c r="AL245" s="49"/>
      <c r="AM245" s="49"/>
      <c r="AN245" s="49"/>
      <c r="AO245" s="1"/>
      <c r="AP245" s="1"/>
      <c r="AQ245" s="45"/>
      <c r="AR245" s="45"/>
      <c r="AS245" s="45"/>
      <c r="AT245" s="45"/>
      <c r="AU245" s="45"/>
      <c r="AV245" s="45"/>
      <c r="AW245" s="45"/>
      <c r="AX245" s="45"/>
      <c r="AY245" s="45"/>
    </row>
    <row r="246" spans="1:51" s="6" customFormat="1" ht="67.5">
      <c r="A246" s="47">
        <v>244</v>
      </c>
      <c r="B246" s="4" t="s">
        <v>312</v>
      </c>
      <c r="C246" s="44">
        <v>63365874</v>
      </c>
      <c r="E246" s="4" t="s">
        <v>183</v>
      </c>
      <c r="F246" s="5" t="s">
        <v>66</v>
      </c>
      <c r="G246" s="5" t="s">
        <v>57</v>
      </c>
      <c r="H246" s="2">
        <v>1100000</v>
      </c>
      <c r="I246" s="2">
        <v>1100000</v>
      </c>
      <c r="J246" s="2">
        <v>0</v>
      </c>
      <c r="K246" s="2">
        <f t="shared" si="15"/>
        <v>1100000</v>
      </c>
      <c r="L246" s="16" t="s">
        <v>37</v>
      </c>
      <c r="M246" s="16" t="s">
        <v>42</v>
      </c>
      <c r="N246" s="16" t="s">
        <v>58</v>
      </c>
      <c r="O246" s="5" t="s">
        <v>59</v>
      </c>
      <c r="P246" s="20" t="s">
        <v>1509</v>
      </c>
      <c r="Q246" s="7">
        <v>43070</v>
      </c>
      <c r="R246" s="7">
        <v>43070</v>
      </c>
      <c r="S246" s="24"/>
      <c r="T246" s="3">
        <v>43100</v>
      </c>
      <c r="U246" s="1" t="s">
        <v>320</v>
      </c>
      <c r="V246" s="4" t="s">
        <v>404</v>
      </c>
      <c r="W246" s="23" t="s">
        <v>579</v>
      </c>
      <c r="X246" s="4" t="s">
        <v>106</v>
      </c>
      <c r="Y246" s="4" t="s">
        <v>406</v>
      </c>
      <c r="Z246" s="4" t="s">
        <v>505</v>
      </c>
      <c r="AA246" s="4" t="s">
        <v>511</v>
      </c>
      <c r="AB246" s="5">
        <v>30</v>
      </c>
      <c r="AC246" s="4" t="s">
        <v>531</v>
      </c>
      <c r="AD246" s="46">
        <v>43070</v>
      </c>
      <c r="AE246" s="63">
        <v>920917</v>
      </c>
      <c r="AF246" s="48"/>
      <c r="AG246" s="5">
        <v>80917</v>
      </c>
      <c r="AH246" s="7">
        <v>43059</v>
      </c>
      <c r="AI246" s="4" t="s">
        <v>321</v>
      </c>
      <c r="AJ246" s="5" t="s">
        <v>322</v>
      </c>
      <c r="AK246" s="23"/>
      <c r="AL246" s="49"/>
      <c r="AM246" s="49"/>
      <c r="AN246" s="49"/>
      <c r="AO246" s="1"/>
      <c r="AP246" s="1"/>
      <c r="AQ246" s="45"/>
      <c r="AR246" s="45"/>
      <c r="AS246" s="45"/>
      <c r="AT246" s="45"/>
      <c r="AU246" s="45"/>
      <c r="AV246" s="45"/>
      <c r="AW246" s="45"/>
      <c r="AX246" s="45"/>
      <c r="AY246" s="45"/>
    </row>
    <row r="247" spans="1:51" s="6" customFormat="1" ht="22.5">
      <c r="A247" s="47">
        <v>245</v>
      </c>
      <c r="B247" s="4" t="s">
        <v>103</v>
      </c>
      <c r="C247" s="44">
        <v>19101326</v>
      </c>
      <c r="D247" s="6">
        <v>9</v>
      </c>
      <c r="E247" s="4" t="s">
        <v>1554</v>
      </c>
      <c r="F247" s="5" t="s">
        <v>66</v>
      </c>
      <c r="G247" s="5" t="s">
        <v>57</v>
      </c>
      <c r="H247" s="2">
        <v>0</v>
      </c>
      <c r="I247" s="2">
        <v>0</v>
      </c>
      <c r="J247" s="53">
        <v>0</v>
      </c>
      <c r="K247" s="2">
        <f t="shared" si="15"/>
        <v>0</v>
      </c>
      <c r="L247" s="16" t="s">
        <v>37</v>
      </c>
      <c r="M247" s="16" t="s">
        <v>1555</v>
      </c>
      <c r="N247" s="16"/>
      <c r="O247" s="5" t="s">
        <v>59</v>
      </c>
      <c r="P247" s="20" t="s">
        <v>1510</v>
      </c>
      <c r="Q247" s="7"/>
      <c r="R247" s="96"/>
      <c r="S247" s="24"/>
      <c r="T247" s="7"/>
      <c r="U247" s="1"/>
      <c r="V247" s="4"/>
      <c r="W247" s="23"/>
      <c r="X247" s="4"/>
      <c r="Y247" s="4"/>
      <c r="Z247" s="4"/>
      <c r="AA247" s="4"/>
      <c r="AB247" s="5"/>
      <c r="AC247" s="79"/>
      <c r="AD247" s="84"/>
      <c r="AE247" s="63"/>
      <c r="AF247" s="48"/>
      <c r="AG247" s="5"/>
      <c r="AH247" s="7"/>
      <c r="AI247" s="4"/>
      <c r="AJ247" s="5"/>
      <c r="AK247" s="23"/>
      <c r="AL247" s="49"/>
      <c r="AM247" s="49"/>
      <c r="AN247" s="49"/>
      <c r="AO247" s="1"/>
      <c r="AP247" s="1"/>
      <c r="AQ247" s="45"/>
      <c r="AR247" s="45"/>
      <c r="AS247" s="45"/>
      <c r="AT247" s="45"/>
      <c r="AU247" s="45"/>
      <c r="AV247" s="45"/>
      <c r="AW247" s="45"/>
      <c r="AX247" s="45"/>
      <c r="AY247" s="45"/>
    </row>
    <row r="248" spans="1:51" s="6" customFormat="1" ht="78.75">
      <c r="A248" s="47">
        <v>246</v>
      </c>
      <c r="B248" s="4" t="s">
        <v>312</v>
      </c>
      <c r="C248" s="44">
        <v>52822509</v>
      </c>
      <c r="E248" s="4" t="s">
        <v>197</v>
      </c>
      <c r="F248" s="5" t="s">
        <v>66</v>
      </c>
      <c r="G248" s="5" t="s">
        <v>57</v>
      </c>
      <c r="H248" s="2">
        <v>2500000</v>
      </c>
      <c r="I248" s="2">
        <v>2500000</v>
      </c>
      <c r="J248" s="2">
        <v>0</v>
      </c>
      <c r="K248" s="2">
        <f t="shared" si="15"/>
        <v>2500000</v>
      </c>
      <c r="L248" s="16" t="s">
        <v>37</v>
      </c>
      <c r="M248" s="16" t="s">
        <v>42</v>
      </c>
      <c r="N248" s="16" t="s">
        <v>58</v>
      </c>
      <c r="O248" s="5" t="s">
        <v>59</v>
      </c>
      <c r="P248" s="20" t="s">
        <v>1534</v>
      </c>
      <c r="Q248" s="7">
        <v>43070</v>
      </c>
      <c r="R248" s="7"/>
      <c r="S248" s="24"/>
      <c r="T248" s="3">
        <v>43100</v>
      </c>
      <c r="U248" s="1" t="s">
        <v>346</v>
      </c>
      <c r="V248" s="4" t="s">
        <v>404</v>
      </c>
      <c r="W248" s="23" t="s">
        <v>543</v>
      </c>
      <c r="X248" s="4" t="s">
        <v>106</v>
      </c>
      <c r="Y248" s="4" t="s">
        <v>406</v>
      </c>
      <c r="Z248" s="4" t="s">
        <v>527</v>
      </c>
      <c r="AA248" s="4" t="s">
        <v>528</v>
      </c>
      <c r="AB248" s="5">
        <v>30</v>
      </c>
      <c r="AC248" s="4"/>
      <c r="AD248" s="46"/>
      <c r="AE248" s="63">
        <v>920717</v>
      </c>
      <c r="AF248" s="48"/>
      <c r="AG248" s="5">
        <v>81317</v>
      </c>
      <c r="AH248" s="7">
        <v>43059</v>
      </c>
      <c r="AI248" s="4" t="s">
        <v>299</v>
      </c>
      <c r="AJ248" s="5" t="s">
        <v>303</v>
      </c>
      <c r="AK248" s="23"/>
      <c r="AL248" s="49"/>
      <c r="AM248" s="49"/>
      <c r="AN248" s="49"/>
      <c r="AO248" s="1"/>
      <c r="AP248" s="1"/>
      <c r="AQ248" s="45"/>
      <c r="AR248" s="45"/>
      <c r="AS248" s="45"/>
      <c r="AT248" s="45"/>
      <c r="AU248" s="45"/>
      <c r="AV248" s="45"/>
      <c r="AW248" s="45"/>
      <c r="AX248" s="45"/>
      <c r="AY248" s="45"/>
    </row>
    <row r="249" spans="1:51" s="6" customFormat="1" ht="56.25">
      <c r="A249" s="47">
        <v>247</v>
      </c>
      <c r="B249" s="4" t="s">
        <v>103</v>
      </c>
      <c r="C249" s="44">
        <v>52426548</v>
      </c>
      <c r="E249" s="4" t="s">
        <v>1548</v>
      </c>
      <c r="F249" s="5" t="s">
        <v>66</v>
      </c>
      <c r="G249" s="5" t="s">
        <v>57</v>
      </c>
      <c r="H249" s="2">
        <v>2500000</v>
      </c>
      <c r="I249" s="2">
        <v>0</v>
      </c>
      <c r="J249" s="53">
        <v>0</v>
      </c>
      <c r="K249" s="2">
        <f t="shared" si="15"/>
        <v>2500000</v>
      </c>
      <c r="L249" s="16" t="s">
        <v>209</v>
      </c>
      <c r="M249" s="16" t="s">
        <v>42</v>
      </c>
      <c r="N249" s="16" t="s">
        <v>58</v>
      </c>
      <c r="O249" s="5" t="s">
        <v>59</v>
      </c>
      <c r="P249" s="20" t="s">
        <v>1535</v>
      </c>
      <c r="Q249" s="7">
        <v>43070</v>
      </c>
      <c r="R249" s="7">
        <v>43070</v>
      </c>
      <c r="S249" s="24"/>
      <c r="T249" s="7">
        <v>43100</v>
      </c>
      <c r="U249" s="1" t="s">
        <v>1550</v>
      </c>
      <c r="V249" s="4" t="s">
        <v>404</v>
      </c>
      <c r="W249" s="23" t="s">
        <v>649</v>
      </c>
      <c r="X249" s="4" t="s">
        <v>106</v>
      </c>
      <c r="Y249" s="4" t="s">
        <v>406</v>
      </c>
      <c r="Z249" s="4" t="s">
        <v>1552</v>
      </c>
      <c r="AA249" s="4" t="s">
        <v>1549</v>
      </c>
      <c r="AB249" s="5">
        <v>30</v>
      </c>
      <c r="AC249" s="4" t="s">
        <v>1551</v>
      </c>
      <c r="AD249" s="46">
        <v>43070</v>
      </c>
      <c r="AE249" s="63">
        <v>923617</v>
      </c>
      <c r="AF249" s="48"/>
      <c r="AG249" s="5">
        <v>82017</v>
      </c>
      <c r="AH249" s="7">
        <v>43062</v>
      </c>
      <c r="AI249" s="4" t="s">
        <v>106</v>
      </c>
      <c r="AJ249" s="4" t="s">
        <v>106</v>
      </c>
      <c r="AK249" s="23"/>
      <c r="AL249" s="49"/>
      <c r="AM249" s="49"/>
      <c r="AN249" s="49"/>
      <c r="AO249" s="1"/>
      <c r="AP249" s="1"/>
      <c r="AQ249" s="45"/>
      <c r="AR249" s="45"/>
      <c r="AS249" s="45"/>
      <c r="AT249" s="45"/>
      <c r="AU249" s="45"/>
      <c r="AV249" s="45"/>
      <c r="AW249" s="45"/>
      <c r="AX249" s="45"/>
      <c r="AY249" s="45"/>
    </row>
    <row r="250" spans="1:51" s="6" customFormat="1" ht="67.5">
      <c r="A250" s="47">
        <v>248</v>
      </c>
      <c r="B250" s="4" t="s">
        <v>103</v>
      </c>
      <c r="C250" s="44">
        <v>1071163602</v>
      </c>
      <c r="E250" s="4" t="s">
        <v>560</v>
      </c>
      <c r="F250" s="5" t="s">
        <v>66</v>
      </c>
      <c r="G250" s="5" t="s">
        <v>564</v>
      </c>
      <c r="H250" s="2">
        <v>1400000</v>
      </c>
      <c r="I250" s="2">
        <v>0</v>
      </c>
      <c r="J250" s="53">
        <v>0</v>
      </c>
      <c r="K250" s="2">
        <f t="shared" si="15"/>
        <v>1400000</v>
      </c>
      <c r="L250" s="16" t="s">
        <v>37</v>
      </c>
      <c r="M250" s="16" t="s">
        <v>42</v>
      </c>
      <c r="N250" s="16" t="s">
        <v>58</v>
      </c>
      <c r="O250" s="5" t="s">
        <v>59</v>
      </c>
      <c r="P250" s="20" t="s">
        <v>1536</v>
      </c>
      <c r="Q250" s="7"/>
      <c r="R250" s="96"/>
      <c r="S250" s="24"/>
      <c r="T250" s="7">
        <v>43100</v>
      </c>
      <c r="U250" s="1" t="s">
        <v>1556</v>
      </c>
      <c r="V250" s="4" t="s">
        <v>404</v>
      </c>
      <c r="W250" s="23"/>
      <c r="X250" s="4" t="s">
        <v>106</v>
      </c>
      <c r="Y250" s="4"/>
      <c r="Z250" s="4"/>
      <c r="AA250" s="4"/>
      <c r="AB250" s="5"/>
      <c r="AC250" s="79"/>
      <c r="AD250" s="84"/>
      <c r="AE250" s="63">
        <v>923717</v>
      </c>
      <c r="AF250" s="48"/>
      <c r="AG250" s="5">
        <v>82317</v>
      </c>
      <c r="AH250" s="7">
        <v>43063</v>
      </c>
      <c r="AI250" s="4" t="s">
        <v>106</v>
      </c>
      <c r="AJ250" s="4" t="s">
        <v>106</v>
      </c>
      <c r="AK250" s="23"/>
      <c r="AL250" s="49"/>
      <c r="AM250" s="49"/>
      <c r="AN250" s="49"/>
      <c r="AO250" s="1"/>
      <c r="AP250" s="1"/>
      <c r="AQ250" s="45"/>
      <c r="AR250" s="45"/>
      <c r="AS250" s="45"/>
      <c r="AT250" s="45"/>
      <c r="AU250" s="45"/>
      <c r="AV250" s="45"/>
      <c r="AW250" s="45"/>
      <c r="AX250" s="45"/>
      <c r="AY250" s="45"/>
    </row>
    <row r="251" spans="1:51" s="6" customFormat="1" ht="56.25">
      <c r="A251" s="47">
        <v>249</v>
      </c>
      <c r="B251" s="4" t="s">
        <v>103</v>
      </c>
      <c r="C251" s="44">
        <v>79446123</v>
      </c>
      <c r="E251" s="4" t="s">
        <v>1557</v>
      </c>
      <c r="F251" s="5" t="s">
        <v>66</v>
      </c>
      <c r="G251" s="5" t="s">
        <v>57</v>
      </c>
      <c r="H251" s="2"/>
      <c r="I251" s="2"/>
      <c r="J251" s="53"/>
      <c r="K251" s="2">
        <f t="shared" si="15"/>
        <v>0</v>
      </c>
      <c r="L251" s="16" t="s">
        <v>37</v>
      </c>
      <c r="M251" s="16" t="s">
        <v>224</v>
      </c>
      <c r="N251" s="16" t="s">
        <v>63</v>
      </c>
      <c r="O251" s="5" t="s">
        <v>59</v>
      </c>
      <c r="P251" s="20" t="s">
        <v>1537</v>
      </c>
      <c r="Q251" s="7"/>
      <c r="R251" s="96"/>
      <c r="S251" s="24"/>
      <c r="T251" s="7"/>
      <c r="U251" s="1" t="s">
        <v>1558</v>
      </c>
      <c r="V251" s="63" t="s">
        <v>106</v>
      </c>
      <c r="W251" s="23"/>
      <c r="X251" s="63" t="s">
        <v>106</v>
      </c>
      <c r="Y251" s="4"/>
      <c r="Z251" s="4"/>
      <c r="AA251" s="4"/>
      <c r="AB251" s="5"/>
      <c r="AC251" s="79"/>
      <c r="AD251" s="84"/>
      <c r="AE251" s="63" t="s">
        <v>106</v>
      </c>
      <c r="AF251" s="48"/>
      <c r="AG251" s="63" t="s">
        <v>106</v>
      </c>
      <c r="AH251" s="63" t="s">
        <v>106</v>
      </c>
      <c r="AI251" s="63" t="s">
        <v>106</v>
      </c>
      <c r="AJ251" s="63" t="s">
        <v>106</v>
      </c>
      <c r="AK251" s="23"/>
      <c r="AL251" s="49"/>
      <c r="AM251" s="49"/>
      <c r="AN251" s="49"/>
      <c r="AO251" s="1"/>
      <c r="AP251" s="1"/>
      <c r="AQ251" s="45"/>
      <c r="AR251" s="45"/>
      <c r="AS251" s="45"/>
      <c r="AT251" s="45"/>
      <c r="AU251" s="45"/>
      <c r="AV251" s="45"/>
      <c r="AW251" s="45"/>
      <c r="AX251" s="45"/>
      <c r="AY251" s="45"/>
    </row>
    <row r="252" spans="1:51" s="6" customFormat="1" ht="60">
      <c r="A252" s="47">
        <v>250</v>
      </c>
      <c r="B252" s="4" t="s">
        <v>64</v>
      </c>
      <c r="C252" s="44">
        <v>860007336</v>
      </c>
      <c r="D252" s="6">
        <v>1</v>
      </c>
      <c r="E252" s="4" t="s">
        <v>1539</v>
      </c>
      <c r="F252" s="5" t="s">
        <v>66</v>
      </c>
      <c r="G252" s="5" t="s">
        <v>57</v>
      </c>
      <c r="H252" s="2">
        <v>199703816</v>
      </c>
      <c r="I252" s="2">
        <v>0</v>
      </c>
      <c r="J252" s="53">
        <v>0</v>
      </c>
      <c r="K252" s="2">
        <f t="shared" si="15"/>
        <v>199703816</v>
      </c>
      <c r="L252" s="16" t="s">
        <v>37</v>
      </c>
      <c r="M252" s="16" t="s">
        <v>224</v>
      </c>
      <c r="N252" s="16" t="s">
        <v>730</v>
      </c>
      <c r="O252" s="5" t="s">
        <v>1540</v>
      </c>
      <c r="P252" s="20" t="s">
        <v>1538</v>
      </c>
      <c r="Q252" s="7">
        <v>43075</v>
      </c>
      <c r="R252" s="7">
        <v>43076</v>
      </c>
      <c r="S252" s="24"/>
      <c r="T252" s="7">
        <v>43084</v>
      </c>
      <c r="U252" s="1" t="s">
        <v>1541</v>
      </c>
      <c r="V252" s="4" t="s">
        <v>1542</v>
      </c>
      <c r="W252" s="23" t="s">
        <v>1543</v>
      </c>
      <c r="X252" s="4" t="s">
        <v>1544</v>
      </c>
      <c r="Y252" s="4" t="s">
        <v>1262</v>
      </c>
      <c r="Z252" s="4" t="s">
        <v>1344</v>
      </c>
      <c r="AA252" s="4" t="s">
        <v>1345</v>
      </c>
      <c r="AB252" s="5">
        <v>16</v>
      </c>
      <c r="AC252" s="4" t="s">
        <v>442</v>
      </c>
      <c r="AD252" s="46">
        <v>43076</v>
      </c>
      <c r="AE252" s="63">
        <v>930217</v>
      </c>
      <c r="AF252" s="48"/>
      <c r="AG252" s="5">
        <v>59817</v>
      </c>
      <c r="AH252" s="7">
        <v>42944</v>
      </c>
      <c r="AI252" s="4" t="s">
        <v>106</v>
      </c>
      <c r="AJ252" s="5" t="s">
        <v>106</v>
      </c>
      <c r="AK252" s="23"/>
      <c r="AL252" s="49"/>
      <c r="AM252" s="49"/>
      <c r="AN252" s="49"/>
      <c r="AO252" s="1"/>
      <c r="AP252" s="1"/>
      <c r="AQ252" s="45"/>
      <c r="AR252" s="45"/>
      <c r="AS252" s="45"/>
      <c r="AT252" s="45"/>
      <c r="AU252" s="45"/>
      <c r="AV252" s="45"/>
      <c r="AW252" s="45"/>
      <c r="AX252" s="45"/>
      <c r="AY252" s="45"/>
    </row>
    <row r="253" spans="1:51" s="6" customFormat="1" ht="33.75">
      <c r="A253" s="47">
        <v>251</v>
      </c>
      <c r="B253" s="4" t="s">
        <v>64</v>
      </c>
      <c r="C253" s="44">
        <v>830037946</v>
      </c>
      <c r="D253" s="6">
        <v>3</v>
      </c>
      <c r="E253" s="4" t="s">
        <v>1528</v>
      </c>
      <c r="F253" s="5" t="s">
        <v>66</v>
      </c>
      <c r="G253" s="5" t="s">
        <v>57</v>
      </c>
      <c r="H253" s="2">
        <v>4691932</v>
      </c>
      <c r="I253" s="2">
        <v>0</v>
      </c>
      <c r="J253" s="53">
        <v>0</v>
      </c>
      <c r="K253" s="2">
        <f t="shared" si="15"/>
        <v>4691932</v>
      </c>
      <c r="L253" s="16" t="s">
        <v>37</v>
      </c>
      <c r="M253" s="16" t="s">
        <v>37</v>
      </c>
      <c r="N253" s="16"/>
      <c r="O253" s="5"/>
      <c r="P253" s="20" t="s">
        <v>1559</v>
      </c>
      <c r="Q253" s="7"/>
      <c r="R253" s="7"/>
      <c r="S253" s="24"/>
      <c r="T253" s="7"/>
      <c r="U253" s="1"/>
      <c r="V253" s="4"/>
      <c r="W253" s="23"/>
      <c r="X253" s="4"/>
      <c r="Y253" s="4"/>
      <c r="Z253" s="4"/>
      <c r="AA253" s="4"/>
      <c r="AB253" s="5"/>
      <c r="AC253" s="79"/>
      <c r="AD253" s="84"/>
      <c r="AE253" s="63">
        <v>966717</v>
      </c>
      <c r="AF253" s="48"/>
      <c r="AG253" s="5">
        <v>73617</v>
      </c>
      <c r="AH253" s="7">
        <v>43017</v>
      </c>
      <c r="AI253" s="4" t="s">
        <v>106</v>
      </c>
      <c r="AJ253" s="4" t="s">
        <v>106</v>
      </c>
      <c r="AK253" s="23"/>
      <c r="AL253" s="49"/>
      <c r="AM253" s="49"/>
      <c r="AN253" s="49"/>
      <c r="AO253" s="1"/>
      <c r="AP253" s="1"/>
      <c r="AQ253" s="45"/>
      <c r="AR253" s="45"/>
      <c r="AS253" s="45"/>
      <c r="AT253" s="45"/>
      <c r="AU253" s="45"/>
      <c r="AV253" s="45"/>
      <c r="AW253" s="45"/>
      <c r="AX253" s="45"/>
      <c r="AY253" s="45"/>
    </row>
    <row r="254" spans="1:40" ht="12.75">
      <c r="A254" s="74"/>
      <c r="B254" s="75"/>
      <c r="C254" s="76"/>
      <c r="D254" s="75"/>
      <c r="E254" s="75"/>
      <c r="F254" s="75"/>
      <c r="G254" s="75"/>
      <c r="H254" s="75"/>
      <c r="I254" s="75"/>
      <c r="K254" s="101">
        <f>SUM(K3:K253)</f>
        <v>32369926910.29</v>
      </c>
      <c r="N254" s="74"/>
      <c r="O254" s="75"/>
      <c r="P254" s="77"/>
      <c r="Q254" s="75"/>
      <c r="R254" s="75"/>
      <c r="S254" s="73"/>
      <c r="T254" s="75"/>
      <c r="U254" s="75"/>
      <c r="V254" s="75"/>
      <c r="W254" s="75"/>
      <c r="X254" s="75"/>
      <c r="Y254" s="75"/>
      <c r="Z254" s="19"/>
      <c r="AA254" s="19"/>
      <c r="AB254" s="78"/>
      <c r="AC254" s="19"/>
      <c r="AD254" s="19"/>
      <c r="AE254" s="75"/>
      <c r="AF254" s="19"/>
      <c r="AG254" s="78"/>
      <c r="AH254" s="78"/>
      <c r="AI254" s="78"/>
      <c r="AJ254" s="78"/>
      <c r="AK254" s="78"/>
      <c r="AL254" s="78"/>
      <c r="AM254" s="78"/>
      <c r="AN254" s="78"/>
    </row>
    <row r="255" spans="1:40" ht="11.25">
      <c r="A255" s="74"/>
      <c r="B255" s="75"/>
      <c r="C255" s="76"/>
      <c r="D255" s="75"/>
      <c r="E255" s="75"/>
      <c r="F255" s="75"/>
      <c r="G255" s="75"/>
      <c r="H255" s="75"/>
      <c r="I255" s="75"/>
      <c r="N255" s="74"/>
      <c r="O255" s="75"/>
      <c r="P255" s="77"/>
      <c r="Q255" s="75"/>
      <c r="R255" s="75"/>
      <c r="S255" s="73"/>
      <c r="T255" s="75"/>
      <c r="U255" s="75"/>
      <c r="V255" s="75"/>
      <c r="W255" s="75"/>
      <c r="X255" s="75"/>
      <c r="Y255" s="75"/>
      <c r="Z255" s="19"/>
      <c r="AA255" s="19"/>
      <c r="AB255" s="78"/>
      <c r="AC255" s="19"/>
      <c r="AD255" s="19"/>
      <c r="AE255" s="75"/>
      <c r="AF255" s="19"/>
      <c r="AG255" s="78"/>
      <c r="AH255" s="78"/>
      <c r="AI255" s="78"/>
      <c r="AJ255" s="78"/>
      <c r="AK255" s="78"/>
      <c r="AL255" s="78"/>
      <c r="AM255" s="78"/>
      <c r="AN255" s="78"/>
    </row>
    <row r="256" spans="1:40" ht="11.25">
      <c r="A256" s="74"/>
      <c r="B256" s="75"/>
      <c r="C256" s="76"/>
      <c r="D256" s="75"/>
      <c r="E256" s="75"/>
      <c r="F256" s="75"/>
      <c r="G256" s="75"/>
      <c r="H256" s="75"/>
      <c r="I256" s="75"/>
      <c r="J256" s="75"/>
      <c r="K256" s="75"/>
      <c r="L256" s="75"/>
      <c r="M256" s="75"/>
      <c r="N256" s="74"/>
      <c r="O256" s="75"/>
      <c r="P256" s="77"/>
      <c r="Q256" s="75"/>
      <c r="R256" s="75"/>
      <c r="S256" s="73"/>
      <c r="T256" s="75"/>
      <c r="U256" s="75"/>
      <c r="V256" s="75"/>
      <c r="W256" s="75"/>
      <c r="X256" s="75"/>
      <c r="Y256" s="75"/>
      <c r="Z256" s="19"/>
      <c r="AA256" s="19"/>
      <c r="AB256" s="78"/>
      <c r="AC256" s="19"/>
      <c r="AD256" s="19"/>
      <c r="AE256" s="75"/>
      <c r="AF256" s="19"/>
      <c r="AG256" s="78"/>
      <c r="AH256" s="78"/>
      <c r="AI256" s="78"/>
      <c r="AJ256" s="78"/>
      <c r="AK256" s="78"/>
      <c r="AL256" s="78"/>
      <c r="AM256" s="78"/>
      <c r="AN256" s="78"/>
    </row>
    <row r="257" spans="1:40" ht="11.25">
      <c r="A257" s="74"/>
      <c r="B257" s="75"/>
      <c r="C257" s="76"/>
      <c r="D257" s="75"/>
      <c r="E257" s="75"/>
      <c r="F257" s="75"/>
      <c r="G257" s="75"/>
      <c r="H257" s="75"/>
      <c r="I257" s="75"/>
      <c r="J257" s="75"/>
      <c r="K257" s="75"/>
      <c r="L257" s="75"/>
      <c r="M257" s="75"/>
      <c r="N257" s="74"/>
      <c r="O257" s="75"/>
      <c r="P257" s="77"/>
      <c r="Q257" s="75"/>
      <c r="R257" s="75"/>
      <c r="S257" s="73"/>
      <c r="T257" s="75"/>
      <c r="U257" s="75"/>
      <c r="V257" s="75"/>
      <c r="W257" s="75"/>
      <c r="X257" s="75"/>
      <c r="Y257" s="75"/>
      <c r="Z257" s="19"/>
      <c r="AA257" s="19"/>
      <c r="AB257" s="78"/>
      <c r="AC257" s="19"/>
      <c r="AD257" s="19"/>
      <c r="AE257" s="75"/>
      <c r="AF257" s="19"/>
      <c r="AG257" s="78"/>
      <c r="AH257" s="78"/>
      <c r="AI257" s="78"/>
      <c r="AJ257" s="78"/>
      <c r="AK257" s="78"/>
      <c r="AL257" s="78"/>
      <c r="AM257" s="78"/>
      <c r="AN257" s="78"/>
    </row>
    <row r="258" spans="1:40" ht="11.25">
      <c r="A258" s="74"/>
      <c r="B258" s="75"/>
      <c r="C258" s="76"/>
      <c r="D258" s="75"/>
      <c r="E258" s="75"/>
      <c r="F258" s="75"/>
      <c r="G258" s="75"/>
      <c r="H258" s="75"/>
      <c r="I258" s="75"/>
      <c r="J258" s="75"/>
      <c r="K258" s="75"/>
      <c r="L258" s="75"/>
      <c r="M258" s="75"/>
      <c r="N258" s="74"/>
      <c r="O258" s="75"/>
      <c r="P258" s="77"/>
      <c r="Q258" s="75"/>
      <c r="R258" s="75"/>
      <c r="S258" s="73"/>
      <c r="T258" s="75"/>
      <c r="U258" s="75"/>
      <c r="V258" s="75"/>
      <c r="W258" s="75"/>
      <c r="X258" s="75"/>
      <c r="Y258" s="75"/>
      <c r="Z258" s="19"/>
      <c r="AA258" s="19"/>
      <c r="AB258" s="78"/>
      <c r="AC258" s="19"/>
      <c r="AD258" s="19"/>
      <c r="AE258" s="75"/>
      <c r="AF258" s="19"/>
      <c r="AG258" s="78"/>
      <c r="AH258" s="78"/>
      <c r="AI258" s="78"/>
      <c r="AJ258" s="78"/>
      <c r="AK258" s="78"/>
      <c r="AL258" s="78"/>
      <c r="AM258" s="78"/>
      <c r="AN258" s="78"/>
    </row>
    <row r="259" spans="1:40" ht="11.25">
      <c r="A259" s="74"/>
      <c r="B259" s="75"/>
      <c r="C259" s="76"/>
      <c r="D259" s="75"/>
      <c r="E259" s="75"/>
      <c r="F259" s="75"/>
      <c r="G259" s="75"/>
      <c r="H259" s="75"/>
      <c r="I259" s="75"/>
      <c r="J259" s="75"/>
      <c r="K259" s="75"/>
      <c r="L259" s="75"/>
      <c r="M259" s="75"/>
      <c r="N259" s="74"/>
      <c r="O259" s="75"/>
      <c r="P259" s="77"/>
      <c r="Q259" s="75"/>
      <c r="R259" s="75"/>
      <c r="S259" s="73"/>
      <c r="T259" s="75"/>
      <c r="U259" s="75"/>
      <c r="V259" s="75"/>
      <c r="W259" s="75"/>
      <c r="X259" s="75"/>
      <c r="Y259" s="75"/>
      <c r="Z259" s="19"/>
      <c r="AA259" s="19"/>
      <c r="AB259" s="78"/>
      <c r="AC259" s="19"/>
      <c r="AD259" s="19"/>
      <c r="AE259" s="75"/>
      <c r="AF259" s="19"/>
      <c r="AG259" s="78"/>
      <c r="AH259" s="78"/>
      <c r="AI259" s="78"/>
      <c r="AJ259" s="78"/>
      <c r="AK259" s="78"/>
      <c r="AL259" s="78"/>
      <c r="AM259" s="78"/>
      <c r="AN259" s="78"/>
    </row>
    <row r="260" spans="1:40" ht="11.25">
      <c r="A260" s="74"/>
      <c r="B260" s="75"/>
      <c r="C260" s="76"/>
      <c r="D260" s="75"/>
      <c r="E260" s="75"/>
      <c r="F260" s="75"/>
      <c r="G260" s="75"/>
      <c r="H260" s="75"/>
      <c r="I260" s="75"/>
      <c r="J260" s="75"/>
      <c r="K260" s="75"/>
      <c r="L260" s="75"/>
      <c r="M260" s="75"/>
      <c r="N260" s="74"/>
      <c r="O260" s="75"/>
      <c r="P260" s="77"/>
      <c r="Q260" s="75"/>
      <c r="R260" s="75"/>
      <c r="S260" s="73"/>
      <c r="T260" s="75"/>
      <c r="U260" s="75"/>
      <c r="V260" s="75"/>
      <c r="W260" s="75"/>
      <c r="X260" s="75"/>
      <c r="Y260" s="75"/>
      <c r="Z260" s="19"/>
      <c r="AA260" s="19"/>
      <c r="AB260" s="78"/>
      <c r="AC260" s="19"/>
      <c r="AD260" s="19"/>
      <c r="AE260" s="75"/>
      <c r="AF260" s="19"/>
      <c r="AG260" s="78"/>
      <c r="AH260" s="78"/>
      <c r="AI260" s="78"/>
      <c r="AJ260" s="78"/>
      <c r="AK260" s="78"/>
      <c r="AL260" s="78"/>
      <c r="AM260" s="78"/>
      <c r="AN260" s="78"/>
    </row>
    <row r="261" spans="1:40" ht="11.25">
      <c r="A261" s="74"/>
      <c r="B261" s="75"/>
      <c r="C261" s="76"/>
      <c r="D261" s="75"/>
      <c r="E261" s="75"/>
      <c r="F261" s="75"/>
      <c r="G261" s="75"/>
      <c r="H261" s="75"/>
      <c r="I261" s="75"/>
      <c r="J261" s="75"/>
      <c r="K261" s="75"/>
      <c r="L261" s="75"/>
      <c r="M261" s="75"/>
      <c r="N261" s="74"/>
      <c r="O261" s="75"/>
      <c r="P261" s="77"/>
      <c r="Q261" s="75"/>
      <c r="R261" s="75"/>
      <c r="S261" s="73"/>
      <c r="T261" s="75"/>
      <c r="U261" s="75"/>
      <c r="V261" s="75"/>
      <c r="W261" s="75"/>
      <c r="X261" s="75"/>
      <c r="Y261" s="75"/>
      <c r="Z261" s="19"/>
      <c r="AA261" s="19"/>
      <c r="AB261" s="78"/>
      <c r="AC261" s="19"/>
      <c r="AD261" s="19"/>
      <c r="AE261" s="75"/>
      <c r="AF261" s="19"/>
      <c r="AG261" s="78"/>
      <c r="AH261" s="78"/>
      <c r="AI261" s="78"/>
      <c r="AJ261" s="78"/>
      <c r="AK261" s="78"/>
      <c r="AL261" s="78"/>
      <c r="AM261" s="78"/>
      <c r="AN261" s="78"/>
    </row>
    <row r="262" spans="1:40" ht="11.25">
      <c r="A262" s="74"/>
      <c r="B262" s="75"/>
      <c r="C262" s="76"/>
      <c r="D262" s="75"/>
      <c r="E262" s="75"/>
      <c r="F262" s="75"/>
      <c r="G262" s="75"/>
      <c r="H262" s="75"/>
      <c r="I262" s="75"/>
      <c r="J262" s="75"/>
      <c r="K262" s="92"/>
      <c r="L262" s="92">
        <f>+K239-K240-K241</f>
        <v>2000000</v>
      </c>
      <c r="M262" s="93"/>
      <c r="N262" s="93"/>
      <c r="O262" s="75"/>
      <c r="P262" s="77"/>
      <c r="Q262" s="75"/>
      <c r="R262" s="75"/>
      <c r="S262" s="73"/>
      <c r="T262" s="75"/>
      <c r="U262" s="75"/>
      <c r="V262" s="75"/>
      <c r="W262" s="75"/>
      <c r="X262" s="75"/>
      <c r="Y262" s="75"/>
      <c r="Z262" s="19"/>
      <c r="AA262" s="19"/>
      <c r="AB262" s="78"/>
      <c r="AC262" s="19"/>
      <c r="AD262" s="19"/>
      <c r="AE262" s="75"/>
      <c r="AF262" s="19"/>
      <c r="AG262" s="78"/>
      <c r="AH262" s="78"/>
      <c r="AI262" s="78"/>
      <c r="AJ262" s="78"/>
      <c r="AK262" s="78"/>
      <c r="AL262" s="78"/>
      <c r="AM262" s="78"/>
      <c r="AN262" s="78"/>
    </row>
    <row r="263" spans="1:40" ht="11.25">
      <c r="A263" s="74"/>
      <c r="B263" s="75"/>
      <c r="C263" s="76"/>
      <c r="D263" s="75"/>
      <c r="E263" s="75"/>
      <c r="F263" s="75"/>
      <c r="G263" s="75"/>
      <c r="H263" s="75"/>
      <c r="I263" s="75"/>
      <c r="J263" s="75"/>
      <c r="K263" s="90"/>
      <c r="L263" s="94">
        <f>+K215-K241-K240-L264</f>
        <v>-135895980</v>
      </c>
      <c r="M263" s="90"/>
      <c r="N263" s="90"/>
      <c r="O263" s="75"/>
      <c r="P263" s="77"/>
      <c r="Q263" s="75"/>
      <c r="R263" s="75"/>
      <c r="S263" s="73"/>
      <c r="T263" s="75"/>
      <c r="U263" s="75"/>
      <c r="V263" s="75"/>
      <c r="W263" s="75"/>
      <c r="X263" s="75"/>
      <c r="Y263" s="75"/>
      <c r="Z263" s="19"/>
      <c r="AA263" s="19"/>
      <c r="AB263" s="78"/>
      <c r="AC263" s="19"/>
      <c r="AD263" s="19"/>
      <c r="AE263" s="75"/>
      <c r="AF263" s="19"/>
      <c r="AG263" s="78"/>
      <c r="AH263" s="78"/>
      <c r="AI263" s="78"/>
      <c r="AJ263" s="78"/>
      <c r="AK263" s="78"/>
      <c r="AL263" s="78"/>
      <c r="AM263" s="78"/>
      <c r="AN263" s="78"/>
    </row>
    <row r="264" spans="1:40" ht="33.75">
      <c r="A264" s="74"/>
      <c r="B264" s="75"/>
      <c r="C264" s="76"/>
      <c r="D264" s="75"/>
      <c r="E264" s="75"/>
      <c r="F264" s="75"/>
      <c r="G264" s="75"/>
      <c r="H264" s="75"/>
      <c r="I264" s="75"/>
      <c r="J264" s="75"/>
      <c r="K264" s="90"/>
      <c r="L264" s="92">
        <f>+K208</f>
        <v>160000000</v>
      </c>
      <c r="M264" s="93" t="s">
        <v>1361</v>
      </c>
      <c r="N264" s="90"/>
      <c r="O264" s="75"/>
      <c r="P264" s="77"/>
      <c r="Q264" s="75"/>
      <c r="R264" s="75"/>
      <c r="S264" s="73"/>
      <c r="T264" s="75"/>
      <c r="U264" s="75"/>
      <c r="V264" s="75"/>
      <c r="W264" s="75"/>
      <c r="X264" s="75"/>
      <c r="Y264" s="75"/>
      <c r="Z264" s="19"/>
      <c r="AA264" s="19"/>
      <c r="AB264" s="78"/>
      <c r="AC264" s="19"/>
      <c r="AD264" s="19"/>
      <c r="AE264" s="75"/>
      <c r="AF264" s="19"/>
      <c r="AG264" s="78"/>
      <c r="AH264" s="78"/>
      <c r="AI264" s="78"/>
      <c r="AJ264" s="78"/>
      <c r="AK264" s="78"/>
      <c r="AL264" s="78"/>
      <c r="AM264" s="78"/>
      <c r="AN264" s="78"/>
    </row>
    <row r="265" spans="11:14" ht="11.25">
      <c r="K265" s="75"/>
      <c r="L265" s="91"/>
      <c r="M265" s="91"/>
      <c r="N265" s="91"/>
    </row>
    <row r="266" spans="11:14" ht="11.25">
      <c r="K266" s="75"/>
      <c r="L266" s="91"/>
      <c r="M266" s="91"/>
      <c r="N266" s="91"/>
    </row>
    <row r="267" spans="11:14" ht="11.25">
      <c r="K267" s="75"/>
      <c r="L267" s="91">
        <v>33516610093</v>
      </c>
      <c r="M267" s="91" t="s">
        <v>1363</v>
      </c>
      <c r="N267" s="91"/>
    </row>
    <row r="268" spans="11:14" ht="11.25">
      <c r="K268" s="75"/>
      <c r="L268" s="91">
        <v>28886847146.279995</v>
      </c>
      <c r="M268" s="91" t="s">
        <v>1364</v>
      </c>
      <c r="N268" s="91"/>
    </row>
    <row r="269" spans="11:14" ht="11.25">
      <c r="K269" s="75"/>
      <c r="L269" s="91"/>
      <c r="M269" s="91"/>
      <c r="N269" s="91"/>
    </row>
    <row r="270" spans="11:14" ht="11.25">
      <c r="K270" s="75"/>
      <c r="L270" s="91">
        <f>+L268-L263</f>
        <v>29022743126.279995</v>
      </c>
      <c r="M270" s="91"/>
      <c r="N270" s="91"/>
    </row>
    <row r="271" spans="11:14" ht="11.25">
      <c r="K271" s="75"/>
      <c r="L271" s="91"/>
      <c r="M271" s="91"/>
      <c r="N271" s="91"/>
    </row>
    <row r="272" spans="11:14" ht="11.25">
      <c r="K272" s="75"/>
      <c r="L272" s="91"/>
      <c r="M272" s="91"/>
      <c r="N272" s="91"/>
    </row>
    <row r="273" spans="11:14" ht="11.25">
      <c r="K273" s="75"/>
      <c r="L273" s="90"/>
      <c r="M273" s="75"/>
      <c r="N273" s="75"/>
    </row>
    <row r="274" spans="11:14" ht="11.25">
      <c r="K274" s="75"/>
      <c r="L274" s="75"/>
      <c r="M274" s="75"/>
      <c r="N274" s="75"/>
    </row>
    <row r="275" spans="11:14" ht="11.25">
      <c r="K275" s="75"/>
      <c r="L275" s="75"/>
      <c r="M275" s="75"/>
      <c r="N275" s="75"/>
    </row>
    <row r="276" spans="11:14" ht="11.25">
      <c r="K276" s="75"/>
      <c r="L276" s="75"/>
      <c r="M276" s="75"/>
      <c r="N276" s="75"/>
    </row>
    <row r="277" spans="11:14" ht="11.25">
      <c r="K277" s="75"/>
      <c r="L277" s="75"/>
      <c r="M277" s="75"/>
      <c r="N277" s="75"/>
    </row>
    <row r="63256" ht="22.5">
      <c r="O63256" s="22" t="s">
        <v>38</v>
      </c>
    </row>
    <row r="65532" ht="11.25">
      <c r="V65532" s="57" t="s">
        <v>443</v>
      </c>
    </row>
    <row r="65534" ht="22.5">
      <c r="M65534" s="16" t="s">
        <v>224</v>
      </c>
    </row>
  </sheetData>
  <sheetProtection/>
  <autoFilter ref="A2:IJ247"/>
  <mergeCells count="1">
    <mergeCell ref="A1:K1"/>
  </mergeCells>
  <hyperlinks>
    <hyperlink ref="W3" r:id="rId1" display="gloria.lamo@inpec.gov.co"/>
    <hyperlink ref="W9" r:id="rId2" display="yeimmy.rojas@terpel.com"/>
    <hyperlink ref="W8" r:id="rId3" display="andres.fernandez@caminosdelibertad.org"/>
    <hyperlink ref="W29" r:id="rId4" display="isamon27@hotmail.com"/>
    <hyperlink ref="W32" r:id="rId5" display="anedzama@yahoo.com"/>
    <hyperlink ref="W46" r:id="rId6" display="gilmapizaestrada@hotmail.com"/>
    <hyperlink ref="W37" r:id="rId7" display="previsoracolombiacompra@gmail.com"/>
    <hyperlink ref="W26" r:id="rId8" display="dirpilar@goldtoursas.com"/>
    <hyperlink ref="W50" r:id="rId9" display="olgachaparra@hotmail.com"/>
    <hyperlink ref="W78" r:id="rId10" display="ventas@andesscd.com.co"/>
    <hyperlink ref="W74" r:id="rId11" display="diego.cortes@confepaez.com"/>
    <hyperlink ref="W73" r:id="rId12" display="diego.cortes@confepaez.com"/>
    <hyperlink ref="W10" r:id="rId13" display="humbertomunoz@hotmail.com"/>
    <hyperlink ref="W11" r:id="rId14" display="mariaibetancourt@hotmail.com"/>
    <hyperlink ref="W12" r:id="rId15" display="luisaf09@gmail.com"/>
    <hyperlink ref="W13" r:id="rId16" display="mabernardaurrego@gmail.com"/>
    <hyperlink ref="W14" r:id="rId17" display="Karo31077@gmail.com"/>
    <hyperlink ref="W21" r:id="rId18" display="johannaperez15@hotmail.com"/>
    <hyperlink ref="W15" r:id="rId19" display="xepapipa@hotmail.com"/>
    <hyperlink ref="W16" r:id="rId20" display="oso5329@gmail.com"/>
    <hyperlink ref="W17" r:id="rId21" display="cecilia.camargo1106@gmail.com"/>
    <hyperlink ref="W18" r:id="rId22" display="patricia.palacios@4-72.com.co"/>
    <hyperlink ref="W19" r:id="rId23" display="herme601@hotmail.com"/>
    <hyperlink ref="W20" r:id="rId24" display="oscaralexander1990@hotmail.com.com"/>
    <hyperlink ref="W22" r:id="rId25" display="emilsenabogado@hotmail.com"/>
    <hyperlink ref="W23" r:id="rId26" display="camigueherran@gmail.com"/>
    <hyperlink ref="W24" r:id="rId27" display="astridsierraco@yahoo.com"/>
    <hyperlink ref="W25" r:id="rId28" display="mariac_osorio8@hotmail.com"/>
    <hyperlink ref="W27" r:id="rId29" display="rector@pedagogica.edu.co"/>
    <hyperlink ref="W28" r:id="rId30" display="leonardomillos13@gamil.com"/>
    <hyperlink ref="W30" r:id="rId31" display="jessiquina_14@hotmail.com"/>
    <hyperlink ref="W31" r:id="rId32" display="myriamoliverosn@hotmail.com"/>
    <hyperlink ref="W6" r:id="rId33" display="cristinafandino@hotmail.com"/>
    <hyperlink ref="W7" r:id="rId34" display="info@pyzservicios.com"/>
    <hyperlink ref="W5" r:id="rId35" display="gloriacgarcia@hotmail.com"/>
    <hyperlink ref="W34" r:id="rId36" display="yandrez1025@gmail.com"/>
    <hyperlink ref="W33" r:id="rId37" display="jrcneteork@gmail.com"/>
    <hyperlink ref="W35" r:id="rId38" display="james.villamil@gmail.com"/>
    <hyperlink ref="W36" r:id="rId39" display="patty.sa.ro07@gmail.com"/>
    <hyperlink ref="W38" r:id="rId40" display="marcelagualt@hotmail.com"/>
    <hyperlink ref="W44" r:id="rId41" display="lfgaitanp@hotmail.com"/>
    <hyperlink ref="W45" r:id="rId42" display="andreagonzalezlopez@yahoo.es"/>
    <hyperlink ref="W53" r:id="rId43" display="siabrilc@hotmail.com"/>
    <hyperlink ref="W57" r:id="rId44" display="vivic.011@hotmail.com"/>
    <hyperlink ref="W59" r:id="rId45" display="riguzmanen@hotmail.com"/>
    <hyperlink ref="W62" r:id="rId46" display="bibianagonzalez@gmail.com"/>
    <hyperlink ref="W64" r:id="rId47" display="lilito8@yahoo.com"/>
    <hyperlink ref="W65" r:id="rId48" display="paolitapinto.consultores@gmail.com"/>
    <hyperlink ref="W68" r:id="rId49" display="adrianagodu@msn.com"/>
    <hyperlink ref="W69" r:id="rId50" display="jayuvi27@hotmail.com"/>
    <hyperlink ref="W70" r:id="rId51" display="nigapa62@gmail.com"/>
    <hyperlink ref="W72" r:id="rId52" display="galeonfb@hotmail.com"/>
    <hyperlink ref="W79" r:id="rId53" display="alejandra_9104@yahoo.es"/>
    <hyperlink ref="W81" r:id="rId54" display="katherinemillan@yahoo.es"/>
    <hyperlink ref="W82" r:id="rId55" display="danielredrodriguez@gmail.com"/>
    <hyperlink ref="W84" r:id="rId56" display="dianadpuertoh@gmail.com"/>
    <hyperlink ref="W89" r:id="rId57" display="juancchapt@hotmail.com"/>
    <hyperlink ref="W91" r:id="rId58" display="crisramirez103@gmail.com"/>
    <hyperlink ref="W93" r:id="rId59" display="juansebasvel@hotmail.com"/>
    <hyperlink ref="W80" r:id="rId60" display="nellysar@gmail.com"/>
    <hyperlink ref="W48" r:id="rId61" display="sofia.velasquez.n@hotmail.com"/>
    <hyperlink ref="W60" r:id="rId62" display="sancrisrey@hotmail.com"/>
    <hyperlink ref="W49" r:id="rId63" display="alejamendoza05@hotmail.com"/>
    <hyperlink ref="W90" r:id="rId64" display="insa8409@yahoo.com"/>
    <hyperlink ref="W66" r:id="rId65" display="alarconbyv1803@hotmail.es"/>
    <hyperlink ref="W63" r:id="rId66" display="dianluis2601@hotmail.com"/>
    <hyperlink ref="W113" r:id="rId67" display="andrea_ruiz150@hotmail.com"/>
    <hyperlink ref="W86" r:id="rId68" display="adavelasquez2609@gmail.com"/>
    <hyperlink ref="W85" r:id="rId69" display="juliethpaola1986@gmail.com"/>
    <hyperlink ref="W75" r:id="rId70" display="luisalbeiro1978@hotmail.com"/>
    <hyperlink ref="W99" r:id="rId71" display="pochohse@gmail.com"/>
    <hyperlink ref="W115" r:id="rId72" display="fannyguevara@gmail.com"/>
    <hyperlink ref="W116" r:id="rId73" display="alianzaestrategicasas@hotmail.com"/>
    <hyperlink ref="W117" r:id="rId74" display="gobierno@ofi.com.co"/>
    <hyperlink ref="W119" r:id="rId75" display="a.pineros@imcorpsa.com"/>
    <hyperlink ref="W61" r:id="rId76" display="claudiamarcela.ramirez@hotmail.com"/>
    <hyperlink ref="W83" r:id="rId77" display="dmc198_87@hotmail.com"/>
    <hyperlink ref="W42" r:id="rId78" display="amanda.serrano.bulla@gmail.com"/>
    <hyperlink ref="W71" r:id="rId79" display="santiago.spinel@gmail.com"/>
    <hyperlink ref="W56" r:id="rId80" display="vivianlire@hotmail.com"/>
    <hyperlink ref="W40" r:id="rId81" display="angelaesanchezm@hotmail.com"/>
    <hyperlink ref="W100" r:id="rId82" display="amarquez@coem.co"/>
    <hyperlink ref="W102" r:id="rId83" display="juridica@derca.com.co"/>
    <hyperlink ref="W103" r:id="rId84" display="licitaciones@jemsupplies.com"/>
    <hyperlink ref="W104" r:id="rId85" display="juridica@derca.com.co"/>
    <hyperlink ref="W105" r:id="rId86" display="licitaciones@jemsupplies.com"/>
    <hyperlink ref="W106" r:id="rId87" display="claudia.navarro@protela.com"/>
    <hyperlink ref="W107" r:id="rId88" display="juridica@derca.com.co"/>
    <hyperlink ref="W108" r:id="rId89" display="juridica@derca.com.co"/>
    <hyperlink ref="W109" r:id="rId90" display="jcprieto@saradecolombia.com"/>
    <hyperlink ref="W110" r:id="rId91" display="consorcioisa@gmail.com"/>
    <hyperlink ref="W112" r:id="rId92" display="previsoracolombiaacompra@gmail.com"/>
    <hyperlink ref="W92" r:id="rId93" display="rectoria@ufps.edu.co"/>
    <hyperlink ref="W87" r:id="rId94" display="periodistasegura@gmail.com"/>
    <hyperlink ref="W43" r:id="rId95" display="marelyaguirre09@gmail.com"/>
    <hyperlink ref="W58" r:id="rId96" display="irmaramirez18@hotmail.com"/>
    <hyperlink ref="W51" r:id="rId97" display="javier.gomezt@gmail.com"/>
    <hyperlink ref="W47" r:id="rId98" display="fernandosalazarjal@yahoo.es"/>
    <hyperlink ref="W41" r:id="rId99" display="carmenguerrero@yahoo.com"/>
    <hyperlink ref="W76" r:id="rId100" display="anderson1984_1@hotmail.com"/>
    <hyperlink ref="W97" r:id="rId101" display="magdinis-78@hotmail.com"/>
    <hyperlink ref="W77" r:id="rId102" display="nani.arias18@hotmail.com"/>
    <hyperlink ref="W67" r:id="rId103" display="jpablo1001@hotmail.com"/>
    <hyperlink ref="W52" r:id="rId104" display="hercrikev@gmail.com"/>
    <hyperlink ref="W54" r:id="rId105" display="jmgc1311@hotmail.com"/>
    <hyperlink ref="W122" r:id="rId106" display="gerencia@viacoltur.com"/>
    <hyperlink ref="W120" r:id="rId107" display="gerenciacyp@accesodirecto.com.co"/>
    <hyperlink ref="W121" r:id="rId108" display="gerencia@viacoltur.com"/>
    <hyperlink ref="W111" r:id="rId109" display="kulloa@uniminuto.edo.co"/>
    <hyperlink ref="W96" r:id="rId110" display="licitacionestatal@previsora.gov.co"/>
    <hyperlink ref="W101" r:id="rId111" display="ramirezerikan27@hotmail.com"/>
    <hyperlink ref="W98" r:id="rId112" display="troncosoeconomista@gmail.com"/>
    <hyperlink ref="W114" r:id="rId113" display="etcastillo_372@hotmail.com"/>
    <hyperlink ref="W94" r:id="rId114" display="a12lejandro@hotmail.com"/>
    <hyperlink ref="W118" r:id="rId115" display="colcec@cec.org.co"/>
    <hyperlink ref="W95" r:id="rId116" display="hernan.perez@ucc,edu.co"/>
    <hyperlink ref="W39" r:id="rId117" display="fucslastetik@hotmail.es"/>
    <hyperlink ref="W128" r:id="rId118" display="john.ferro@it-nova.co"/>
    <hyperlink ref="W125" r:id="rId119" display="forpo@forpo.gov.vo"/>
    <hyperlink ref="W126" r:id="rId120" display="lamigupi@hotmail.com"/>
    <hyperlink ref="W124" r:id="rId121" display="walter4809@hotmail.com"/>
    <hyperlink ref="W123" r:id="rId122" display="dcmarin@pedagogica.edu .co"/>
    <hyperlink ref="W127" r:id="rId123" display="floralba.duarte@yahoo.com"/>
    <hyperlink ref="AP12" r:id="rId124" display="..\2016\ACTAS DE ARCHIVO\ACTA DE LIQUIDACION CTO 010 DE 2017.pdf"/>
    <hyperlink ref="AP114" r:id="rId125" display="..\2016\ACTAS DE ARCHIVO\ACTA DE LIQUIDACION CTO 112 DE 2017.pdf"/>
    <hyperlink ref="AP17" r:id="rId126" display="..\2016\ACTAS DE ARCHIVO\ACTA DE LIQUIDACION CTO 015 DE 2016.PDF"/>
    <hyperlink ref="AP30" r:id="rId127" display="..\2016\ACTAS DE ARCHIVO\ACTA DE LIQUIDACION CTO 028 DE 2017.pdf"/>
    <hyperlink ref="W129" r:id="rId128" display="xduenas@icfes.gov.co"/>
    <hyperlink ref="W130" r:id="rId129" display="megaservicegvm@hotmail.com"/>
    <hyperlink ref="W131" r:id="rId130" display="servicioalcliente@grupoloslagos.com.co"/>
    <hyperlink ref="W133" r:id="rId131" display="presidencia@satena.com"/>
    <hyperlink ref="W134" r:id="rId132" display="jconcha@idenpla.com.co"/>
    <hyperlink ref="W135" r:id="rId133" display="teachermini@hotmail.com"/>
    <hyperlink ref="W136" r:id="rId134" display="fecsuministrosyservicios@gmail.com.co"/>
    <hyperlink ref="W139" r:id="rId135" display="jairoandresgc@gmail.com"/>
    <hyperlink ref="W140" r:id="rId136" display="contactenos@soportelogico.com.co"/>
    <hyperlink ref="W141" r:id="rId137" display="cvergara@nec.com.co"/>
    <hyperlink ref="W142" r:id="rId138" display="contactenos@fundalectura.org.co"/>
    <hyperlink ref="W143" r:id="rId139" display="info@gaiavitare.com"/>
    <hyperlink ref="W144" r:id="rId140" display="luchosuna@hotmail.com"/>
    <hyperlink ref="W145" r:id="rId141" display="rectoria@uniagustiniana.edu.co"/>
    <hyperlink ref="W146" r:id="rId142" display="pctltda@pctltda.com"/>
    <hyperlink ref="W148" r:id="rId143" display="gerencia@autoserviciomecanico.com"/>
    <hyperlink ref="W132" r:id="rId144" display="rectoria@unimilitar.edu.co"/>
    <hyperlink ref="W138" r:id="rId145" display="disec.plane-inf@policia.gov.co"/>
    <hyperlink ref="W147" r:id="rId146" display="contabilidad@unad.edu.co"/>
    <hyperlink ref="AP24" r:id="rId147" display="..\2016\ACTAS DE ARCHIVO\ACTA DE LIQUIDACION CTO 022 DE 2017.pdf"/>
    <hyperlink ref="W149" r:id="rId148" display="info@isolucion.com.co"/>
    <hyperlink ref="W150" r:id="rId149" display="comercializadoravinarta@yahoo.es"/>
    <hyperlink ref="W151" r:id="rId150" display="colombiads@gmail.com"/>
    <hyperlink ref="W152" r:id="rId151" display="analistasector.oficial@dispapeles.com"/>
    <hyperlink ref="W153" r:id="rId152" display="servicioalcliente@grupoloslagos.com.co"/>
    <hyperlink ref="W154" r:id="rId153" display="heimerd.cardona@uniples.com"/>
    <hyperlink ref="W155" r:id="rId154" display="heimerd.cardona@uniples.com"/>
    <hyperlink ref="W156" r:id="rId155" display="analistasector.oficial@dispapeles.com"/>
    <hyperlink ref="W157" r:id="rId156" display="andres_cruzz@hotmail.com"/>
    <hyperlink ref="W164" r:id="rId157" display="cce@dotacionintegral.com"/>
    <hyperlink ref="W166" r:id="rId158" display="diego.cortes@confepaez.com"/>
    <hyperlink ref="W165" r:id="rId159" display="cce@dotacionintegral.com"/>
    <hyperlink ref="W167" r:id="rId160" display="contacto@omarvanegas.com"/>
    <hyperlink ref="W158" r:id="rId161" display="juriscas13@gmail.com"/>
    <hyperlink ref="W161" r:id="rId162" display="dianabmuñoz@gmail.com"/>
    <hyperlink ref="W159" r:id="rId163" display="axenprogroup@hotmail.com"/>
    <hyperlink ref="W160" r:id="rId164" display="jsanchez@corferias.com"/>
    <hyperlink ref="W168" r:id="rId165" display="informacion@comsistelco.com"/>
    <hyperlink ref="W162" r:id="rId166" display="sindicat@unipiloto.edu.do"/>
    <hyperlink ref="W163" r:id="rId167" display="esteban.martinez@uniandes.edu.co"/>
    <hyperlink ref="W170" r:id="rId168" display="ipso1980@gmail.com"/>
    <hyperlink ref="W169" r:id="rId169" display="asebiol@gmail.com"/>
    <hyperlink ref="W171" r:id="rId170" display="sicologia@unincca.edu.co"/>
    <hyperlink ref="W172" r:id="rId171" display="lucia.caipa@comseg.com.co"/>
    <hyperlink ref="W181" r:id="rId172" display="contabilidadl@dividisenios.com"/>
    <hyperlink ref="W175" r:id="rId173" display="idrovoaj@uis.edu.co"/>
    <hyperlink ref="W180" r:id="rId174" display="forpo@forpo.gov.co"/>
    <hyperlink ref="W177" r:id="rId175" display="nigapa62@gmail.com"/>
    <hyperlink ref="W183" r:id="rId176" display="comercialcoltech@hotmail.com"/>
    <hyperlink ref="W179" r:id="rId177" display="nellysar@gmail.com"/>
    <hyperlink ref="W173" r:id="rId178" display="barranco0927@gmail.com"/>
    <hyperlink ref="W185" r:id="rId179" display="irinisofia1511@gmail.com"/>
    <hyperlink ref="W193" r:id="rId180" display="paolapinto.consultores@gmail.com"/>
    <hyperlink ref="W182" r:id="rId181" display="edwfabis@uniandes.edu.co"/>
    <hyperlink ref="W176" r:id="rId182" display="jveloza@usb.edu.co"/>
    <hyperlink ref="W178" r:id="rId183" display="contabilidad@unbosque.edu.co"/>
    <hyperlink ref="W174" r:id="rId184" display="flaverde@areandina.edu.co"/>
    <hyperlink ref="W187" r:id="rId185" display="gerencia@dsc.com.co"/>
    <hyperlink ref="W186" r:id="rId186" display="contabilidad.baq@centraldesoldaduras.com"/>
    <hyperlink ref="W196" r:id="rId187" display="diviareas@hotmail.com"/>
    <hyperlink ref="W194" r:id="rId188" display="contabilidad@img.com.co"/>
    <hyperlink ref="W195" r:id="rId189" display="licitacionesl@inversioneslm.com"/>
    <hyperlink ref="W191" r:id="rId190" display="cce.venta.etp@sumimas.com.co"/>
    <hyperlink ref="W189" r:id="rId191" display="ccecolsoft@colsof.com.co"/>
    <hyperlink ref="W190" r:id="rId192" display="ncapasso@intergrupo.com"/>
    <hyperlink ref="W198" r:id="rId193" display="dec_fchbog@unal.edu.co"/>
    <hyperlink ref="W203" r:id="rId194" display="ybonilla@db-sistem.com"/>
    <hyperlink ref="W200" r:id="rId195" display="informacion@pctechsoft.com"/>
    <hyperlink ref="W201" r:id="rId196" display="gerenciaactivegym@gmail.com"/>
    <hyperlink ref="W184" r:id="rId197" display="inversionesyhogar@gmail.com"/>
    <hyperlink ref="W188" r:id="rId198" display="egrithva@yahoo.com"/>
    <hyperlink ref="W192" r:id="rId199" display="gps.electronicsltda@hotmail.com;gpselectronicsltda1@gmail.com"/>
    <hyperlink ref="W197" r:id="rId200" display="centefacder_bog@unal.edu.co"/>
    <hyperlink ref="W199" r:id="rId201" display="metalicaslucena@yahoo.com"/>
    <hyperlink ref="W202" r:id="rId202" display="contacto@merlin.com.co"/>
    <hyperlink ref="W204" r:id="rId203" display="sandra.bonilla@libertadores.edu.co"/>
    <hyperlink ref="W205" r:id="rId204" display="john.albarracin@cts.com.co"/>
    <hyperlink ref="W206" r:id="rId205" display="notificacion.melcol@melcol.com.co"/>
    <hyperlink ref="W207" r:id="rId206" display="jsanchez@corferias.com"/>
    <hyperlink ref="W208" r:id="rId207" display="oficinajuridica@fusagasuga-cundinamarca.gov.co"/>
    <hyperlink ref="W209" r:id="rId208" display="kettyrossy@hotmail.com"/>
    <hyperlink ref="W210" r:id="rId209" display="blamis@blamis.com.co"/>
    <hyperlink ref="W211" r:id="rId210" display="suzukisantarosa@hotmail.com"/>
    <hyperlink ref="W212" r:id="rId211" display="spaezdiaz@yahoo.com"/>
    <hyperlink ref="W213" r:id="rId212" display="germanhernandezb@hotmail.com"/>
    <hyperlink ref="W214" r:id="rId213" display="kulloa@uniminuto.edo.co"/>
    <hyperlink ref="W215" r:id="rId214" display="guillermo.arciniegas@dispapeles.com"/>
    <hyperlink ref="W216" r:id="rId215" display="jsanchez@colferias.com"/>
    <hyperlink ref="W217" r:id="rId216" display="dcamacho@fisa.com.co;licitaciones@fisa.com.co"/>
    <hyperlink ref="W218" r:id="rId217" display="gerencia@comsistelco.com"/>
    <hyperlink ref="W219" r:id="rId218" display="informacion@comsistelco.com"/>
    <hyperlink ref="W220" r:id="rId219" display="ingevecsas@gmail.com"/>
    <hyperlink ref="W221" r:id="rId220" display="comercialcoltech@hotmail.com"/>
    <hyperlink ref="W222" r:id="rId221" display="monika.1284@hotmail.com"/>
    <hyperlink ref="W223" r:id="rId222" display="gobiernovirtual@panamericana.com.co"/>
    <hyperlink ref="W224" r:id="rId223" display="gerencia@comsistelco.com"/>
    <hyperlink ref="W225" r:id="rId224" display="GRUPOBACET@GMAIL.COM"/>
    <hyperlink ref="W226" r:id="rId225" display="encaucho@encaucho.com"/>
    <hyperlink ref="W227" r:id="rId226" display="sandra.bautista@makro.com.co"/>
    <hyperlink ref="W228" r:id="rId227" display="cjscanecas@hotmail.com"/>
    <hyperlink ref="W229" r:id="rId228" display="jhon.laguna@alkosto.com.co"/>
    <hyperlink ref="W230" r:id="rId229" display="mariavictoria@iwanagreen.com"/>
    <hyperlink ref="W232" r:id="rId230" display="axenprogroup@hotmail.com"/>
    <hyperlink ref="W233" r:id="rId231" display="tinterflexdecolombia@hotmail.com"/>
    <hyperlink ref="W234" r:id="rId232" display="info@sf.com.co"/>
    <hyperlink ref="W235" r:id="rId233" display="jsanchez@corferias.com"/>
    <hyperlink ref="W236" r:id="rId234" display="contadurial@colempaques.com"/>
    <hyperlink ref="W237" r:id="rId235" display="cosupertools@hotmail.com"/>
    <hyperlink ref="W238" r:id="rId236" display="alarconbyv1803@hotmail.es"/>
    <hyperlink ref="W239" r:id="rId237" display="lfgaitanp@hotmail.com"/>
    <hyperlink ref="W240" r:id="rId238" display="jmgc1311@hotmail.com"/>
    <hyperlink ref="W241" r:id="rId239" display="siabrilc@hotmail.com"/>
    <hyperlink ref="W242" r:id="rId240" display="gerencia@modulostand.com"/>
    <hyperlink ref="W243" r:id="rId241" display="info@iistec,co"/>
    <hyperlink ref="W244" r:id="rId242" display="contabilidad@singetel.com.co"/>
    <hyperlink ref="W252" r:id="rId243" display="nan.garzon@colsubsidio.com"/>
    <hyperlink ref="W249" r:id="rId244" display="vivianlire@hotmail.com"/>
    <hyperlink ref="W245" r:id="rId245" display="javier.gomezt@gmail.com"/>
    <hyperlink ref="W246" r:id="rId246" display="sancrisrey@hotmail.com"/>
    <hyperlink ref="W248" r:id="rId247" display="jayuvi27@hotmail.com"/>
  </hyperlinks>
  <printOptions/>
  <pageMargins left="1.299212598425197" right="0.1968503937007874" top="0.15748031496062992" bottom="0" header="0.31496062992125984" footer="0.31496062992125984"/>
  <pageSetup orientation="landscape" paperSize="5" scale="49" r:id="rId250"/>
  <rowBreaks count="2" manualBreakCount="2">
    <brk id="189" max="243" man="1"/>
    <brk id="215" max="255" man="1"/>
  </rowBreaks>
  <colBreaks count="1" manualBreakCount="1">
    <brk id="36" max="65535" man="1"/>
  </colBreaks>
  <legacyDrawing r:id="rId249"/>
</worksheet>
</file>

<file path=xl/worksheets/sheet2.xml><?xml version="1.0" encoding="utf-8"?>
<worksheet xmlns="http://schemas.openxmlformats.org/spreadsheetml/2006/main" xmlns:r="http://schemas.openxmlformats.org/officeDocument/2006/relationships">
  <dimension ref="A1:N32"/>
  <sheetViews>
    <sheetView tabSelected="1" zoomScale="75" zoomScaleNormal="75" zoomScalePageLayoutView="0" workbookViewId="0" topLeftCell="A1">
      <selection activeCell="E12" sqref="E12"/>
    </sheetView>
  </sheetViews>
  <sheetFormatPr defaultColWidth="11.421875" defaultRowHeight="15"/>
  <cols>
    <col min="1" max="1" width="8.140625" style="0" customWidth="1"/>
    <col min="2" max="2" width="11.28125" style="0" bestFit="1" customWidth="1"/>
    <col min="3" max="3" width="14.8515625" style="0" customWidth="1"/>
    <col min="4" max="4" width="16.28125" style="0" customWidth="1"/>
    <col min="5" max="5" width="45.421875" style="0" customWidth="1"/>
    <col min="6" max="6" width="15.28125" style="0" bestFit="1" customWidth="1"/>
    <col min="8" max="8" width="15.28125" style="0" bestFit="1" customWidth="1"/>
    <col min="13" max="13" width="16.7109375" style="0" customWidth="1"/>
    <col min="14" max="14" width="23.28125" style="0" customWidth="1"/>
  </cols>
  <sheetData>
    <row r="1" spans="1:14" ht="21.75" thickBot="1">
      <c r="A1" s="103" t="s">
        <v>1525</v>
      </c>
      <c r="B1" s="104"/>
      <c r="C1" s="104"/>
      <c r="D1" s="104"/>
      <c r="E1" s="104"/>
      <c r="F1" s="104"/>
      <c r="G1" s="104"/>
      <c r="H1" s="104"/>
      <c r="I1" s="104"/>
      <c r="J1" s="104"/>
      <c r="K1" s="104"/>
      <c r="L1" s="104"/>
      <c r="M1" s="104"/>
      <c r="N1" s="105"/>
    </row>
    <row r="2" spans="1:14" ht="33.75">
      <c r="A2" s="106" t="s">
        <v>10</v>
      </c>
      <c r="B2" s="107" t="s">
        <v>497</v>
      </c>
      <c r="C2" s="107" t="s">
        <v>8</v>
      </c>
      <c r="D2" s="107" t="s">
        <v>3</v>
      </c>
      <c r="E2" s="107" t="s">
        <v>14</v>
      </c>
      <c r="F2" s="107" t="s">
        <v>6</v>
      </c>
      <c r="G2" s="107" t="s">
        <v>498</v>
      </c>
      <c r="H2" s="107" t="s">
        <v>7</v>
      </c>
      <c r="I2" s="107" t="s">
        <v>11</v>
      </c>
      <c r="J2" s="107" t="s">
        <v>12</v>
      </c>
      <c r="K2" s="107" t="s">
        <v>53</v>
      </c>
      <c r="L2" s="107" t="s">
        <v>13</v>
      </c>
      <c r="M2" s="107" t="s">
        <v>499</v>
      </c>
      <c r="N2" s="108" t="s">
        <v>500</v>
      </c>
    </row>
    <row r="3" spans="1:14" ht="56.25">
      <c r="A3" s="39" t="s">
        <v>1377</v>
      </c>
      <c r="B3" s="5" t="s">
        <v>38</v>
      </c>
      <c r="C3" s="16" t="s">
        <v>63</v>
      </c>
      <c r="D3" s="4" t="s">
        <v>1376</v>
      </c>
      <c r="E3" s="1" t="s">
        <v>1378</v>
      </c>
      <c r="F3" s="53">
        <v>4926600</v>
      </c>
      <c r="G3" s="53">
        <v>0</v>
      </c>
      <c r="H3" s="53">
        <f>+G3+F3</f>
        <v>4926600</v>
      </c>
      <c r="I3" s="7">
        <v>43040</v>
      </c>
      <c r="J3" s="46">
        <v>43041</v>
      </c>
      <c r="K3" s="54"/>
      <c r="L3" s="55">
        <v>43045</v>
      </c>
      <c r="M3" s="4" t="s">
        <v>748</v>
      </c>
      <c r="N3" s="40" t="s">
        <v>1380</v>
      </c>
    </row>
    <row r="4" spans="1:14" ht="75">
      <c r="A4" s="39" t="s">
        <v>1383</v>
      </c>
      <c r="B4" s="5" t="s">
        <v>1382</v>
      </c>
      <c r="C4" s="16" t="s">
        <v>619</v>
      </c>
      <c r="D4" s="4" t="s">
        <v>1381</v>
      </c>
      <c r="E4" s="1" t="s">
        <v>1384</v>
      </c>
      <c r="F4" s="53">
        <v>911140</v>
      </c>
      <c r="G4" s="53">
        <v>0</v>
      </c>
      <c r="H4" s="53">
        <f aca="true" t="shared" si="0" ref="H4:H31">+G4+F4</f>
        <v>911140</v>
      </c>
      <c r="I4" s="7">
        <v>43041</v>
      </c>
      <c r="J4" s="46">
        <v>43047</v>
      </c>
      <c r="K4" s="54"/>
      <c r="L4" s="55">
        <v>43069</v>
      </c>
      <c r="M4" s="4" t="s">
        <v>951</v>
      </c>
      <c r="N4" s="40" t="s">
        <v>1385</v>
      </c>
    </row>
    <row r="5" spans="1:14" ht="56.25">
      <c r="A5" s="39" t="s">
        <v>1387</v>
      </c>
      <c r="B5" s="5" t="s">
        <v>1386</v>
      </c>
      <c r="C5" s="16" t="s">
        <v>619</v>
      </c>
      <c r="D5" s="4" t="s">
        <v>1031</v>
      </c>
      <c r="E5" s="1" t="s">
        <v>1388</v>
      </c>
      <c r="F5" s="53">
        <v>399999999</v>
      </c>
      <c r="G5" s="53">
        <v>0</v>
      </c>
      <c r="H5" s="53">
        <f t="shared" si="0"/>
        <v>399999999</v>
      </c>
      <c r="I5" s="7">
        <v>43039</v>
      </c>
      <c r="J5" s="46">
        <v>43053</v>
      </c>
      <c r="K5" s="54"/>
      <c r="L5" s="55">
        <v>43084</v>
      </c>
      <c r="M5" s="4" t="s">
        <v>748</v>
      </c>
      <c r="N5" s="40" t="s">
        <v>1389</v>
      </c>
    </row>
    <row r="6" spans="1:14" ht="56.25">
      <c r="A6" s="39" t="s">
        <v>1392</v>
      </c>
      <c r="B6" s="5" t="s">
        <v>1391</v>
      </c>
      <c r="C6" s="16" t="s">
        <v>1390</v>
      </c>
      <c r="D6" s="4" t="s">
        <v>1546</v>
      </c>
      <c r="E6" s="1" t="s">
        <v>1393</v>
      </c>
      <c r="F6" s="53">
        <v>113180932.11</v>
      </c>
      <c r="G6" s="53">
        <v>0</v>
      </c>
      <c r="H6" s="53">
        <f t="shared" si="0"/>
        <v>113180932.11</v>
      </c>
      <c r="I6" s="7">
        <v>43042</v>
      </c>
      <c r="J6" s="46">
        <v>43047</v>
      </c>
      <c r="K6" s="54" t="s">
        <v>1532</v>
      </c>
      <c r="L6" s="55">
        <v>43084</v>
      </c>
      <c r="M6" s="4" t="s">
        <v>1275</v>
      </c>
      <c r="N6" s="40" t="s">
        <v>1046</v>
      </c>
    </row>
    <row r="7" spans="1:14" ht="78.75">
      <c r="A7" s="39" t="s">
        <v>1394</v>
      </c>
      <c r="B7" s="5" t="s">
        <v>1443</v>
      </c>
      <c r="C7" s="16" t="s">
        <v>619</v>
      </c>
      <c r="D7" s="4" t="s">
        <v>1413</v>
      </c>
      <c r="E7" s="1" t="s">
        <v>1445</v>
      </c>
      <c r="F7" s="53">
        <v>39556000</v>
      </c>
      <c r="G7" s="53">
        <v>0</v>
      </c>
      <c r="H7" s="53">
        <f t="shared" si="0"/>
        <v>39556000</v>
      </c>
      <c r="I7" s="7">
        <v>43047</v>
      </c>
      <c r="J7" s="46">
        <v>43049</v>
      </c>
      <c r="K7" s="54"/>
      <c r="L7" s="55">
        <v>43069</v>
      </c>
      <c r="M7" s="4" t="s">
        <v>1446</v>
      </c>
      <c r="N7" s="40" t="s">
        <v>1447</v>
      </c>
    </row>
    <row r="8" spans="1:14" ht="45">
      <c r="A8" s="39" t="s">
        <v>1395</v>
      </c>
      <c r="B8" s="5" t="s">
        <v>1416</v>
      </c>
      <c r="C8" s="16" t="s">
        <v>214</v>
      </c>
      <c r="D8" s="4" t="s">
        <v>1120</v>
      </c>
      <c r="E8" s="1" t="s">
        <v>1417</v>
      </c>
      <c r="F8" s="53">
        <v>70889500</v>
      </c>
      <c r="G8" s="53">
        <v>0</v>
      </c>
      <c r="H8" s="53">
        <f t="shared" si="0"/>
        <v>70889500</v>
      </c>
      <c r="I8" s="7">
        <v>43048</v>
      </c>
      <c r="J8" s="46">
        <v>43048</v>
      </c>
      <c r="K8" s="54"/>
      <c r="L8" s="55">
        <v>43084</v>
      </c>
      <c r="M8" s="4" t="s">
        <v>443</v>
      </c>
      <c r="N8" s="40" t="s">
        <v>1179</v>
      </c>
    </row>
    <row r="9" spans="1:14" ht="56.25">
      <c r="A9" s="39" t="s">
        <v>1396</v>
      </c>
      <c r="B9" s="5" t="s">
        <v>38</v>
      </c>
      <c r="C9" s="16" t="s">
        <v>730</v>
      </c>
      <c r="D9" s="4" t="s">
        <v>1420</v>
      </c>
      <c r="E9" s="1" t="s">
        <v>1448</v>
      </c>
      <c r="F9" s="53">
        <v>4000000</v>
      </c>
      <c r="G9" s="53">
        <v>0</v>
      </c>
      <c r="H9" s="53">
        <f t="shared" si="0"/>
        <v>4000000</v>
      </c>
      <c r="I9" s="7">
        <v>43053</v>
      </c>
      <c r="J9" s="46">
        <v>43055</v>
      </c>
      <c r="K9" s="54"/>
      <c r="L9" s="55">
        <v>43100</v>
      </c>
      <c r="M9" s="4" t="s">
        <v>404</v>
      </c>
      <c r="N9" s="40" t="s">
        <v>1451</v>
      </c>
    </row>
    <row r="10" spans="1:14" ht="123.75">
      <c r="A10" s="39" t="s">
        <v>1397</v>
      </c>
      <c r="B10" s="5" t="s">
        <v>1526</v>
      </c>
      <c r="C10" s="16" t="s">
        <v>619</v>
      </c>
      <c r="D10" s="4" t="s">
        <v>1528</v>
      </c>
      <c r="E10" s="1" t="s">
        <v>1423</v>
      </c>
      <c r="F10" s="53">
        <v>27003741</v>
      </c>
      <c r="G10" s="53">
        <v>0</v>
      </c>
      <c r="H10" s="53">
        <f t="shared" si="0"/>
        <v>27003741</v>
      </c>
      <c r="I10" s="7">
        <v>43055</v>
      </c>
      <c r="J10" s="46">
        <v>43055</v>
      </c>
      <c r="K10" s="54"/>
      <c r="L10" s="55">
        <v>43096</v>
      </c>
      <c r="M10" s="4" t="s">
        <v>1455</v>
      </c>
      <c r="N10" s="40" t="s">
        <v>1454</v>
      </c>
    </row>
    <row r="11" spans="1:14" ht="112.5">
      <c r="A11" s="39" t="s">
        <v>1398</v>
      </c>
      <c r="B11" s="5" t="s">
        <v>1459</v>
      </c>
      <c r="C11" s="16" t="s">
        <v>42</v>
      </c>
      <c r="D11" s="4" t="s">
        <v>1031</v>
      </c>
      <c r="E11" s="1" t="s">
        <v>1425</v>
      </c>
      <c r="F11" s="53">
        <v>94241593</v>
      </c>
      <c r="G11" s="53">
        <v>0</v>
      </c>
      <c r="H11" s="53">
        <f t="shared" si="0"/>
        <v>94241593</v>
      </c>
      <c r="I11" s="7">
        <v>43055</v>
      </c>
      <c r="J11" s="46">
        <v>43055</v>
      </c>
      <c r="K11" s="54"/>
      <c r="L11" s="55">
        <v>43084</v>
      </c>
      <c r="M11" s="4" t="s">
        <v>905</v>
      </c>
      <c r="N11" s="40" t="s">
        <v>1389</v>
      </c>
    </row>
    <row r="12" spans="1:14" ht="78.75">
      <c r="A12" s="39" t="s">
        <v>1399</v>
      </c>
      <c r="B12" s="5" t="s">
        <v>1426</v>
      </c>
      <c r="C12" s="16" t="s">
        <v>619</v>
      </c>
      <c r="D12" s="4" t="s">
        <v>1460</v>
      </c>
      <c r="E12" s="1" t="s">
        <v>1461</v>
      </c>
      <c r="F12" s="53">
        <v>439018689.5</v>
      </c>
      <c r="G12" s="53">
        <v>0</v>
      </c>
      <c r="H12" s="53">
        <f t="shared" si="0"/>
        <v>439018689.5</v>
      </c>
      <c r="I12" s="7">
        <v>43055</v>
      </c>
      <c r="J12" s="46">
        <v>43059</v>
      </c>
      <c r="K12" s="54"/>
      <c r="L12" s="55">
        <v>43100</v>
      </c>
      <c r="M12" s="4" t="s">
        <v>748</v>
      </c>
      <c r="N12" s="40" t="s">
        <v>1462</v>
      </c>
    </row>
    <row r="13" spans="1:14" ht="78.75">
      <c r="A13" s="39" t="s">
        <v>1400</v>
      </c>
      <c r="B13" s="5" t="s">
        <v>1426</v>
      </c>
      <c r="C13" s="16" t="s">
        <v>619</v>
      </c>
      <c r="D13" s="4" t="s">
        <v>1463</v>
      </c>
      <c r="E13" s="1" t="s">
        <v>1464</v>
      </c>
      <c r="F13" s="53">
        <v>267952446</v>
      </c>
      <c r="G13" s="53">
        <v>0</v>
      </c>
      <c r="H13" s="53">
        <f t="shared" si="0"/>
        <v>267952446</v>
      </c>
      <c r="I13" s="7">
        <v>43055</v>
      </c>
      <c r="J13" s="46">
        <v>43061</v>
      </c>
      <c r="K13" s="54"/>
      <c r="L13" s="55">
        <v>43100</v>
      </c>
      <c r="M13" s="4" t="s">
        <v>748</v>
      </c>
      <c r="N13" s="40" t="s">
        <v>1465</v>
      </c>
    </row>
    <row r="14" spans="1:14" ht="67.5">
      <c r="A14" s="39" t="s">
        <v>1401</v>
      </c>
      <c r="B14" s="5" t="s">
        <v>1526</v>
      </c>
      <c r="C14" s="16" t="s">
        <v>619</v>
      </c>
      <c r="D14" s="4" t="s">
        <v>1527</v>
      </c>
      <c r="E14" s="1" t="s">
        <v>1428</v>
      </c>
      <c r="F14" s="53">
        <v>8948991</v>
      </c>
      <c r="G14" s="53">
        <v>0</v>
      </c>
      <c r="H14" s="53">
        <f t="shared" si="0"/>
        <v>8948991</v>
      </c>
      <c r="I14" s="7">
        <v>43055</v>
      </c>
      <c r="J14" s="46">
        <v>43055</v>
      </c>
      <c r="K14" s="54"/>
      <c r="L14" s="55">
        <v>43096</v>
      </c>
      <c r="M14" s="4" t="s">
        <v>1466</v>
      </c>
      <c r="N14" s="40" t="s">
        <v>1467</v>
      </c>
    </row>
    <row r="15" spans="1:14" ht="146.25">
      <c r="A15" s="39" t="s">
        <v>1402</v>
      </c>
      <c r="B15" s="5" t="s">
        <v>1430</v>
      </c>
      <c r="C15" s="16" t="s">
        <v>619</v>
      </c>
      <c r="D15" s="4" t="s">
        <v>1429</v>
      </c>
      <c r="E15" s="1" t="s">
        <v>1468</v>
      </c>
      <c r="F15" s="53">
        <v>217802946</v>
      </c>
      <c r="G15" s="53">
        <v>0</v>
      </c>
      <c r="H15" s="53">
        <f t="shared" si="0"/>
        <v>217802946</v>
      </c>
      <c r="I15" s="7">
        <v>43056</v>
      </c>
      <c r="J15" s="46">
        <v>43062</v>
      </c>
      <c r="K15" s="54" t="s">
        <v>1532</v>
      </c>
      <c r="L15" s="55">
        <v>43084</v>
      </c>
      <c r="M15" s="4" t="s">
        <v>1469</v>
      </c>
      <c r="N15" s="40" t="s">
        <v>1473</v>
      </c>
    </row>
    <row r="16" spans="1:14" ht="123.75">
      <c r="A16" s="39" t="s">
        <v>1403</v>
      </c>
      <c r="B16" s="5" t="s">
        <v>1526</v>
      </c>
      <c r="C16" s="16" t="s">
        <v>619</v>
      </c>
      <c r="D16" s="4" t="s">
        <v>1476</v>
      </c>
      <c r="E16" s="1" t="s">
        <v>1428</v>
      </c>
      <c r="F16" s="53">
        <v>9308400</v>
      </c>
      <c r="G16" s="53">
        <v>0</v>
      </c>
      <c r="H16" s="53">
        <f t="shared" si="0"/>
        <v>9308400</v>
      </c>
      <c r="I16" s="7">
        <v>43059</v>
      </c>
      <c r="J16" s="46">
        <v>43059</v>
      </c>
      <c r="K16" s="54"/>
      <c r="L16" s="55">
        <v>43096</v>
      </c>
      <c r="M16" s="4" t="s">
        <v>1455</v>
      </c>
      <c r="N16" s="40" t="s">
        <v>1477</v>
      </c>
    </row>
    <row r="17" spans="1:14" ht="78.75">
      <c r="A17" s="39" t="s">
        <v>1404</v>
      </c>
      <c r="B17" s="5" t="s">
        <v>1430</v>
      </c>
      <c r="C17" s="16" t="s">
        <v>619</v>
      </c>
      <c r="D17" s="4" t="s">
        <v>1431</v>
      </c>
      <c r="E17" s="1" t="s">
        <v>1432</v>
      </c>
      <c r="F17" s="53">
        <v>10869988</v>
      </c>
      <c r="G17" s="53">
        <v>0</v>
      </c>
      <c r="H17" s="53">
        <f t="shared" si="0"/>
        <v>10869988</v>
      </c>
      <c r="I17" s="7">
        <v>43059</v>
      </c>
      <c r="J17" s="46">
        <v>43061</v>
      </c>
      <c r="K17" s="54"/>
      <c r="L17" s="55">
        <v>43084</v>
      </c>
      <c r="M17" s="4" t="s">
        <v>1478</v>
      </c>
      <c r="N17" s="40" t="s">
        <v>1479</v>
      </c>
    </row>
    <row r="18" spans="1:14" ht="90">
      <c r="A18" s="39" t="s">
        <v>1405</v>
      </c>
      <c r="B18" s="5" t="s">
        <v>1434</v>
      </c>
      <c r="C18" s="16" t="s">
        <v>619</v>
      </c>
      <c r="D18" s="4" t="s">
        <v>1433</v>
      </c>
      <c r="E18" s="1" t="s">
        <v>1482</v>
      </c>
      <c r="F18" s="53">
        <v>2248000</v>
      </c>
      <c r="G18" s="53">
        <v>0</v>
      </c>
      <c r="H18" s="53">
        <f t="shared" si="0"/>
        <v>2248000</v>
      </c>
      <c r="I18" s="7">
        <v>43059</v>
      </c>
      <c r="J18" s="46">
        <v>43061</v>
      </c>
      <c r="K18" s="54"/>
      <c r="L18" s="55">
        <v>43084</v>
      </c>
      <c r="M18" s="4" t="s">
        <v>621</v>
      </c>
      <c r="N18" s="40" t="s">
        <v>1481</v>
      </c>
    </row>
    <row r="19" spans="1:14" ht="67.5">
      <c r="A19" s="39" t="s">
        <v>1406</v>
      </c>
      <c r="B19" s="5" t="s">
        <v>1426</v>
      </c>
      <c r="C19" s="16" t="s">
        <v>619</v>
      </c>
      <c r="D19" s="4" t="s">
        <v>1007</v>
      </c>
      <c r="E19" s="1" t="s">
        <v>1436</v>
      </c>
      <c r="F19" s="53">
        <v>112385520</v>
      </c>
      <c r="G19" s="53">
        <v>0</v>
      </c>
      <c r="H19" s="53">
        <f t="shared" si="0"/>
        <v>112385520</v>
      </c>
      <c r="I19" s="7">
        <v>43059</v>
      </c>
      <c r="J19" s="46">
        <v>43059</v>
      </c>
      <c r="K19" s="54"/>
      <c r="L19" s="55">
        <v>43100</v>
      </c>
      <c r="M19" s="4" t="s">
        <v>748</v>
      </c>
      <c r="N19" s="40" t="s">
        <v>1041</v>
      </c>
    </row>
    <row r="20" spans="1:14" ht="78.75">
      <c r="A20" s="39" t="s">
        <v>1407</v>
      </c>
      <c r="B20" s="5" t="s">
        <v>1426</v>
      </c>
      <c r="C20" s="16" t="s">
        <v>619</v>
      </c>
      <c r="D20" s="4" t="s">
        <v>1483</v>
      </c>
      <c r="E20" s="1" t="s">
        <v>1485</v>
      </c>
      <c r="F20" s="53">
        <v>1418003550</v>
      </c>
      <c r="G20" s="53">
        <v>0</v>
      </c>
      <c r="H20" s="53">
        <f t="shared" si="0"/>
        <v>1418003550</v>
      </c>
      <c r="I20" s="7">
        <v>43059</v>
      </c>
      <c r="J20" s="46">
        <v>43062</v>
      </c>
      <c r="K20" s="54"/>
      <c r="L20" s="55">
        <v>43084</v>
      </c>
      <c r="M20" s="4" t="s">
        <v>748</v>
      </c>
      <c r="N20" s="40" t="s">
        <v>1484</v>
      </c>
    </row>
    <row r="21" spans="1:14" ht="78.75">
      <c r="A21" s="39" t="s">
        <v>1408</v>
      </c>
      <c r="B21" s="5" t="s">
        <v>1437</v>
      </c>
      <c r="C21" s="16" t="s">
        <v>619</v>
      </c>
      <c r="D21" s="4" t="s">
        <v>1486</v>
      </c>
      <c r="E21" s="1" t="s">
        <v>1487</v>
      </c>
      <c r="F21" s="53">
        <v>25981040</v>
      </c>
      <c r="G21" s="53">
        <v>0</v>
      </c>
      <c r="H21" s="53">
        <f t="shared" si="0"/>
        <v>25981040</v>
      </c>
      <c r="I21" s="7">
        <v>43059</v>
      </c>
      <c r="J21" s="46">
        <v>43061</v>
      </c>
      <c r="K21" s="54"/>
      <c r="L21" s="55">
        <v>43084</v>
      </c>
      <c r="M21" s="4" t="s">
        <v>1488</v>
      </c>
      <c r="N21" s="40" t="s">
        <v>1489</v>
      </c>
    </row>
    <row r="22" spans="1:14" ht="90">
      <c r="A22" s="39" t="s">
        <v>1409</v>
      </c>
      <c r="B22" s="5" t="s">
        <v>38</v>
      </c>
      <c r="C22" s="16" t="s">
        <v>63</v>
      </c>
      <c r="D22" s="4" t="s">
        <v>1490</v>
      </c>
      <c r="E22" s="1" t="s">
        <v>1439</v>
      </c>
      <c r="F22" s="53">
        <v>5015850</v>
      </c>
      <c r="G22" s="53">
        <v>0</v>
      </c>
      <c r="H22" s="53">
        <f t="shared" si="0"/>
        <v>5015850</v>
      </c>
      <c r="I22" s="7">
        <v>43060</v>
      </c>
      <c r="J22" s="46">
        <v>43060</v>
      </c>
      <c r="K22" s="54"/>
      <c r="L22" s="55">
        <v>43063</v>
      </c>
      <c r="M22" s="4" t="s">
        <v>748</v>
      </c>
      <c r="N22" s="40" t="s">
        <v>1044</v>
      </c>
    </row>
    <row r="23" spans="1:14" ht="67.5">
      <c r="A23" s="39" t="s">
        <v>1410</v>
      </c>
      <c r="B23" s="5" t="s">
        <v>1430</v>
      </c>
      <c r="C23" s="16" t="s">
        <v>619</v>
      </c>
      <c r="D23" s="4" t="s">
        <v>1491</v>
      </c>
      <c r="E23" s="1" t="s">
        <v>1440</v>
      </c>
      <c r="F23" s="53">
        <v>36288000</v>
      </c>
      <c r="G23" s="53">
        <v>0</v>
      </c>
      <c r="H23" s="53">
        <f t="shared" si="0"/>
        <v>36288000</v>
      </c>
      <c r="I23" s="7">
        <v>43061</v>
      </c>
      <c r="J23" s="46">
        <v>43068</v>
      </c>
      <c r="K23" s="54"/>
      <c r="L23" s="55" t="s">
        <v>1441</v>
      </c>
      <c r="M23" s="4" t="s">
        <v>1492</v>
      </c>
      <c r="N23" s="40" t="s">
        <v>1493</v>
      </c>
    </row>
    <row r="24" spans="1:14" ht="56.25">
      <c r="A24" s="39" t="s">
        <v>1411</v>
      </c>
      <c r="B24" s="5" t="s">
        <v>1442</v>
      </c>
      <c r="C24" s="16" t="s">
        <v>619</v>
      </c>
      <c r="D24" s="4" t="s">
        <v>1494</v>
      </c>
      <c r="E24" s="1" t="s">
        <v>1495</v>
      </c>
      <c r="F24" s="53">
        <v>9099929</v>
      </c>
      <c r="G24" s="53">
        <v>0</v>
      </c>
      <c r="H24" s="53">
        <f t="shared" si="0"/>
        <v>9099929</v>
      </c>
      <c r="I24" s="7">
        <v>43062</v>
      </c>
      <c r="J24" s="46">
        <v>43070</v>
      </c>
      <c r="K24" s="54"/>
      <c r="L24" s="55" t="s">
        <v>1441</v>
      </c>
      <c r="M24" s="4" t="s">
        <v>1088</v>
      </c>
      <c r="N24" s="40" t="s">
        <v>1496</v>
      </c>
    </row>
    <row r="25" spans="1:14" ht="67.5">
      <c r="A25" s="39" t="s">
        <v>1412</v>
      </c>
      <c r="B25" s="5" t="s">
        <v>1498</v>
      </c>
      <c r="C25" s="16" t="s">
        <v>730</v>
      </c>
      <c r="D25" s="4" t="s">
        <v>181</v>
      </c>
      <c r="E25" s="1" t="s">
        <v>1497</v>
      </c>
      <c r="F25" s="53">
        <v>2500000</v>
      </c>
      <c r="G25" s="53">
        <v>0</v>
      </c>
      <c r="H25" s="53">
        <f t="shared" si="0"/>
        <v>2500000</v>
      </c>
      <c r="I25" s="7">
        <v>43066</v>
      </c>
      <c r="J25" s="46">
        <v>43066</v>
      </c>
      <c r="K25" s="54"/>
      <c r="L25" s="55">
        <v>43100</v>
      </c>
      <c r="M25" s="4" t="s">
        <v>404</v>
      </c>
      <c r="N25" s="40" t="s">
        <v>590</v>
      </c>
    </row>
    <row r="26" spans="1:14" ht="67.5">
      <c r="A26" s="39" t="s">
        <v>1501</v>
      </c>
      <c r="B26" s="5" t="s">
        <v>59</v>
      </c>
      <c r="C26" s="16" t="s">
        <v>58</v>
      </c>
      <c r="D26" s="4" t="s">
        <v>155</v>
      </c>
      <c r="E26" s="1" t="s">
        <v>273</v>
      </c>
      <c r="F26" s="53">
        <v>7000000</v>
      </c>
      <c r="G26" s="53">
        <v>0</v>
      </c>
      <c r="H26" s="53">
        <f t="shared" si="0"/>
        <v>7000000</v>
      </c>
      <c r="I26" s="7">
        <v>43066</v>
      </c>
      <c r="J26" s="46">
        <v>43067</v>
      </c>
      <c r="K26" s="54"/>
      <c r="L26" s="55">
        <v>43100</v>
      </c>
      <c r="M26" s="4" t="s">
        <v>404</v>
      </c>
      <c r="N26" s="40" t="s">
        <v>514</v>
      </c>
    </row>
    <row r="27" spans="1:14" ht="67.5">
      <c r="A27" s="39" t="s">
        <v>1502</v>
      </c>
      <c r="B27" s="5" t="s">
        <v>59</v>
      </c>
      <c r="C27" s="16" t="s">
        <v>58</v>
      </c>
      <c r="D27" s="4" t="s">
        <v>191</v>
      </c>
      <c r="E27" s="1" t="s">
        <v>301</v>
      </c>
      <c r="F27" s="53">
        <v>2500000</v>
      </c>
      <c r="G27" s="53">
        <v>0</v>
      </c>
      <c r="H27" s="53">
        <f t="shared" si="0"/>
        <v>2500000</v>
      </c>
      <c r="I27" s="7">
        <v>43066</v>
      </c>
      <c r="J27" s="46">
        <v>43066</v>
      </c>
      <c r="K27" s="54"/>
      <c r="L27" s="55">
        <v>43100</v>
      </c>
      <c r="M27" s="4" t="s">
        <v>404</v>
      </c>
      <c r="N27" s="40" t="s">
        <v>720</v>
      </c>
    </row>
    <row r="28" spans="1:14" ht="67.5">
      <c r="A28" s="39" t="s">
        <v>1503</v>
      </c>
      <c r="B28" s="5" t="s">
        <v>59</v>
      </c>
      <c r="C28" s="16" t="s">
        <v>58</v>
      </c>
      <c r="D28" s="4" t="s">
        <v>192</v>
      </c>
      <c r="E28" s="1" t="s">
        <v>1504</v>
      </c>
      <c r="F28" s="53">
        <v>2500000</v>
      </c>
      <c r="G28" s="53">
        <v>0</v>
      </c>
      <c r="H28" s="53">
        <f t="shared" si="0"/>
        <v>2500000</v>
      </c>
      <c r="I28" s="7">
        <v>43066</v>
      </c>
      <c r="J28" s="46">
        <v>43066</v>
      </c>
      <c r="K28" s="54"/>
      <c r="L28" s="55">
        <v>43100</v>
      </c>
      <c r="M28" s="4" t="s">
        <v>404</v>
      </c>
      <c r="N28" s="40" t="s">
        <v>520</v>
      </c>
    </row>
    <row r="29" spans="1:14" ht="56.25">
      <c r="A29" s="39" t="s">
        <v>1505</v>
      </c>
      <c r="B29" s="5" t="s">
        <v>1511</v>
      </c>
      <c r="C29" s="16" t="s">
        <v>371</v>
      </c>
      <c r="D29" s="4" t="s">
        <v>1519</v>
      </c>
      <c r="E29" s="1" t="s">
        <v>1521</v>
      </c>
      <c r="F29" s="53">
        <v>13506500</v>
      </c>
      <c r="G29" s="53">
        <v>0</v>
      </c>
      <c r="H29" s="53">
        <f t="shared" si="0"/>
        <v>13506500</v>
      </c>
      <c r="I29" s="7">
        <v>43067</v>
      </c>
      <c r="J29" s="46">
        <v>43069</v>
      </c>
      <c r="K29" s="54"/>
      <c r="L29" s="55">
        <v>43084</v>
      </c>
      <c r="M29" s="4" t="s">
        <v>748</v>
      </c>
      <c r="N29" s="40" t="s">
        <v>1520</v>
      </c>
    </row>
    <row r="30" spans="1:14" ht="56.25">
      <c r="A30" s="39" t="s">
        <v>1506</v>
      </c>
      <c r="B30" s="5" t="s">
        <v>1512</v>
      </c>
      <c r="C30" s="16" t="s">
        <v>371</v>
      </c>
      <c r="D30" s="4" t="s">
        <v>1547</v>
      </c>
      <c r="E30" s="1" t="s">
        <v>1513</v>
      </c>
      <c r="F30" s="53">
        <v>16200000</v>
      </c>
      <c r="G30" s="53">
        <v>0</v>
      </c>
      <c r="H30" s="53">
        <f t="shared" si="0"/>
        <v>16200000</v>
      </c>
      <c r="I30" s="7">
        <v>43069</v>
      </c>
      <c r="J30" s="46">
        <v>43070</v>
      </c>
      <c r="K30" s="54"/>
      <c r="L30" s="55">
        <v>43084</v>
      </c>
      <c r="M30" s="4" t="s">
        <v>1523</v>
      </c>
      <c r="N30" s="40" t="s">
        <v>1522</v>
      </c>
    </row>
    <row r="31" spans="1:14" ht="101.25">
      <c r="A31" s="39" t="s">
        <v>1507</v>
      </c>
      <c r="B31" s="5" t="s">
        <v>1515</v>
      </c>
      <c r="C31" s="16" t="s">
        <v>371</v>
      </c>
      <c r="D31" s="4" t="s">
        <v>1514</v>
      </c>
      <c r="E31" s="1" t="s">
        <v>1516</v>
      </c>
      <c r="F31" s="53">
        <v>22710000</v>
      </c>
      <c r="G31" s="53">
        <v>0</v>
      </c>
      <c r="H31" s="53">
        <f t="shared" si="0"/>
        <v>22710000</v>
      </c>
      <c r="I31" s="7">
        <v>43069</v>
      </c>
      <c r="J31" s="46">
        <v>43073</v>
      </c>
      <c r="K31" s="54"/>
      <c r="L31" s="55">
        <v>43084</v>
      </c>
      <c r="M31" s="4" t="s">
        <v>1204</v>
      </c>
      <c r="N31" s="40" t="s">
        <v>1524</v>
      </c>
    </row>
    <row r="32" spans="6:8" ht="15">
      <c r="F32" s="102"/>
      <c r="G32" s="102"/>
      <c r="H32" s="102"/>
    </row>
  </sheetData>
  <sheetProtection/>
  <mergeCells count="1">
    <mergeCell ref="A1:N1"/>
  </mergeCells>
  <hyperlinks>
    <hyperlink ref="N3" r:id="rId1" display="jsanchez@colferias.com"/>
    <hyperlink ref="N4" r:id="rId2" display="dcamacho@fisa.com.co;licitaciones@fisa.com.co"/>
    <hyperlink ref="N5" r:id="rId3" display="gerencia@comsistelco.com"/>
    <hyperlink ref="N6" r:id="rId4" display="informacion@comsistelco.com"/>
    <hyperlink ref="N7" r:id="rId5" display="ingevecsas@gmail.com"/>
    <hyperlink ref="N8" r:id="rId6" display="comercialcoltech@hotmail.com"/>
    <hyperlink ref="N9" r:id="rId7" display="monika.1284@hotmail.com"/>
    <hyperlink ref="N10" r:id="rId8" display="gobiernovirtual@panamericana.com.co"/>
    <hyperlink ref="N11" r:id="rId9" display="gerencia@comsistelco.com"/>
    <hyperlink ref="N12" r:id="rId10" display="GRUPOBACET@GMAIL.COM"/>
    <hyperlink ref="N13" r:id="rId11" display="encaucho@encaucho.com"/>
    <hyperlink ref="N14" r:id="rId12" display="sandra.bautista@makro.com.co"/>
    <hyperlink ref="N15" r:id="rId13" display="cjscanecas@hotmail.com"/>
    <hyperlink ref="N16" r:id="rId14" display="jhon.laguna@alkosto.com.co"/>
    <hyperlink ref="N17" r:id="rId15" display="mariavictoria@iwanagreen.com"/>
    <hyperlink ref="N19" r:id="rId16" display="axenprogroup@hotmail.com"/>
    <hyperlink ref="N20" r:id="rId17" display="tinterflexdecolombia@hotmail.com"/>
    <hyperlink ref="N21" r:id="rId18" display="info@sf.com.co"/>
    <hyperlink ref="N22" r:id="rId19" display="jsanchez@corferias.com"/>
    <hyperlink ref="N23" r:id="rId20" display="contadurial@colempaques.com"/>
    <hyperlink ref="N24" r:id="rId21" display="cosupertools@hotmail.com"/>
    <hyperlink ref="N25" r:id="rId22" display="alarconbyv1803@hotmail.es"/>
    <hyperlink ref="N26" r:id="rId23" display="lfgaitanp@hotmail.com"/>
    <hyperlink ref="N27" r:id="rId24" display="jmgc1311@hotmail.com"/>
    <hyperlink ref="N28" r:id="rId25" display="siabrilc@hotmail.com"/>
    <hyperlink ref="N29" r:id="rId26" display="gerencia@modulostand.com"/>
    <hyperlink ref="N30" r:id="rId27" display="info@iistec,co"/>
    <hyperlink ref="N31" r:id="rId28" display="contabilidad@singetel.com.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Yenifer Prada Peña</dc:creator>
  <cp:keywords/>
  <dc:description/>
  <cp:lastModifiedBy>JOHANA CAROLINA PEREZ RUIZ</cp:lastModifiedBy>
  <cp:lastPrinted>2017-11-27T22:53:03Z</cp:lastPrinted>
  <dcterms:created xsi:type="dcterms:W3CDTF">2013-08-15T16:35:50Z</dcterms:created>
  <dcterms:modified xsi:type="dcterms:W3CDTF">2017-12-27T20:11:45Z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