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PRUIZV\Documents\PLANEACIÓN 2023\Administración de Riesgos 2023\"/>
    </mc:Choice>
  </mc:AlternateContent>
  <xr:revisionPtr revIDLastSave="0" documentId="13_ncr:1_{65FE571E-7020-4786-B08D-F2F48024FC2D}" xr6:coauthVersionLast="36" xr6:coauthVersionMax="47" xr10:uidLastSave="{00000000-0000-0000-0000-000000000000}"/>
  <bookViews>
    <workbookView xWindow="0" yWindow="0" windowWidth="28800" windowHeight="11925" tabRatio="686" firstSheet="4" activeTab="4"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RIESGOS CORRUPCIÓN " sheetId="12" r:id="rId6"/>
    <sheet name="Control de Cambios" sheetId="4" r:id="rId7"/>
    <sheet name="Listado de riesgos" sheetId="10" state="hidden" r:id="rId8"/>
    <sheet name="No Eliminar"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'GESTIÓN Y SEG DIGITAL'!$A$8:$CW$147</definedName>
    <definedName name="_xlnm._FilterDatabase" localSheetId="1" hidden="1">'GESTIÓN Y SEG DIGITAL FOMULADO'!$A$8:$CW$278</definedName>
    <definedName name="_xlnm._FilterDatabase" localSheetId="5" hidden="1">'RIESGOS CORRUPCIÓN '!$B$8:$BH$8</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DIGITAL'!$B$1:$BL$9</definedName>
    <definedName name="_xlnm.Print_Area" localSheetId="1">'GESTIÓN Y SEG DIGITAL FOMULADO'!$B$1:$BL$9</definedName>
    <definedName name="_xlnm.Print_Area" localSheetId="5">'RIESGOS CORRUPCIÓN '!$B$5:$BI$10</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DIGITAL'!$AK$8</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DIGITAL'!$1:$8</definedName>
    <definedName name="_xlnm.Print_Titles" localSheetId="1">'GESTIÓN Y SEG DIGITAL FOMULADO'!$1:$8</definedName>
    <definedName name="_xlnm.Print_Titles" localSheetId="5">'RIESGOS CORRUPCIÓN '!$5:$8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X10" i="2" l="1"/>
  <c r="AY10" i="2" s="1"/>
  <c r="AH9" i="2"/>
  <c r="AY9" i="2"/>
  <c r="AX9" i="2"/>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V62" i="1" s="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BB85" i="1" s="1"/>
  <c r="BC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V180" i="1" s="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AV183" i="1" s="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Z209" i="1" s="1"/>
  <c r="BA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V214" i="1" s="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AV217" i="1" s="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M222" i="1" s="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c r="AQ254" i="1"/>
  <c r="AS254" i="1"/>
  <c r="AU254" i="1"/>
  <c r="C255" i="1"/>
  <c r="D255" i="1"/>
  <c r="M255" i="1"/>
  <c r="AK255" i="1"/>
  <c r="AL255" i="1" s="1"/>
  <c r="AQ255" i="1"/>
  <c r="AS255" i="1"/>
  <c r="AU255" i="1"/>
  <c r="C256" i="1"/>
  <c r="D256" i="1"/>
  <c r="M256" i="1"/>
  <c r="AK256" i="1"/>
  <c r="AL256" i="1" s="1"/>
  <c r="AQ256" i="1"/>
  <c r="AS256" i="1"/>
  <c r="AU256" i="1"/>
  <c r="C257" i="1"/>
  <c r="D257" i="1"/>
  <c r="M257" i="1"/>
  <c r="AM257" i="1" s="1"/>
  <c r="AK257" i="1"/>
  <c r="AL257" i="1"/>
  <c r="AQ257" i="1"/>
  <c r="AS257" i="1"/>
  <c r="AV257" i="1" s="1"/>
  <c r="AU257" i="1"/>
  <c r="C258" i="1"/>
  <c r="D258" i="1"/>
  <c r="M258" i="1"/>
  <c r="AK258" i="1"/>
  <c r="AL258" i="1"/>
  <c r="AQ258" i="1"/>
  <c r="AS258" i="1"/>
  <c r="AV258" i="1" s="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V262" i="1" s="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Z271" i="1" s="1"/>
  <c r="BA271" i="1" s="1"/>
  <c r="AK271" i="1"/>
  <c r="AL271" i="1" s="1"/>
  <c r="AQ271" i="1"/>
  <c r="AS271" i="1"/>
  <c r="AU271" i="1"/>
  <c r="AV271" i="1" s="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V274" i="1" s="1"/>
  <c r="AU274" i="1"/>
  <c r="C275" i="1"/>
  <c r="D275" i="1"/>
  <c r="M275" i="1"/>
  <c r="N275" i="1" s="1"/>
  <c r="AK275" i="1"/>
  <c r="AL275" i="1" s="1"/>
  <c r="AQ275" i="1"/>
  <c r="AS275" i="1"/>
  <c r="AU275" i="1"/>
  <c r="C276" i="1"/>
  <c r="D276" i="1"/>
  <c r="M276" i="1"/>
  <c r="N276" i="1" s="1"/>
  <c r="AK276" i="1"/>
  <c r="AL276" i="1" s="1"/>
  <c r="AQ276" i="1"/>
  <c r="AS276" i="1"/>
  <c r="AU276" i="1"/>
  <c r="C277" i="1"/>
  <c r="D277" i="1"/>
  <c r="M277" i="1"/>
  <c r="N277" i="1"/>
  <c r="AK277" i="1"/>
  <c r="AL277" i="1" s="1"/>
  <c r="AQ277" i="1"/>
  <c r="AS277" i="1"/>
  <c r="AU277" i="1"/>
  <c r="C278" i="1"/>
  <c r="D278" i="1"/>
  <c r="M278" i="1"/>
  <c r="N278" i="1"/>
  <c r="AK278" i="1"/>
  <c r="AL278" i="1" s="1"/>
  <c r="AQ278" i="1"/>
  <c r="AU278" i="1"/>
  <c r="AV278" i="1" s="1"/>
  <c r="AV241" i="1" l="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BB17" i="1"/>
  <c r="BB18" i="1" s="1"/>
  <c r="BC18" i="1" s="1"/>
  <c r="AV275" i="1"/>
  <c r="AM213" i="1"/>
  <c r="AV206" i="1"/>
  <c r="BB206" i="1" s="1"/>
  <c r="BC206" i="1" s="1"/>
  <c r="AV195" i="1"/>
  <c r="BB195" i="1" s="1"/>
  <c r="BC195" i="1" s="1"/>
  <c r="AV176" i="1"/>
  <c r="AZ174" i="1"/>
  <c r="BA174" i="1" s="1"/>
  <c r="AV159" i="1"/>
  <c r="AV151" i="1"/>
  <c r="AV144" i="1"/>
  <c r="AV135" i="1"/>
  <c r="AV126" i="1"/>
  <c r="AV80" i="1"/>
  <c r="AV61" i="1"/>
  <c r="AV54" i="1"/>
  <c r="AV48" i="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BD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AM229" i="1"/>
  <c r="AV157" i="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AV94" i="1"/>
  <c r="AZ90" i="1"/>
  <c r="BA90" i="1" s="1"/>
  <c r="AV87" i="1"/>
  <c r="AV85" i="1"/>
  <c r="AZ85" i="1" s="1"/>
  <c r="BA85" i="1" s="1"/>
  <c r="BD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N19" i="1"/>
  <c r="AZ19" i="1" s="1"/>
  <c r="BB262" i="1"/>
  <c r="BC262" i="1" s="1"/>
  <c r="BB257" i="1"/>
  <c r="BC257"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BB157" i="1"/>
  <c r="BC157" i="1" s="1"/>
  <c r="AV145" i="1"/>
  <c r="AV141" i="1"/>
  <c r="AV132" i="1"/>
  <c r="AV127" i="1"/>
  <c r="AM100" i="1"/>
  <c r="AV97" i="1"/>
  <c r="AV93" i="1"/>
  <c r="AV81" i="1"/>
  <c r="AM77" i="1"/>
  <c r="AV73" i="1"/>
  <c r="AV70" i="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BD262" i="1" s="1"/>
  <c r="AZ260" i="1"/>
  <c r="BA260" i="1" s="1"/>
  <c r="AM251" i="1"/>
  <c r="AZ237" i="1"/>
  <c r="BA237" i="1" s="1"/>
  <c r="AV236" i="1"/>
  <c r="BB236" i="1" s="1"/>
  <c r="BC236" i="1" s="1"/>
  <c r="N226" i="1"/>
  <c r="N218" i="1"/>
  <c r="AZ218" i="1" s="1"/>
  <c r="BA218" i="1" s="1"/>
  <c r="AM218" i="1"/>
  <c r="AM209" i="1"/>
  <c r="N205" i="1"/>
  <c r="AM205" i="1"/>
  <c r="AL90" i="1"/>
  <c r="AM90" i="1"/>
  <c r="AZ9" i="1"/>
  <c r="BA9" i="1" s="1"/>
  <c r="AM233" i="1"/>
  <c r="N233" i="1"/>
  <c r="AM241" i="1"/>
  <c r="AM231" i="1"/>
  <c r="AM217" i="1"/>
  <c r="AM212" i="1"/>
  <c r="N204" i="1"/>
  <c r="AM204" i="1"/>
  <c r="N149" i="1"/>
  <c r="AZ149" i="1" s="1"/>
  <c r="BA149" i="1" s="1"/>
  <c r="AM149" i="1"/>
  <c r="AM12" i="1"/>
  <c r="AL12" i="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BD233" i="1" s="1"/>
  <c r="AV227" i="1"/>
  <c r="BB227" i="1" s="1"/>
  <c r="BC227" i="1" s="1"/>
  <c r="N224" i="1"/>
  <c r="AZ224" i="1" s="1"/>
  <c r="BA224" i="1" s="1"/>
  <c r="AM224" i="1"/>
  <c r="AM215" i="1"/>
  <c r="N215" i="1"/>
  <c r="AZ215" i="1" s="1"/>
  <c r="BA215" i="1" s="1"/>
  <c r="N213" i="1"/>
  <c r="BB146" i="1"/>
  <c r="BB147" i="1" s="1"/>
  <c r="BC147" i="1" s="1"/>
  <c r="AL137" i="1"/>
  <c r="BB137" i="1" s="1"/>
  <c r="BC137" i="1" s="1"/>
  <c r="BD137" i="1" s="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BD79" i="1" s="1"/>
  <c r="AL35" i="1"/>
  <c r="BB35" i="1" s="1"/>
  <c r="BC35" i="1" s="1"/>
  <c r="AM35" i="1"/>
  <c r="AZ16" i="1"/>
  <c r="BA16" i="1" s="1"/>
  <c r="BD16" i="1" s="1"/>
  <c r="AZ14" i="1"/>
  <c r="BA14" i="1" s="1"/>
  <c r="BD14" i="1" s="1"/>
  <c r="AV128" i="1"/>
  <c r="BB122" i="1"/>
  <c r="BC122" i="1" s="1"/>
  <c r="AV120" i="1"/>
  <c r="AZ120" i="1" s="1"/>
  <c r="BA120" i="1" s="1"/>
  <c r="AM117" i="1"/>
  <c r="AV107" i="1"/>
  <c r="AZ107" i="1" s="1"/>
  <c r="BA107" i="1" s="1"/>
  <c r="AV88" i="1"/>
  <c r="BB80" i="1"/>
  <c r="BC80" i="1" s="1"/>
  <c r="AV72" i="1"/>
  <c r="AZ72" i="1" s="1"/>
  <c r="BA72" i="1" s="1"/>
  <c r="AZ58" i="1"/>
  <c r="AV55" i="1"/>
  <c r="AM14" i="1"/>
  <c r="BB12" i="1"/>
  <c r="BC12" i="1" s="1"/>
  <c r="AV260" i="1"/>
  <c r="BB260" i="1" s="1"/>
  <c r="BC260" i="1" s="1"/>
  <c r="BD260" i="1" s="1"/>
  <c r="AV259" i="1"/>
  <c r="BB259" i="1" s="1"/>
  <c r="BC259" i="1" s="1"/>
  <c r="BD259" i="1" s="1"/>
  <c r="AZ254" i="1"/>
  <c r="BA254" i="1" s="1"/>
  <c r="BD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AZ70" i="1"/>
  <c r="BA70" i="1" s="1"/>
  <c r="AM53" i="1"/>
  <c r="AZ44" i="1"/>
  <c r="BA44" i="1" s="1"/>
  <c r="BD44" i="1" s="1"/>
  <c r="AZ43" i="1"/>
  <c r="BA43" i="1" s="1"/>
  <c r="AM30" i="1"/>
  <c r="AV252" i="1"/>
  <c r="BB252" i="1" s="1"/>
  <c r="BC252" i="1" s="1"/>
  <c r="AV239" i="1"/>
  <c r="BB239" i="1" s="1"/>
  <c r="BC239" i="1" s="1"/>
  <c r="AZ219" i="1"/>
  <c r="BA219" i="1" s="1"/>
  <c r="AV207" i="1"/>
  <c r="BB207" i="1" s="1"/>
  <c r="BC207" i="1" s="1"/>
  <c r="BD207" i="1" s="1"/>
  <c r="AV193" i="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BB90" i="1" s="1"/>
  <c r="AV89" i="1"/>
  <c r="AV65" i="1"/>
  <c r="AV63" i="1"/>
  <c r="AV50" i="1"/>
  <c r="AZ49" i="1"/>
  <c r="BA49" i="1" s="1"/>
  <c r="BB159" i="1"/>
  <c r="BC15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BB245" i="1"/>
  <c r="BC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BD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BD234" i="1" s="1"/>
  <c r="N193" i="1"/>
  <c r="AM193" i="1"/>
  <c r="AZ182" i="1"/>
  <c r="BA182" i="1" s="1"/>
  <c r="AZ203" i="1"/>
  <c r="BA203" i="1" s="1"/>
  <c r="BB203" i="1"/>
  <c r="BC203" i="1" s="1"/>
  <c r="BB201" i="1"/>
  <c r="BC201" i="1" s="1"/>
  <c r="BB237" i="1"/>
  <c r="BC237" i="1" s="1"/>
  <c r="BD237" i="1" s="1"/>
  <c r="N214" i="1"/>
  <c r="AZ214" i="1" s="1"/>
  <c r="BA214" i="1" s="1"/>
  <c r="BD214" i="1" s="1"/>
  <c r="AM214" i="1"/>
  <c r="BB220" i="1"/>
  <c r="BC220" i="1" s="1"/>
  <c r="BD220" i="1" s="1"/>
  <c r="AZ212" i="1"/>
  <c r="BA212" i="1" s="1"/>
  <c r="AM208" i="1"/>
  <c r="N208" i="1"/>
  <c r="AZ208" i="1" s="1"/>
  <c r="BA208" i="1" s="1"/>
  <c r="AZ206" i="1"/>
  <c r="BA206" i="1" s="1"/>
  <c r="BD206" i="1" s="1"/>
  <c r="AZ205" i="1"/>
  <c r="BA205"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BD176" i="1" s="1"/>
  <c r="AM176" i="1"/>
  <c r="N173" i="1"/>
  <c r="AZ173" i="1" s="1"/>
  <c r="BA173" i="1" s="1"/>
  <c r="AM173" i="1"/>
  <c r="BB171" i="1"/>
  <c r="BC171" i="1" s="1"/>
  <c r="AZ166" i="1"/>
  <c r="BA166" i="1" s="1"/>
  <c r="N164" i="1"/>
  <c r="AZ164" i="1" s="1"/>
  <c r="BA164" i="1" s="1"/>
  <c r="AM164" i="1"/>
  <c r="BB163" i="1"/>
  <c r="BC163" i="1" s="1"/>
  <c r="BD163" i="1" s="1"/>
  <c r="N154" i="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BB130" i="1"/>
  <c r="BC130"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BB193" i="1"/>
  <c r="BC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Z132" i="1"/>
  <c r="AM109" i="1"/>
  <c r="N109" i="1"/>
  <c r="AZ109" i="1" s="1"/>
  <c r="BA109" i="1" s="1"/>
  <c r="AZ50" i="1"/>
  <c r="BA50" i="1" s="1"/>
  <c r="BB50" i="1"/>
  <c r="BC50" i="1" s="1"/>
  <c r="AZ159" i="1"/>
  <c r="BA159" i="1" s="1"/>
  <c r="BD159" i="1" s="1"/>
  <c r="AZ151" i="1"/>
  <c r="BA151" i="1" s="1"/>
  <c r="AL132" i="1"/>
  <c r="BB132" i="1" s="1"/>
  <c r="AM132" i="1"/>
  <c r="N127" i="1"/>
  <c r="AZ127" i="1" s="1"/>
  <c r="AM127" i="1"/>
  <c r="N124" i="1"/>
  <c r="AZ124" i="1" s="1"/>
  <c r="BA124" i="1" s="1"/>
  <c r="BD124" i="1" s="1"/>
  <c r="AM124" i="1"/>
  <c r="AZ48" i="1"/>
  <c r="BA48" i="1" s="1"/>
  <c r="BD48" i="1" s="1"/>
  <c r="AM41" i="1"/>
  <c r="AL41" i="1"/>
  <c r="BB41" i="1" s="1"/>
  <c r="AZ154" i="1"/>
  <c r="BA154" i="1" s="1"/>
  <c r="BB101" i="1"/>
  <c r="BC100" i="1"/>
  <c r="BD100" i="1" s="1"/>
  <c r="AZ157" i="1"/>
  <c r="BA157" i="1" s="1"/>
  <c r="AV146" i="1"/>
  <c r="AZ146" i="1" s="1"/>
  <c r="AM142" i="1"/>
  <c r="N142" i="1"/>
  <c r="AZ142" i="1" s="1"/>
  <c r="BA142" i="1" s="1"/>
  <c r="BD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BD96" i="1" s="1"/>
  <c r="AZ91" i="1"/>
  <c r="BA91" i="1" s="1"/>
  <c r="AZ89" i="1"/>
  <c r="BA89" i="1" s="1"/>
  <c r="AM87" i="1"/>
  <c r="AV86" i="1"/>
  <c r="AM85" i="1"/>
  <c r="AM73" i="1"/>
  <c r="N71" i="1"/>
  <c r="AZ71" i="1" s="1"/>
  <c r="BA71" i="1" s="1"/>
  <c r="AL70" i="1"/>
  <c r="BB70" i="1" s="1"/>
  <c r="BC70" i="1" s="1"/>
  <c r="BD70" i="1" s="1"/>
  <c r="AM67" i="1"/>
  <c r="BB61" i="1"/>
  <c r="BC61" i="1" s="1"/>
  <c r="BB51" i="1"/>
  <c r="BC51" i="1" s="1"/>
  <c r="AZ35" i="1"/>
  <c r="BA35"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152" i="1" l="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224" i="1"/>
  <c r="BD221" i="1"/>
  <c r="BB13" i="1"/>
  <c r="BD121"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BD97" i="1" s="1"/>
  <c r="AZ47" i="1"/>
  <c r="BA47" i="1" s="1"/>
  <c r="BA46" i="1"/>
  <c r="AZ98"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BD115" i="1" s="1"/>
  <c r="AZ116" i="1"/>
  <c r="BA116" i="1" s="1"/>
  <c r="BD185" i="1"/>
  <c r="BD165" i="1"/>
  <c r="BC46" i="1"/>
  <c r="BB47" i="1"/>
  <c r="BC47" i="1" s="1"/>
  <c r="BD261" i="1"/>
  <c r="BC83" i="1" l="1"/>
  <c r="BB84" i="1"/>
  <c r="BC84" i="1" s="1"/>
  <c r="BD58" i="1"/>
  <c r="BD42" i="1"/>
  <c r="AZ11" i="1"/>
  <c r="BA11" i="1" s="1"/>
  <c r="BD31" i="1"/>
  <c r="BD123" i="1"/>
  <c r="BD102" i="1"/>
  <c r="BD132" i="1"/>
  <c r="BD146" i="1"/>
  <c r="BD46" i="1"/>
  <c r="BC13" i="1"/>
  <c r="BB15" i="1"/>
  <c r="BC15" i="1" s="1"/>
  <c r="BA13" i="1"/>
  <c r="AZ15" i="1"/>
  <c r="BA15" i="1" s="1"/>
  <c r="BC10" i="1"/>
  <c r="BD10" i="1" s="1"/>
  <c r="BB11" i="1"/>
  <c r="BC11" i="1" s="1"/>
  <c r="BD11" i="1" s="1"/>
  <c r="BD101" i="1"/>
  <c r="AZ99" i="1"/>
  <c r="BA99" i="1" s="1"/>
  <c r="BA98" i="1"/>
  <c r="BD128" i="1"/>
  <c r="BD116" i="1"/>
  <c r="BD136" i="1"/>
  <c r="BD47" i="1"/>
  <c r="BA64" i="1"/>
  <c r="BD64" i="1" s="1"/>
  <c r="AZ65" i="1"/>
  <c r="BB126" i="1"/>
  <c r="BC126" i="1" s="1"/>
  <c r="BC125" i="1"/>
  <c r="BC91" i="1"/>
  <c r="BD91" i="1" s="1"/>
  <c r="BB92" i="1"/>
  <c r="BA125" i="1"/>
  <c r="BD125" i="1" s="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3" i="1" l="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V56" i="8" s="1"/>
  <c r="AQ56" i="8"/>
  <c r="AK56" i="8"/>
  <c r="AL56" i="8" s="1"/>
  <c r="M56" i="8"/>
  <c r="AM56" i="8" s="1"/>
  <c r="AV57" i="8" l="1"/>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Z82" i="2" s="1"/>
  <c r="BA82" i="2" s="1"/>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T87" i="2"/>
  <c r="AT83" i="2"/>
  <c r="AZ83" i="2" s="1"/>
  <c r="BA83" i="2" s="1"/>
  <c r="AX73" i="2"/>
  <c r="AY73" i="2" s="1"/>
  <c r="AZ42" i="2"/>
  <c r="BA42"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Z86" i="2" s="1"/>
  <c r="BA86" i="2" s="1"/>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Z64" i="2" s="1"/>
  <c r="BA64" i="2" s="1"/>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Z122" i="2"/>
  <c r="BA122" i="2" s="1"/>
  <c r="AX114" i="2"/>
  <c r="AY114" i="2" s="1"/>
  <c r="AT107" i="2"/>
  <c r="AZ107" i="2" s="1"/>
  <c r="BA107" i="2" s="1"/>
  <c r="AT104" i="2"/>
  <c r="AX96" i="2"/>
  <c r="AY96" i="2" s="1"/>
  <c r="AX93" i="2"/>
  <c r="AY93" i="2" s="1"/>
  <c r="AZ91" i="2"/>
  <c r="BA91"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Z71" i="2" s="1"/>
  <c r="BA71" i="2" s="1"/>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62" i="2" l="1"/>
  <c r="BA62" i="2" s="1"/>
  <c r="AZ55" i="2"/>
  <c r="BA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224" i="2"/>
  <c r="BB193" i="2"/>
  <c r="BB241" i="2"/>
  <c r="BB167" i="2"/>
  <c r="BB242" i="2"/>
  <c r="BB173" i="2"/>
  <c r="BB225" i="2"/>
  <c r="AZ111" i="2"/>
  <c r="BA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150" i="2"/>
  <c r="BB240" i="2"/>
  <c r="BB220" i="2"/>
  <c r="BB83" i="2"/>
  <c r="BB157" i="2"/>
  <c r="BB176" i="2"/>
  <c r="BB87" i="2"/>
  <c r="BB165" i="2"/>
  <c r="BB10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55"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50" i="2"/>
  <c r="BB46" i="2"/>
  <c r="BB141" i="2"/>
  <c r="BB134" i="2"/>
  <c r="BB230" i="2"/>
  <c r="AX39" i="2"/>
  <c r="AX40" i="2" s="1"/>
  <c r="BB195" i="2"/>
  <c r="AZ35" i="2"/>
  <c r="BB53" i="2"/>
  <c r="BB148" i="2"/>
  <c r="BB191" i="2"/>
  <c r="AX35" i="2"/>
  <c r="AX42" i="2"/>
  <c r="BB34" i="2"/>
  <c r="BB15" i="2"/>
  <c r="BB200" i="2"/>
  <c r="AX12" i="2"/>
  <c r="AY12" i="2" s="1"/>
  <c r="BB104" i="2"/>
  <c r="BB58" i="2"/>
  <c r="BB126" i="2"/>
  <c r="BB184" i="2"/>
  <c r="BB79" i="2"/>
  <c r="BB55" i="2"/>
  <c r="BB98" i="2"/>
  <c r="BB177" i="2"/>
  <c r="BB75" i="2"/>
  <c r="BB92" i="2"/>
  <c r="BB202" i="2"/>
  <c r="AZ162" i="2"/>
  <c r="BA162" i="2" s="1"/>
  <c r="BB162" i="2" s="1"/>
  <c r="BB201" i="2"/>
  <c r="BB238" i="2"/>
  <c r="BB180" i="2"/>
  <c r="BB151" i="2"/>
  <c r="BB82" i="2"/>
  <c r="BB117" i="2"/>
  <c r="BB52" i="2"/>
  <c r="BB78" i="2"/>
  <c r="BB168" i="2"/>
  <c r="BB170" i="2"/>
  <c r="AZ192" i="2"/>
  <c r="BA192" i="2" s="1"/>
  <c r="BB192" i="2" s="1"/>
  <c r="BB244" i="2"/>
  <c r="BB111"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Z10" i="2"/>
  <c r="BA10" i="2" s="1"/>
  <c r="AX14" i="2"/>
  <c r="AY14" i="2" s="1"/>
  <c r="BB14" i="2" s="1"/>
  <c r="BD29" i="1"/>
  <c r="BA26" i="1"/>
  <c r="BB27" i="1"/>
  <c r="BC27" i="1" s="1"/>
  <c r="BD27" i="1" s="1"/>
  <c r="BC26" i="1"/>
  <c r="BB22" i="1"/>
  <c r="BC22" i="1" s="1"/>
  <c r="BD22" i="1" s="1"/>
  <c r="BC21" i="1"/>
  <c r="BD21" i="1" s="1"/>
  <c r="BD26" i="1" l="1"/>
  <c r="A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836ABE77-4C22-459C-9EBC-E83541F08811}">
      <text>
        <r>
          <rPr>
            <b/>
            <sz val="9"/>
            <color indexed="81"/>
            <rFont val="Tahoma"/>
            <family val="2"/>
          </rPr>
          <t>Paula Ruiz:</t>
        </r>
        <r>
          <rPr>
            <sz val="9"/>
            <color indexed="81"/>
            <rFont val="Tahoma"/>
            <family val="2"/>
          </rPr>
          <t xml:space="preserve">
Seleccionar de la lista desplegable.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85AE978-2DDD-4C3E-9C25-C9E0BA973914}">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<sst xmlns="http://schemas.openxmlformats.org/spreadsheetml/2006/main" count="22745" uniqueCount="1652">
  <si>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</si>
  <si>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</si>
  <si>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</si>
  <si>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</si>
  <si>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</si>
  <si>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</si>
  <si>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</si>
  <si>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</si>
  <si>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</si>
  <si>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</si>
  <si>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</si>
  <si>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</si>
  <si>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</si>
  <si>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</si>
  <si>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</si>
  <si>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</si>
  <si>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</si>
  <si>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</si>
  <si>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</si>
  <si>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</si>
  <si>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</si>
  <si>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</si>
  <si>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</si>
  <si>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</si>
  <si>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</si>
  <si>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</si>
  <si>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</si>
  <si>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</si>
  <si>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</si>
  <si>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</si>
  <si>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</si>
  <si>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</si>
  <si>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</si>
  <si>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</si>
  <si>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</si>
  <si>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</si>
  <si>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</si>
  <si>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</si>
  <si>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</si>
  <si>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</si>
  <si>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</si>
  <si>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</si>
  <si>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</si>
  <si>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</si>
  <si>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</si>
  <si>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</si>
  <si>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</si>
  <si>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</si>
  <si>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</si>
  <si>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</si>
  <si>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</si>
  <si>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</si>
  <si>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</si>
  <si>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</si>
  <si>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</si>
  <si>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</si>
  <si>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</si>
  <si>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</si>
  <si>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</si>
  <si>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</si>
  <si>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</si>
  <si>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</si>
  <si>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</si>
  <si>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</si>
  <si>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</si>
  <si>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</si>
  <si>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</si>
  <si>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</si>
  <si>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</si>
  <si>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</si>
  <si>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</si>
  <si>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</si>
  <si>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</si>
  <si>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</si>
  <si>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</si>
  <si>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</si>
  <si>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</si>
  <si>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</si>
  <si>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</si>
  <si>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</si>
  <si>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</si>
  <si>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</si>
  <si>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</si>
  <si>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</si>
  <si>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</si>
  <si>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</si>
  <si>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</si>
  <si>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</si>
  <si>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</si>
  <si>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</si>
  <si>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</si>
  <si>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</si>
  <si>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</si>
  <si>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</si>
  <si>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</si>
  <si>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</si>
  <si>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</si>
  <si>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</si>
  <si>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</si>
  <si>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</si>
  <si>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</si>
  <si>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</si>
  <si>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</si>
  <si>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</si>
  <si>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</si>
  <si>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</si>
  <si>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</si>
  <si>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</si>
  <si>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</si>
  <si>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</si>
  <si>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</si>
  <si>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</si>
  <si>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</si>
  <si>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</si>
  <si>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</si>
  <si>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</si>
  <si>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</si>
  <si>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</si>
  <si>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</si>
  <si>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</si>
  <si>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</si>
  <si>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</si>
  <si>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</si>
  <si>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</si>
  <si>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</si>
  <si>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</si>
  <si>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</si>
  <si>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</si>
  <si>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</si>
  <si>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</si>
  <si>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</si>
  <si>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</si>
  <si>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</si>
  <si>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</si>
  <si>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</si>
  <si>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</si>
  <si>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</si>
  <si>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</si>
  <si>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</si>
  <si>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</si>
  <si>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</si>
  <si>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</si>
  <si>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</si>
  <si>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</si>
  <si>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</si>
  <si>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</si>
  <si>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</si>
  <si>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</si>
  <si>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</si>
  <si>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</si>
  <si>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</si>
  <si>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</si>
  <si>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</si>
  <si>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</si>
  <si>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</si>
  <si>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</si>
  <si>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</si>
  <si>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</si>
  <si>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</si>
  <si>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</si>
  <si>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</si>
  <si>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</si>
  <si>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</si>
  <si>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</si>
  <si>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</si>
  <si>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</si>
  <si>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</si>
  <si>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</si>
  <si>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</si>
  <si>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</si>
  <si>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</si>
  <si>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</si>
  <si>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</si>
  <si>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</si>
  <si>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</si>
  <si>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</si>
  <si>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</si>
  <si>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</si>
  <si>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</si>
  <si>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</si>
  <si>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</si>
  <si>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</si>
  <si>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</si>
  <si>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</si>
  <si>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</si>
  <si>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</si>
  <si>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</si>
  <si>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</si>
  <si>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</si>
  <si>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</si>
  <si>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</si>
  <si>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</si>
  <si>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</si>
  <si>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</si>
  <si>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</si>
  <si>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</si>
  <si>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</si>
  <si>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</si>
  <si>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</si>
  <si>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</si>
  <si>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</si>
  <si>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</si>
  <si>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</si>
  <si>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</si>
  <si>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</si>
  <si>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</si>
  <si>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</si>
  <si>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</si>
  <si>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</si>
  <si>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</si>
  <si>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</si>
  <si>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</si>
  <si>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</si>
  <si>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</si>
  <si>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</si>
  <si>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</si>
  <si>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</si>
  <si>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</si>
  <si>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</si>
  <si>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</si>
  <si>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</si>
  <si>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</si>
  <si>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</si>
  <si>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</si>
  <si>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</si>
  <si>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</si>
  <si>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</si>
  <si>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</si>
  <si>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</si>
  <si>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</si>
  <si>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</si>
  <si>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</si>
  <si>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</si>
  <si>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</si>
  <si>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</si>
  <si>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</si>
  <si>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</si>
  <si>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</si>
  <si>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</si>
  <si>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</si>
  <si>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</si>
  <si>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</si>
  <si>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</si>
  <si>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</si>
  <si>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</si>
  <si>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</si>
  <si>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</si>
  <si>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</si>
  <si>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</si>
  <si>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</si>
  <si>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</si>
  <si>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</si>
  <si>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</si>
  <si>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</si>
  <si>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</si>
  <si>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</si>
  <si>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</si>
  <si>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</si>
  <si>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</si>
  <si>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</si>
  <si>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</si>
  <si>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</si>
  <si>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</si>
  <si>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</si>
  <si>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</si>
  <si>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</si>
  <si>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</si>
  <si>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</si>
  <si>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</si>
  <si>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</si>
  <si>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</si>
  <si>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</si>
  <si>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</si>
  <si>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</si>
  <si>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</si>
  <si>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</si>
  <si>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</si>
  <si>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</si>
  <si>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</si>
  <si>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</si>
  <si>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</si>
  <si>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</si>
  <si>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</si>
  <si>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</si>
  <si>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</si>
  <si>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</si>
  <si>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</si>
  <si>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</si>
  <si>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</si>
  <si>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</si>
  <si>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</si>
  <si>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</si>
  <si>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</si>
  <si>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</si>
  <si>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</si>
  <si>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</si>
  <si>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</si>
  <si>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</si>
  <si>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</si>
  <si>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</si>
  <si>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</si>
  <si>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</si>
  <si>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</si>
  <si>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</si>
  <si>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</si>
  <si>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</si>
  <si>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</si>
  <si>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</si>
  <si>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</si>
  <si>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</si>
  <si>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</si>
  <si>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</si>
  <si>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</si>
  <si>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</si>
  <si>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</si>
  <si>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</si>
  <si>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</si>
  <si>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</si>
  <si>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</si>
  <si>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</si>
  <si>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</si>
  <si>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</si>
  <si>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</si>
  <si>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</si>
  <si>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</si>
  <si>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</si>
  <si>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</si>
  <si>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</si>
  <si>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</si>
  <si>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</si>
  <si>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</si>
  <si>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</si>
  <si>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</si>
  <si>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</si>
  <si>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</si>
  <si>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</si>
  <si>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</si>
  <si>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</si>
  <si>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</si>
  <si>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</si>
  <si>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</si>
  <si>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</si>
  <si>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</si>
  <si>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</si>
  <si>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</si>
  <si>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</si>
  <si>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</si>
  <si>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</si>
  <si>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</si>
  <si>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</si>
  <si>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</si>
  <si>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</si>
  <si>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</si>
  <si>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</si>
  <si>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</si>
  <si>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</si>
  <si>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</si>
  <si>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</si>
  <si>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</si>
  <si>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</si>
  <si>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</si>
  <si>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</si>
  <si>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</si>
  <si>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</si>
  <si>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</si>
  <si>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</si>
  <si>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</si>
  <si>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</si>
  <si>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</si>
  <si>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</si>
  <si>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</si>
  <si>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</si>
  <si>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</si>
  <si>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</si>
  <si>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</si>
  <si>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</si>
  <si>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</si>
  <si>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</si>
  <si>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</si>
  <si>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</si>
  <si>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</si>
  <si>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</si>
  <si>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</si>
  <si>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</si>
  <si>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</si>
  <si>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</si>
  <si>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</si>
  <si>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</si>
  <si>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</si>
  <si>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</si>
  <si>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</si>
  <si>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</si>
  <si>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</si>
  <si>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</si>
  <si>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</si>
  <si>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</si>
  <si>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</si>
  <si>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</si>
  <si>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</si>
  <si>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</si>
  <si>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</si>
  <si>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</si>
  <si>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</si>
  <si>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</si>
  <si>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</si>
  <si>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</si>
  <si>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</si>
  <si>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</si>
  <si>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</si>
  <si>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</si>
  <si>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</si>
  <si>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</si>
  <si>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</si>
  <si>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</si>
  <si>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</si>
  <si>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</si>
  <si>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</si>
  <si>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</si>
  <si>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</si>
  <si>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</si>
  <si>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</si>
  <si>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</si>
  <si>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</si>
  <si>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</si>
  <si>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</si>
  <si>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</si>
  <si>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</si>
  <si>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</si>
  <si>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</si>
  <si>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</si>
  <si>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</si>
  <si>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</si>
  <si>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</si>
  <si>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</si>
  <si>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</si>
  <si>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</si>
  <si>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</si>
  <si>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</si>
  <si>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</si>
  <si>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</si>
  <si>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</si>
  <si>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</si>
  <si>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</si>
  <si>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</si>
  <si>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</si>
  <si>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</si>
  <si>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</si>
  <si>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</si>
  <si>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</si>
  <si>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</si>
  <si>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</si>
  <si>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</si>
  <si>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</si>
  <si>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</si>
  <si>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</si>
  <si>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</si>
  <si>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</si>
  <si>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</si>
  <si>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</si>
  <si>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</si>
  <si>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</si>
  <si>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</si>
  <si>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</si>
  <si>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</si>
  <si>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</si>
  <si>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</si>
  <si>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</si>
  <si>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</si>
  <si>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</si>
  <si>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</si>
  <si>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</si>
  <si>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</si>
  <si>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</si>
  <si>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</si>
  <si>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</si>
  <si>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</si>
  <si>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</si>
  <si>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</si>
  <si>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</si>
  <si>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</si>
  <si>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</si>
  <si>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</si>
  <si>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</si>
  <si>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</si>
  <si>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</si>
  <si>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</si>
  <si>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</si>
  <si>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</si>
  <si>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</si>
  <si>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</si>
  <si>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</si>
  <si>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</si>
  <si>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</si>
  <si>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</si>
  <si>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</si>
  <si>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</si>
  <si>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</si>
  <si>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</si>
  <si>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</si>
  <si>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</si>
  <si>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</si>
  <si>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</si>
  <si>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</si>
  <si>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</si>
  <si>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</si>
  <si>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</si>
  <si>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</si>
  <si>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</si>
  <si>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</si>
  <si>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</si>
  <si>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</si>
  <si>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</si>
  <si>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</si>
  <si>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</si>
  <si>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</si>
  <si>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</si>
  <si>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</si>
  <si>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</si>
  <si>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</si>
  <si>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</si>
  <si>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</si>
  <si>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</si>
  <si>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</si>
  <si>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</si>
  <si>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</si>
  <si>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</si>
  <si>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</si>
  <si>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</si>
  <si>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</si>
  <si>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</si>
  <si>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</si>
  <si>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</si>
  <si>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</si>
  <si>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</si>
  <si>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</si>
  <si>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</si>
  <si>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</si>
  <si>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</si>
  <si>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</si>
  <si>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</si>
  <si>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</si>
  <si>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</si>
  <si>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</si>
  <si>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</si>
  <si>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</si>
  <si>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</si>
  <si>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</si>
  <si>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</si>
  <si>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</si>
  <si>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</si>
  <si>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</si>
  <si>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</si>
  <si>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</si>
  <si>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</si>
  <si>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</si>
  <si>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</si>
  <si>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</si>
  <si>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</si>
  <si>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</si>
  <si>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</si>
  <si>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</si>
  <si>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</si>
  <si>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</si>
  <si>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</si>
  <si>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</si>
  <si>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</si>
  <si>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</si>
  <si>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</si>
  <si>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</si>
  <si>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</si>
  <si>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</si>
  <si>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</si>
  <si>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</si>
  <si>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</si>
  <si>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</si>
  <si>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</si>
  <si>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</si>
  <si>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</si>
  <si>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</si>
  <si>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</si>
  <si>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</si>
  <si>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</si>
  <si>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</si>
  <si>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</si>
  <si>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</si>
  <si>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</si>
  <si>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</si>
  <si>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</si>
  <si>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</si>
  <si>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</si>
  <si>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</si>
  <si>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</si>
  <si>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</si>
  <si>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</si>
  <si>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</si>
  <si>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</si>
  <si>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</si>
  <si>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</si>
  <si>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</si>
  <si>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</si>
  <si>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</si>
  <si>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</si>
  <si>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</si>
  <si>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</si>
  <si>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</si>
  <si>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</si>
  <si>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</si>
  <si>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</si>
  <si>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</si>
  <si>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</si>
  <si>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</si>
  <si>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</si>
  <si>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</si>
  <si>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</si>
  <si>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</si>
  <si>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</si>
  <si>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</si>
  <si>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</si>
  <si>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</si>
  <si>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</si>
  <si>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</si>
  <si>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</si>
  <si>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</si>
  <si>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</si>
  <si>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</si>
  <si>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</si>
  <si>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</si>
  <si>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</si>
  <si>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</si>
  <si>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</si>
  <si>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</si>
  <si>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</si>
  <si>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</si>
  <si>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</si>
  <si>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</si>
  <si>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</si>
  <si>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</si>
  <si>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</si>
  <si>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</si>
  <si>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</si>
  <si>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</si>
  <si>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</si>
  <si>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</si>
  <si>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</si>
  <si>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</si>
  <si>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</si>
  <si>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</si>
  <si>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</si>
  <si>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</si>
  <si>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</si>
  <si>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</si>
  <si>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</si>
  <si>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</si>
  <si>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</si>
  <si>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</si>
  <si>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</si>
  <si>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</si>
  <si>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</si>
  <si>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</si>
  <si>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</si>
  <si>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</si>
  <si>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</si>
  <si>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</si>
  <si>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</si>
  <si>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</si>
  <si>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</si>
  <si>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</si>
  <si>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</si>
  <si>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</si>
  <si>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</si>
  <si>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</si>
  <si>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</si>
  <si>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</si>
  <si>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</si>
  <si>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</si>
  <si>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</si>
  <si>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</si>
  <si>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</si>
  <si>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</si>
  <si>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</si>
  <si>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</si>
  <si>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</si>
  <si>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</si>
  <si>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</si>
  <si>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</si>
  <si>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</si>
  <si>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</si>
  <si>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</si>
  <si>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</si>
  <si>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</si>
  <si>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</si>
  <si>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</si>
  <si>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</si>
  <si>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</si>
  <si>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</si>
  <si>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</si>
  <si>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</si>
  <si>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</si>
  <si>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</si>
  <si>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</si>
  <si>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</si>
  <si>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</si>
  <si>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</si>
  <si>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</si>
  <si>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</si>
  <si>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</si>
  <si>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</si>
  <si>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</si>
  <si>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</si>
  <si>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</si>
  <si>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</si>
  <si>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</si>
  <si>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</si>
  <si>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</si>
  <si>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</si>
  <si>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</si>
  <si>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</si>
  <si>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</si>
  <si>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</si>
  <si>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</si>
  <si>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</si>
  <si>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</si>
  <si>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</si>
  <si>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</si>
  <si>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</si>
  <si>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</si>
  <si>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</si>
  <si>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</si>
  <si>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</si>
  <si>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</si>
  <si>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</si>
  <si>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</si>
  <si>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</si>
  <si>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</si>
  <si>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</si>
  <si>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</si>
  <si>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</si>
  <si>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</si>
  <si>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</si>
  <si>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</si>
  <si>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</si>
  <si>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</si>
  <si>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</si>
  <si>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</si>
  <si>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</si>
  <si>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</si>
  <si>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</si>
  <si>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</si>
  <si>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</si>
  <si>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</si>
  <si>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</si>
  <si>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</si>
  <si>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</si>
  <si>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</si>
  <si>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</si>
  <si>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</si>
  <si>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</si>
  <si>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</si>
  <si>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</si>
  <si>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</si>
  <si>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</si>
  <si>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</si>
  <si>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</si>
  <si>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</si>
  <si>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</si>
  <si>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</si>
  <si>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</si>
  <si>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</si>
  <si>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</si>
  <si>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</si>
  <si>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</si>
  <si>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</si>
  <si>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</si>
  <si>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</si>
  <si>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</si>
  <si>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</si>
  <si>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</si>
  <si>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</si>
  <si>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</si>
  <si>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</si>
  <si>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</si>
  <si>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</si>
  <si>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</si>
  <si>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</si>
  <si>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</si>
  <si>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</si>
  <si>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</si>
  <si>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</si>
  <si>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</si>
  <si>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</si>
  <si>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</si>
  <si>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</si>
  <si>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</si>
  <si>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</si>
  <si>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</si>
  <si>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</si>
  <si>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</si>
  <si>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</si>
  <si>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</si>
  <si>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</si>
  <si>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</si>
  <si>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</si>
  <si>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</si>
  <si>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</si>
  <si>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</si>
  <si>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</si>
  <si>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</si>
  <si>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</si>
  <si>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</si>
  <si>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</si>
  <si>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</si>
  <si>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</si>
  <si>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</si>
  <si>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</si>
  <si>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</si>
  <si>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</si>
  <si>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</si>
  <si>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</si>
  <si>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</si>
  <si>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</si>
  <si>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</si>
  <si>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</si>
  <si>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</si>
  <si>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</si>
  <si>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</si>
  <si>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</si>
  <si>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</si>
  <si>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</si>
  <si>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</si>
  <si>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</si>
  <si>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</si>
  <si>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</si>
  <si>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</si>
  <si>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</si>
  <si>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</si>
  <si>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</si>
  <si>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</si>
  <si>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</si>
  <si>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</si>
  <si>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</si>
  <si>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</si>
  <si>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</si>
  <si>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</si>
  <si>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</si>
  <si>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</si>
  <si>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</si>
  <si>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</si>
  <si>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</si>
  <si>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</si>
  <si>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</si>
  <si>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</si>
  <si>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</si>
  <si>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</si>
  <si>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</si>
  <si>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</si>
  <si>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</si>
  <si>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</si>
  <si>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</si>
  <si>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</si>
  <si>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</si>
  <si>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</si>
  <si>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</si>
  <si>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</si>
  <si>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</si>
  <si>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</si>
  <si>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</si>
  <si>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</si>
  <si>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</si>
  <si>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</si>
  <si>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</si>
  <si>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</si>
  <si>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</si>
  <si>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</si>
  <si>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</si>
  <si>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</si>
  <si>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</si>
  <si>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</si>
  <si>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</si>
  <si>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</si>
  <si>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</si>
  <si>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</si>
  <si>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</si>
  <si>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</si>
  <si>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</si>
  <si>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</si>
  <si>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</si>
  <si>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</si>
  <si>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</si>
  <si>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</si>
  <si>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</si>
  <si>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</si>
  <si>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</si>
  <si>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</si>
  <si>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</si>
  <si>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</si>
  <si>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</si>
  <si>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</si>
  <si>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</si>
  <si>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</si>
  <si>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</si>
  <si>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</si>
  <si>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</si>
  <si>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</si>
  <si>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</si>
  <si>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</si>
  <si>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</si>
  <si>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</si>
  <si>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</si>
  <si>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</si>
  <si>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</si>
  <si>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</si>
  <si>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</si>
  <si>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</si>
  <si>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</si>
  <si>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</si>
  <si>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</si>
  <si>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</si>
  <si>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</si>
  <si>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</si>
  <si>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</si>
  <si>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</si>
  <si>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</si>
  <si>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</si>
  <si>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</si>
  <si>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</si>
  <si>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</si>
  <si>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</si>
  <si>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</si>
  <si>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</si>
  <si>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</si>
  <si>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</si>
  <si>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</si>
  <si>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</si>
  <si>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</si>
  <si>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</si>
  <si>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</si>
  <si>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</si>
  <si>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</si>
  <si>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</si>
  <si>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</si>
  <si>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</si>
  <si>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</si>
  <si>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</si>
  <si>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</si>
  <si>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</si>
  <si>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</si>
  <si>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</si>
  <si>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</si>
  <si>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</si>
  <si>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</si>
  <si>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</si>
  <si>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</si>
  <si>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</si>
  <si>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</si>
  <si>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</si>
  <si>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</si>
  <si>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</si>
  <si>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</si>
  <si>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</si>
  <si>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</si>
  <si>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</si>
  <si>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</si>
  <si>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</si>
  <si>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</si>
  <si>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</si>
  <si>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</si>
  <si>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</si>
  <si>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</si>
  <si>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</si>
  <si>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</si>
  <si>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</si>
  <si>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</si>
  <si>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</si>
  <si>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</si>
  <si>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</si>
  <si>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</si>
  <si>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</si>
  <si>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</si>
  <si>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</si>
  <si>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</si>
  <si>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</si>
  <si>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</si>
  <si>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</si>
  <si>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</si>
  <si>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</si>
  <si>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</si>
  <si>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</si>
  <si>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</si>
  <si>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</si>
  <si>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</si>
  <si>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</si>
  <si>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</si>
  <si>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</si>
  <si>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</si>
  <si>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</si>
  <si>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</si>
  <si>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</si>
  <si>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</si>
  <si>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</si>
  <si>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</si>
  <si>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</si>
  <si>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</si>
  <si>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</si>
  <si>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</si>
  <si>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</si>
  <si>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</si>
  <si>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</si>
  <si>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</si>
  <si>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</si>
  <si>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</si>
  <si>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</si>
  <si>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</si>
  <si>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</si>
  <si>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</si>
  <si>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</si>
  <si>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</si>
  <si>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</si>
  <si>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</si>
  <si>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</si>
  <si>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</si>
  <si>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</si>
  <si>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</si>
  <si>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</si>
  <si>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</si>
  <si>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</si>
  <si>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</si>
  <si>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</si>
  <si>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</si>
  <si>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</si>
  <si>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</si>
  <si>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</si>
  <si>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</si>
  <si>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</si>
  <si>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</si>
  <si>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</si>
  <si>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</si>
  <si>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</si>
  <si>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</si>
  <si>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</si>
  <si>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</si>
  <si>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</si>
  <si>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</si>
  <si>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</si>
  <si>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</si>
  <si>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</si>
  <si>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</si>
  <si>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</si>
  <si>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</si>
  <si>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</si>
  <si>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</si>
  <si>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</si>
  <si>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</si>
  <si>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</si>
  <si>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</si>
  <si>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</si>
  <si>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</si>
  <si>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</si>
  <si>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</si>
  <si>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</si>
  <si>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</si>
  <si>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</si>
  <si>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</si>
  <si>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</si>
  <si>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</si>
  <si>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</si>
  <si>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</si>
  <si>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</si>
  <si>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</si>
  <si>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</si>
  <si>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</si>
  <si>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</si>
  <si>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</si>
  <si>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</si>
  <si>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</si>
  <si>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</si>
  <si>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</si>
  <si>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</si>
  <si>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</si>
  <si>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</si>
  <si>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</si>
  <si>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</si>
  <si>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</si>
  <si>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</si>
  <si>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</si>
  <si>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</si>
  <si>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</si>
  <si>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</si>
  <si>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</si>
  <si>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</si>
  <si>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</si>
  <si>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</si>
  <si>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</si>
  <si>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</si>
  <si>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</si>
  <si>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</si>
  <si>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</si>
  <si>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</si>
  <si>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</si>
  <si>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</si>
  <si>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</si>
  <si>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</si>
  <si>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</si>
  <si>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</si>
  <si>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</si>
  <si>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</si>
  <si>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</si>
  <si>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</si>
  <si>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</si>
  <si>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</si>
  <si>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</si>
  <si>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</si>
  <si>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</si>
  <si>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</si>
  <si>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</si>
  <si>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</si>
  <si>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</si>
  <si>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</si>
  <si>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</si>
  <si>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</si>
  <si>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</si>
  <si>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</si>
  <si>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</si>
  <si>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</si>
  <si>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</si>
  <si>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</si>
  <si>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</si>
  <si>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</si>
  <si>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</si>
  <si>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</si>
  <si>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</si>
  <si>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</si>
  <si>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</si>
  <si>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</si>
  <si>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</si>
  <si>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</si>
  <si>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</si>
  <si>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</si>
  <si>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</si>
  <si>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</si>
  <si>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</si>
  <si>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</si>
  <si>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</si>
  <si>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</si>
  <si>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</si>
  <si>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</si>
  <si>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</si>
  <si>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</si>
  <si>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</si>
  <si>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</si>
  <si>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</si>
  <si>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</si>
  <si>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</si>
  <si>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</si>
  <si>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</si>
  <si>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</si>
  <si>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</si>
  <si>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</si>
  <si>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</si>
  <si>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</si>
  <si>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</si>
  <si>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</si>
  <si>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</si>
  <si>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</si>
  <si>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</si>
  <si>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</si>
  <si>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</si>
  <si>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</si>
  <si>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</si>
  <si>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</si>
  <si>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</si>
  <si>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</si>
  <si>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</si>
  <si>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</si>
  <si>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</si>
  <si>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</si>
  <si>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</si>
  <si>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</si>
  <si>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</si>
  <si>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</si>
  <si>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</si>
  <si>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</si>
  <si>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</si>
  <si>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</si>
  <si>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</si>
  <si>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</si>
  <si>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</si>
  <si>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</si>
  <si>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</si>
  <si>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</si>
  <si>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</si>
  <si>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</si>
  <si>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</si>
  <si>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</si>
  <si>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</si>
  <si>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</si>
  <si>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</si>
  <si>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</si>
  <si>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</si>
  <si>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</si>
  <si>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</si>
  <si>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</si>
  <si>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</si>
  <si>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</si>
  <si>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</si>
  <si>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</si>
  <si>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</si>
  <si>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</si>
  <si>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</si>
  <si>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</si>
  <si>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</si>
  <si>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</si>
  <si>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</si>
  <si>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</si>
  <si>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</si>
  <si>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</si>
  <si>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</si>
  <si>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</si>
  <si>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</si>
  <si>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</si>
  <si>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</si>
  <si>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</si>
  <si>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</si>
  <si>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</si>
  <si>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</si>
  <si>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</si>
  <si>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</si>
  <si>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</si>
  <si>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</si>
  <si>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</si>
  <si>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</si>
  <si>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</si>
  <si>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</si>
  <si>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</si>
  <si>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</si>
  <si>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</si>
  <si>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</si>
  <si>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</si>
  <si>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</si>
  <si>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</si>
  <si>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</si>
  <si>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</si>
  <si>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</si>
  <si>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</si>
  <si>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</si>
  <si>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</si>
  <si>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</si>
  <si>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</si>
  <si>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</si>
  <si>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</si>
  <si>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</si>
  <si>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</si>
  <si>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</si>
  <si>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</si>
  <si>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</si>
  <si>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</si>
  <si>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</si>
  <si>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</si>
  <si>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</si>
  <si>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</si>
  <si>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</si>
  <si>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</si>
  <si>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</si>
  <si>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</si>
  <si>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</si>
  <si>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</si>
  <si>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</si>
  <si>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</si>
  <si>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</si>
  <si>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</si>
  <si>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</si>
  <si>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</si>
  <si>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</si>
  <si>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</si>
  <si>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</si>
  <si>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</si>
  <si>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</si>
  <si>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</si>
  <si>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</si>
  <si>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</si>
  <si>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</si>
  <si>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Enero de 2023</t>
  </si>
  <si>
    <r>
      <t xml:space="preserve">Se solicita la </t>
    </r>
    <r>
      <rPr>
        <b/>
        <sz val="11"/>
        <rFont val="Arial Narrow"/>
        <family val="2"/>
      </rPr>
      <t>eliminación del riesgo R3</t>
    </r>
    <r>
      <rPr>
        <sz val="11"/>
        <rFont val="Arial Narrow"/>
        <family val="2"/>
      </rPr>
      <t>.: Posibilidad de afectación reputacional y/o económica por el incumplimiento metas sinergia establecidas en el tablero de control de presidencia debido a la falta de gestión y/o o efectividad por parte de los responsables de cada indicador. Toda vez que se cuenta con tablero de control, no ha ocurrido su matarerialización en los últimos dos años y se tiene controlado.</t>
    </r>
  </si>
  <si>
    <r>
      <t xml:space="preserve">La Dirección de Custodia y Vigilancia solicita la </t>
    </r>
    <r>
      <rPr>
        <b/>
        <sz val="11"/>
        <rFont val="Arial Narrow"/>
        <family val="2"/>
      </rPr>
      <t xml:space="preserve">eliminación del R24: </t>
    </r>
    <r>
      <rPr>
        <sz val="11"/>
        <rFont val="Arial Narrow"/>
        <family val="2"/>
      </rPr>
      <t>Posibilidad de recibir u solicitar cualquier dádiva o beneficio a nombre propio o de tercero  a cambio de permitir la tenencia de elementos prohibidos o ilegales al interior de los ERON por parte de funcionarios del cuerpo de custodia, toda vez que se unifica con el R23.</t>
    </r>
  </si>
  <si>
    <t>CONTROL DE CAMBIOS MAPA DE RIESGOS VIGENCIA 2023</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</si>
  <si>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</si>
  <si>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</si>
  <si>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</si>
  <si>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</si>
  <si>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</si>
  <si>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</si>
  <si>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</si>
  <si>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</si>
  <si>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</si>
  <si>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</si>
  <si>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</si>
  <si>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</si>
  <si>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</si>
  <si>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</si>
  <si>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</si>
  <si>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</si>
  <si>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</si>
  <si>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</si>
  <si>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</si>
  <si>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</si>
  <si>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</si>
  <si>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</si>
  <si>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</si>
  <si>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</si>
  <si>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</si>
  <si>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</si>
  <si>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</si>
  <si>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</si>
  <si>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</si>
  <si>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</si>
  <si>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</si>
  <si>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</si>
  <si>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</si>
  <si>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</si>
  <si>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</si>
  <si>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</si>
  <si>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</si>
  <si>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</si>
  <si>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</si>
  <si>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</si>
  <si>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</si>
  <si>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</si>
  <si>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</si>
  <si>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</si>
  <si>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</si>
  <si>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</si>
  <si>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</si>
  <si>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</si>
  <si>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</si>
  <si>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</si>
  <si>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</si>
  <si>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</si>
  <si>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</si>
  <si>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</si>
  <si>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</si>
  <si>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</si>
  <si>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</si>
  <si>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</si>
  <si>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</si>
  <si>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</si>
  <si>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</si>
  <si>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</si>
  <si>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</si>
  <si>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</si>
  <si>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</si>
  <si>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</si>
  <si>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</si>
  <si>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</si>
  <si>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</si>
  <si>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</si>
  <si>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</si>
  <si>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</si>
  <si>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</si>
  <si>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</si>
  <si>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</si>
  <si>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</si>
  <si>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</si>
  <si>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t>La Subdirección de Talento Humano- inpec,</t>
    </r>
    <r>
      <rPr>
        <b/>
        <sz val="11"/>
        <rFont val="Arial Narrow"/>
        <family val="2"/>
      </rPr>
      <t xml:space="preserve"> solicita la inclusión </t>
    </r>
    <r>
      <rPr>
        <sz val="11"/>
        <rFont val="Arial Narrow"/>
        <family val="2"/>
      </rPr>
      <t xml:space="preserve">de riesgo entorno a los conflcitos de interés, se da </t>
    </r>
    <r>
      <rPr>
        <b/>
        <sz val="11"/>
        <rFont val="Arial Narrow"/>
        <family val="2"/>
      </rPr>
      <t>codificación R101 2023</t>
    </r>
    <r>
      <rPr>
        <sz val="11"/>
        <rFont val="Arial Narrow"/>
        <family val="2"/>
      </rPr>
      <t>, como posible riesgos de corrupción.</t>
    </r>
  </si>
  <si>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</si>
  <si>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</si>
  <si>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</si>
  <si>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</si>
  <si>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</si>
  <si>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</si>
  <si>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</si>
  <si>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</si>
  <si>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</si>
  <si>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</si>
  <si>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</si>
  <si>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</si>
  <si>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</si>
  <si>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</si>
  <si>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</si>
  <si>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</si>
  <si>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</si>
  <si>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</si>
  <si>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</si>
  <si>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</si>
  <si>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</si>
  <si>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</si>
  <si>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</si>
  <si>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</si>
  <si>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</si>
  <si>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</si>
  <si>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</si>
  <si>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</si>
  <si>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</si>
  <si>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</si>
  <si>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</si>
  <si>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</si>
  <si>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</si>
  <si>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</si>
  <si>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</si>
  <si>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</si>
  <si>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</si>
  <si>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</si>
  <si>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</si>
  <si>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</si>
  <si>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</si>
  <si>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</si>
  <si>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</si>
  <si>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</si>
  <si>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</si>
  <si>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</si>
  <si>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</si>
  <si>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</si>
  <si>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</si>
  <si>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</si>
  <si>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</si>
  <si>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</si>
  <si>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</si>
  <si>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</si>
  <si>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</si>
  <si>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</si>
  <si>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</si>
  <si>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</si>
  <si>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</si>
  <si>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</si>
  <si>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</si>
  <si>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</si>
  <si>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</si>
  <si>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</si>
  <si>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</si>
  <si>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</si>
  <si>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</si>
  <si>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</si>
  <si>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</si>
  <si>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</si>
  <si>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</si>
  <si>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</si>
  <si>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</si>
  <si>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</si>
  <si>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</si>
  <si>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</si>
  <si>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</si>
  <si>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</si>
  <si>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</si>
  <si>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</si>
  <si>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</si>
  <si>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</si>
  <si>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</si>
  <si>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</si>
  <si>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</si>
  <si>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</si>
  <si>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</si>
  <si>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</si>
  <si>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</si>
  <si>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</si>
  <si>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</si>
  <si>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</si>
  <si>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</si>
  <si>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</si>
  <si>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</si>
  <si>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</si>
  <si>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</si>
  <si>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</si>
  <si>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</si>
  <si>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</si>
  <si>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</si>
  <si>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</si>
  <si>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</si>
  <si>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</si>
  <si>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</si>
  <si>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</si>
  <si>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</si>
  <si>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</si>
  <si>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</si>
  <si>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</si>
  <si>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</si>
  <si>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</si>
  <si>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</si>
  <si>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</si>
  <si>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</si>
  <si>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</si>
  <si>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</si>
  <si>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</si>
  <si>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</si>
  <si>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</si>
  <si>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</si>
  <si>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</si>
  <si>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</si>
  <si>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</si>
  <si>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</si>
  <si>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</si>
  <si>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</si>
  <si>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</si>
  <si>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</si>
  <si>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</si>
  <si>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</si>
  <si>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</si>
  <si>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</si>
  <si>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</si>
  <si>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</si>
  <si>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</si>
  <si>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</si>
  <si>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</si>
  <si>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</si>
  <si>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</si>
  <si>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</si>
  <si>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</si>
  <si>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</si>
  <si>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</si>
  <si>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</si>
  <si>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</si>
  <si>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</si>
  <si>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</si>
  <si>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</si>
  <si>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r>
      <t>La Dirección de Atención y Tratamiento -Subdirección de educación solicita</t>
    </r>
    <r>
      <rPr>
        <b/>
        <sz val="11"/>
        <rFont val="Arial Narrow"/>
        <family val="2"/>
      </rPr>
      <t xml:space="preserve"> la eliminación del R66 </t>
    </r>
    <r>
      <rPr>
        <sz val="11"/>
        <rFont val="Arial Narrow"/>
        <family val="2"/>
      </rPr>
      <t>Posibilidad de afectación reputacional por la disminución en la cantidad de beneficiarios del apoyo económico  ofertado por el INPEC para PPL estudiantes, debido a la multiplicidad de tareas a cargo de los Funcionarios del ERON. Toda vez que es unificado con el R65</t>
    </r>
  </si>
  <si>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</si>
  <si>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</si>
  <si>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</si>
  <si>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</si>
  <si>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</si>
  <si>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</si>
  <si>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</si>
  <si>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</si>
  <si>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</si>
  <si>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</si>
  <si>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</si>
  <si>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</si>
  <si>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</si>
  <si>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</si>
  <si>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</si>
  <si>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</si>
  <si>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</si>
  <si>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</si>
  <si>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</si>
  <si>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</si>
  <si>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</si>
  <si>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</si>
  <si>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</si>
  <si>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</si>
  <si>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</si>
  <si>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</si>
  <si>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</si>
  <si>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</si>
  <si>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</si>
  <si>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</si>
  <si>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</si>
  <si>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</si>
  <si>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</si>
  <si>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</si>
  <si>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</si>
  <si>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</si>
  <si>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</si>
  <si>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</si>
  <si>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</si>
  <si>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</si>
  <si>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</si>
  <si>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</si>
  <si>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</si>
  <si>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</si>
  <si>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</si>
  <si>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</si>
  <si>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</si>
  <si>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</si>
  <si>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</si>
  <si>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</si>
  <si>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</si>
  <si>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</si>
  <si>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</si>
  <si>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</si>
  <si>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</si>
  <si>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</si>
  <si>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</si>
  <si>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</si>
  <si>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</si>
  <si>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</si>
  <si>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</si>
  <si>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</si>
  <si>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</si>
  <si>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</si>
  <si>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</si>
  <si>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</si>
  <si>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</si>
  <si>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</si>
  <si>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</si>
  <si>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</si>
  <si>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</si>
  <si>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</si>
  <si>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</si>
  <si>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</si>
  <si>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</si>
  <si>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</si>
  <si>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</si>
  <si>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</si>
  <si>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</si>
  <si>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</si>
  <si>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</si>
  <si>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</si>
  <si>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</si>
  <si>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</si>
  <si>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</si>
  <si>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</si>
  <si>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</si>
  <si>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</si>
  <si>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</si>
  <si>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</si>
  <si>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</si>
  <si>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</si>
  <si>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</si>
  <si>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</si>
  <si>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</si>
  <si>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</si>
  <si>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</si>
  <si>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</si>
  <si>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</si>
  <si>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</si>
  <si>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</si>
  <si>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</si>
  <si>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</si>
  <si>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</si>
  <si>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</si>
  <si>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</si>
  <si>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</si>
  <si>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</si>
  <si>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</si>
  <si>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</si>
  <si>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</si>
  <si>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</si>
  <si>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</si>
  <si>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</si>
  <si>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</si>
  <si>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</si>
  <si>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</si>
  <si>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</si>
  <si>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t>La Oficina Asesora Juridica solicita cambiar la connotación del R17: Posibilidad de recibir o solicitar cualquier dádiva o beneficio a nombre propio o de terceros a cambio de sustraer, destruir, modificar u ocultar información en la cartilla biográfica de la PPL en los ERON., toda vez que se analiza  la descripción, el nivel de severidad y la no materialización del mismo. Para lo cual es requerida y de acuerdo a los aspectos metodologicos corresponde la descripción a riesgo de gestión.</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</si>
  <si>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</si>
  <si>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</si>
  <si>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</si>
  <si>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24 de Enero de 2023</t>
  </si>
  <si>
    <t>Garantizar el respeto, promoción, protección y defensa de los derechos humanos en el sistema penitenciario y carcelario
Ejecutar la planeación institucional en el marco de los valores del servicio público.</t>
  </si>
  <si>
    <t>Rara vez</t>
  </si>
  <si>
    <t xml:space="preserve">Videoconferencias periódicas para socializar y reiterar el cumplimiento de la normatividad vigente relacionada con la modificación a los planes ocupacionales de las actividades de trabajo penitenciario y bonificables con recursos Nación según Resolución 762 de 2019. </t>
  </si>
  <si>
    <t>Establecer y desarrollar un plan de capacitaciones a todo el equipo de la oficina de Control interno, en temas relacionados con el código de integridad y calidad de los trabajos para el aseguramiento de la transparencia.</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</si>
  <si>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Atención al Ciudadano y este consolida la información.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</si>
  <si>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</si>
  <si>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</si>
  <si>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Omitir, modificar o excluir información de la prestación del servicio de alimentación que desvié la atención de la supervisión o interventoría</t>
  </si>
  <si>
    <t xml:space="preserve"> Subdirección de atención en salud
Grupo servicios de salud.
DIREG y ERON</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</si>
  <si>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</si>
  <si>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</si>
  <si>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 xml:space="preserve">
2.Implementación de sistemas de información confiables para el manejo de las actividades productivas (instalación en mínimo 5 ERON).
</t>
  </si>
  <si>
    <t>La Subdirección de Gestión contractual, DIREG y ERON realiza la notificación de la asignación de supervisión de conformidad a cada contrato</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</si>
  <si>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</si>
  <si>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Oficios y/o correos</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</si>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</sst>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ddd\,\ dd&quot; de &quot;mmmm&quot; de &quot;yyyy;@"/>
    <numFmt numFmtId="165" formatCode="dd/mm/yyyy"/>
    <numFmt numFmtId="166" formatCode="d/m/yyyy"/>
    <numFmt numFmtId="167" formatCode="dd/mm/yyyy;@"/>
  </numFmts>
  <fonts count="54"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s>
  <fills count="24">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top style="thin">
        <color rgb="FF000000"/>
      </top>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1838">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3"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2" xfId="0" applyFont="1" applyFill="1" applyBorder="1" applyAlignment="1">
      <alignment horizontal="center" vertical="center" wrapText="1"/>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3"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6" xfId="0" applyFont="1" applyBorder="1" applyAlignment="1">
      <alignment horizontal="justify" vertical="center" wrapText="1"/>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2"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textRotation="90" wrapText="1"/>
    </xf>
    <xf numFmtId="0" fontId="22" fillId="0" borderId="72" xfId="0" applyFont="1" applyBorder="1" applyAlignment="1">
      <alignment horizontal="justify" vertical="center" wrapText="1"/>
    </xf>
    <xf numFmtId="0" fontId="22" fillId="0" borderId="77"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72" xfId="0" applyFont="1" applyFill="1" applyBorder="1" applyAlignment="1">
      <alignment horizontal="justify" vertical="center" wrapText="1"/>
    </xf>
    <xf numFmtId="0" fontId="15" fillId="0" borderId="72"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9" fontId="2" fillId="7"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1"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2" xfId="0" applyFont="1" applyBorder="1" applyAlignment="1">
      <alignment horizontal="justify" vertical="center" wrapText="1"/>
    </xf>
    <xf numFmtId="0" fontId="22" fillId="0" borderId="82" xfId="0" applyFont="1" applyBorder="1" applyAlignment="1">
      <alignment horizontal="justify" vertical="center" wrapText="1"/>
    </xf>
    <xf numFmtId="0" fontId="23" fillId="0" borderId="72"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8" xfId="2" applyFont="1" applyFill="1" applyBorder="1" applyAlignment="1" applyProtection="1">
      <alignment horizontal="center" vertical="center" wrapText="1"/>
      <protection locked="0"/>
    </xf>
    <xf numFmtId="0" fontId="2" fillId="0" borderId="72" xfId="2" applyFont="1" applyFill="1" applyBorder="1" applyAlignment="1" applyProtection="1">
      <alignment horizontal="center" vertical="center" wrapText="1"/>
      <protection locked="0"/>
    </xf>
    <xf numFmtId="0" fontId="2" fillId="3" borderId="72"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79" xfId="0" applyFont="1" applyBorder="1" applyAlignment="1">
      <alignment horizontal="center" vertical="center" textRotation="90" wrapText="1"/>
    </xf>
    <xf numFmtId="0" fontId="2" fillId="0" borderId="72"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2"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4" xfId="0" applyFont="1" applyFill="1" applyBorder="1" applyAlignment="1">
      <alignment horizontal="justify" vertical="center" wrapText="1"/>
    </xf>
    <xf numFmtId="0" fontId="22" fillId="0" borderId="76"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5"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2"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5"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7"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6"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8"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7" xfId="0" applyNumberFormat="1" applyFont="1" applyFill="1" applyBorder="1" applyAlignment="1">
      <alignment horizontal="center" vertical="center" textRotation="90" wrapText="1"/>
    </xf>
    <xf numFmtId="0" fontId="22" fillId="0" borderId="89"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2"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4"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3"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79"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7" xfId="0" applyFont="1" applyFill="1" applyBorder="1" applyAlignment="1">
      <alignment horizontal="justify" vertical="center" wrapText="1"/>
    </xf>
    <xf numFmtId="0" fontId="2" fillId="0" borderId="77"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2"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textRotation="90"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28" xfId="0" applyFont="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3" borderId="60" xfId="0" applyFont="1" applyFill="1" applyBorder="1" applyAlignment="1">
      <alignment horizontal="center" vertical="center" textRotation="90" wrapText="1"/>
    </xf>
    <xf numFmtId="0" fontId="30" fillId="13" borderId="70" xfId="0" applyFont="1" applyFill="1" applyBorder="1" applyAlignment="1">
      <alignment horizontal="center" vertical="center" textRotation="90"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7" fillId="17" borderId="66"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xf>
    <xf numFmtId="0" fontId="30" fillId="0" borderId="60" xfId="0" applyFont="1" applyFill="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80" xfId="0" applyFont="1" applyBorder="1" applyAlignment="1">
      <alignment horizontal="center" vertical="center" textRotation="90" wrapText="1"/>
    </xf>
    <xf numFmtId="0" fontId="30" fillId="13" borderId="55"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justify" vertical="center" wrapText="1"/>
      <protection locked="0"/>
    </xf>
    <xf numFmtId="0" fontId="30" fillId="13" borderId="30" xfId="2" applyFont="1" applyFill="1" applyBorder="1" applyAlignment="1" applyProtection="1">
      <alignment horizontal="center" vertical="center" wrapText="1"/>
      <protection locked="0"/>
    </xf>
    <xf numFmtId="0" fontId="49" fillId="8" borderId="13" xfId="2"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0" fontId="22" fillId="13" borderId="71"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13" borderId="72" xfId="0" applyFont="1" applyFill="1" applyBorder="1" applyAlignment="1" applyProtection="1">
      <alignment horizontal="center" vertical="center" wrapText="1"/>
      <protection locked="0"/>
    </xf>
    <xf numFmtId="0" fontId="30" fillId="20" borderId="55" xfId="2" applyFont="1" applyFill="1" applyBorder="1" applyAlignment="1" applyProtection="1">
      <alignment horizontal="center" vertical="center" wrapText="1"/>
      <protection locked="0"/>
    </xf>
    <xf numFmtId="0" fontId="30" fillId="13" borderId="26" xfId="0" applyFont="1" applyFill="1" applyBorder="1" applyAlignment="1" applyProtection="1">
      <alignment horizontal="center" vertical="center" wrapText="1"/>
      <protection locked="0"/>
    </xf>
    <xf numFmtId="0" fontId="30" fillId="13" borderId="62" xfId="0" applyFont="1" applyFill="1" applyBorder="1" applyAlignment="1" applyProtection="1">
      <alignment horizontal="center" vertical="center" wrapText="1"/>
      <protection locked="0"/>
    </xf>
    <xf numFmtId="0" fontId="30" fillId="13" borderId="30" xfId="2" applyFont="1" applyFill="1" applyBorder="1" applyAlignment="1" applyProtection="1">
      <alignment horizontal="justify" vertical="center" wrapText="1"/>
      <protection locked="0"/>
    </xf>
    <xf numFmtId="0" fontId="30" fillId="0" borderId="30" xfId="2" applyFont="1" applyFill="1" applyBorder="1" applyAlignment="1" applyProtection="1">
      <alignment horizontal="center" vertical="center" wrapText="1"/>
      <protection locked="0"/>
    </xf>
    <xf numFmtId="0" fontId="30" fillId="0" borderId="72" xfId="2" applyFont="1" applyFill="1" applyBorder="1" applyAlignment="1" applyProtection="1">
      <alignment horizontal="justify" vertical="center" wrapText="1"/>
      <protection locked="0"/>
    </xf>
    <xf numFmtId="0" fontId="30" fillId="0" borderId="72"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protection locked="0"/>
    </xf>
    <xf numFmtId="0" fontId="30" fillId="0" borderId="0" xfId="0" applyFont="1" applyAlignment="1" applyProtection="1">
      <alignment horizontal="center"/>
      <protection locked="0"/>
    </xf>
    <xf numFmtId="0" fontId="49" fillId="9" borderId="13" xfId="0" applyFont="1" applyFill="1" applyBorder="1" applyAlignment="1" applyProtection="1">
      <alignment horizontal="center" vertical="center" wrapText="1"/>
      <protection locked="0"/>
    </xf>
    <xf numFmtId="0" fontId="30" fillId="0" borderId="42" xfId="2" applyFont="1" applyFill="1" applyBorder="1" applyAlignment="1" applyProtection="1">
      <alignment horizontal="center" vertical="center" wrapText="1"/>
      <protection locked="0"/>
    </xf>
    <xf numFmtId="0" fontId="30" fillId="13" borderId="28"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center" vertical="center" wrapText="1"/>
      <protection locked="0"/>
    </xf>
    <xf numFmtId="0" fontId="30" fillId="13" borderId="3" xfId="0" applyFont="1" applyFill="1" applyBorder="1" applyProtection="1">
      <protection locked="0"/>
    </xf>
    <xf numFmtId="0" fontId="30" fillId="13" borderId="3" xfId="2" applyFont="1" applyFill="1" applyBorder="1" applyAlignment="1" applyProtection="1">
      <alignment horizontal="center" vertical="center" wrapText="1"/>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30" fillId="13" borderId="72"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center" vertical="center" wrapText="1"/>
      <protection locked="0"/>
    </xf>
    <xf numFmtId="0" fontId="30" fillId="13" borderId="55" xfId="2" applyFont="1" applyFill="1" applyBorder="1" applyAlignment="1" applyProtection="1">
      <alignment horizontal="center" vertical="center" wrapText="1"/>
      <protection locked="0"/>
    </xf>
    <xf numFmtId="0" fontId="30" fillId="21" borderId="26"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pplyProtection="1">
      <alignment horizontal="center" vertical="center" wrapText="1"/>
    </xf>
    <xf numFmtId="0" fontId="2" fillId="0" borderId="36" xfId="0" applyFont="1" applyFill="1" applyBorder="1" applyAlignment="1" applyProtection="1">
      <alignment vertical="center" wrapText="1"/>
      <protection locked="0"/>
    </xf>
    <xf numFmtId="0" fontId="30" fillId="13" borderId="72" xfId="2"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30"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30"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30"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30" fillId="0" borderId="66" xfId="0" applyFont="1" applyFill="1" applyBorder="1" applyAlignment="1">
      <alignment horizontal="center" vertical="center" textRotation="90" wrapText="1"/>
    </xf>
    <xf numFmtId="0" fontId="30" fillId="13" borderId="79" xfId="0" applyFont="1" applyFill="1" applyBorder="1" applyAlignment="1">
      <alignment horizontal="center" vertical="center" textRotation="90" wrapText="1"/>
    </xf>
    <xf numFmtId="0" fontId="22" fillId="13" borderId="77" xfId="0" applyFont="1" applyFill="1" applyBorder="1" applyAlignment="1">
      <alignment horizontal="center" vertical="center" textRotation="90" wrapText="1"/>
    </xf>
    <xf numFmtId="0" fontId="22" fillId="13" borderId="70" xfId="0" applyFont="1" applyFill="1" applyBorder="1" applyAlignment="1">
      <alignment horizontal="center" vertical="center" textRotation="90" wrapText="1"/>
    </xf>
    <xf numFmtId="0" fontId="22" fillId="13" borderId="60" xfId="0" applyFont="1" applyFill="1" applyBorder="1" applyAlignment="1">
      <alignment horizontal="center" vertical="center" textRotation="90"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30" fillId="0" borderId="20" xfId="0" applyFont="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30" fillId="0" borderId="14" xfId="0" applyFont="1" applyBorder="1" applyProtection="1">
      <protection locked="0"/>
    </xf>
    <xf numFmtId="0" fontId="30" fillId="13" borderId="37" xfId="0"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39" fillId="13" borderId="60" xfId="0" applyFont="1" applyFill="1" applyBorder="1" applyAlignment="1">
      <alignment horizontal="center" vertical="center" textRotation="90" wrapText="1"/>
    </xf>
    <xf numFmtId="0" fontId="39" fillId="13" borderId="21" xfId="0" applyFont="1" applyFill="1" applyBorder="1" applyAlignment="1">
      <alignment horizontal="center" vertical="center" textRotation="90" wrapText="1"/>
    </xf>
    <xf numFmtId="0" fontId="53" fillId="11" borderId="3" xfId="0" applyFont="1" applyFill="1" applyBorder="1" applyAlignment="1" applyProtection="1">
      <alignment horizontal="center" vertical="center" wrapText="1"/>
      <protection locked="0"/>
    </xf>
    <xf numFmtId="0" fontId="30" fillId="0" borderId="60"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center" wrapText="1"/>
      <protection locked="0"/>
    </xf>
    <xf numFmtId="0" fontId="30" fillId="13" borderId="3"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 xfId="0"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protection locked="0"/>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30" fillId="0" borderId="0" xfId="0" applyFont="1" applyAlignment="1" applyProtection="1">
      <alignment vertical="center"/>
      <protection locked="0"/>
    </xf>
    <xf numFmtId="0" fontId="30" fillId="13" borderId="3" xfId="0" applyFont="1" applyFill="1" applyBorder="1" applyAlignment="1" applyProtection="1">
      <alignment horizontal="justify" vertical="center"/>
      <protection locked="0"/>
    </xf>
    <xf numFmtId="0" fontId="30"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9" fillId="13" borderId="13" xfId="0" applyFont="1" applyFill="1" applyBorder="1" applyAlignment="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13" borderId="70" xfId="0" applyFont="1" applyFill="1" applyBorder="1" applyAlignment="1">
      <alignment horizontal="center" vertical="center" textRotation="90" wrapText="1"/>
    </xf>
    <xf numFmtId="0" fontId="39" fillId="13" borderId="85" xfId="0" applyFont="1" applyFill="1" applyBorder="1" applyAlignment="1">
      <alignment horizontal="center" vertical="center" textRotation="90" wrapText="1"/>
    </xf>
    <xf numFmtId="0" fontId="39"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30" fillId="13" borderId="21" xfId="0" applyFont="1" applyFill="1" applyBorder="1" applyAlignment="1">
      <alignment horizontal="center" vertical="center" textRotation="90" wrapText="1"/>
    </xf>
    <xf numFmtId="0" fontId="30" fillId="13" borderId="10" xfId="0" applyFont="1" applyFill="1" applyBorder="1" applyAlignment="1">
      <alignment horizontal="center" vertical="center" textRotation="90" wrapText="1"/>
    </xf>
    <xf numFmtId="0" fontId="2" fillId="0" borderId="0" xfId="0" applyFont="1" applyBorder="1" applyProtection="1">
      <protection locked="0"/>
    </xf>
    <xf numFmtId="0" fontId="30" fillId="13" borderId="11" xfId="0" applyFont="1" applyFill="1" applyBorder="1" applyAlignment="1">
      <alignment horizontal="center" vertical="center" textRotation="90" wrapText="1"/>
    </xf>
    <xf numFmtId="0" fontId="30" fillId="13" borderId="65" xfId="0" applyFont="1" applyFill="1" applyBorder="1" applyAlignment="1">
      <alignment horizontal="center" vertical="center" textRotation="90" wrapText="1"/>
    </xf>
    <xf numFmtId="0" fontId="40" fillId="13" borderId="60" xfId="0" applyFont="1" applyFill="1" applyBorder="1" applyAlignment="1">
      <alignment horizontal="center" vertical="center" textRotation="90" wrapText="1"/>
    </xf>
    <xf numFmtId="0" fontId="40" fillId="13" borderId="68"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3" borderId="55" xfId="0" applyFont="1" applyFill="1" applyBorder="1" applyAlignment="1">
      <alignment horizontal="center" vertical="center" textRotation="90" wrapText="1"/>
    </xf>
    <xf numFmtId="0" fontId="30" fillId="13" borderId="60" xfId="0" applyNumberFormat="1"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39" fillId="0" borderId="21"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0" borderId="41" xfId="2"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5" borderId="86" xfId="0" applyFont="1" applyFill="1" applyBorder="1" applyAlignment="1" applyProtection="1">
      <alignment horizontal="center" vertical="center" wrapText="1"/>
    </xf>
    <xf numFmtId="0" fontId="8" fillId="0" borderId="51"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 fillId="6" borderId="28"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30" fillId="0" borderId="20" xfId="0" applyFont="1" applyBorder="1" applyAlignment="1">
      <alignment horizontal="center" vertical="center" textRotation="90" wrapText="1"/>
    </xf>
    <xf numFmtId="0" fontId="30" fillId="0" borderId="30"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40" fillId="13" borderId="70" xfId="0" applyFont="1" applyFill="1" applyBorder="1" applyAlignment="1">
      <alignment horizontal="center" vertical="center" textRotation="90" wrapText="1"/>
    </xf>
    <xf numFmtId="0" fontId="30" fillId="0" borderId="0" xfId="0" applyFont="1" applyProtection="1">
      <protection locked="0"/>
    </xf>
    <xf numFmtId="0" fontId="30" fillId="0" borderId="14" xfId="0" applyFont="1" applyBorder="1" applyAlignment="1" applyProtection="1">
      <alignment vertical="center"/>
      <protection locked="0"/>
    </xf>
    <xf numFmtId="0" fontId="2" fillId="0" borderId="0" xfId="0" applyFont="1" applyProtection="1">
      <protection locked="0"/>
    </xf>
    <xf numFmtId="0" fontId="6" fillId="0" borderId="0" xfId="0" applyFont="1" applyProtection="1">
      <protection locked="0"/>
    </xf>
    <xf numFmtId="0" fontId="4" fillId="8" borderId="13" xfId="2"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textRotation="90" wrapText="1"/>
      <protection locked="0"/>
    </xf>
    <xf numFmtId="0" fontId="49" fillId="8" borderId="13" xfId="2"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0" fontId="39" fillId="0" borderId="31" xfId="0" applyFont="1" applyBorder="1" applyAlignment="1">
      <alignment horizontal="center" vertical="center" textRotation="90" wrapText="1"/>
    </xf>
    <xf numFmtId="0" fontId="2" fillId="5" borderId="29"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7" fillId="18" borderId="84" xfId="0" applyFont="1" applyFill="1" applyBorder="1" applyAlignment="1" applyProtection="1">
      <alignment horizontal="center" vertical="center" wrapText="1"/>
      <protection locked="0"/>
    </xf>
    <xf numFmtId="0" fontId="39" fillId="0" borderId="25" xfId="0" applyFont="1" applyBorder="1" applyAlignment="1">
      <alignment horizontal="center" vertical="center" textRotation="90" wrapText="1"/>
    </xf>
    <xf numFmtId="0" fontId="2"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39" fillId="0" borderId="40" xfId="0" applyFont="1" applyBorder="1" applyAlignment="1">
      <alignment horizontal="center" vertical="center" textRotation="90" wrapText="1"/>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39" fillId="0" borderId="43" xfId="0" applyFont="1" applyBorder="1" applyAlignment="1">
      <alignment horizontal="center" vertical="center" textRotation="90" wrapText="1"/>
    </xf>
    <xf numFmtId="0" fontId="2" fillId="5" borderId="45" xfId="0" applyFont="1" applyFill="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39" fillId="0" borderId="44" xfId="0" applyFont="1" applyBorder="1" applyAlignment="1">
      <alignment horizontal="center" vertical="center" textRotation="90" wrapText="1"/>
    </xf>
    <xf numFmtId="0" fontId="2" fillId="5" borderId="4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39" fillId="0" borderId="60" xfId="0" applyFont="1" applyBorder="1" applyAlignment="1">
      <alignment horizontal="center" vertical="center" textRotation="90" wrapText="1"/>
    </xf>
    <xf numFmtId="0" fontId="2" fillId="5" borderId="55"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5" borderId="6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7" xfId="0" applyNumberFormat="1" applyFont="1" applyFill="1" applyBorder="1" applyAlignment="1">
      <alignment horizontal="center" vertical="center" wrapText="1"/>
    </xf>
    <xf numFmtId="0" fontId="7" fillId="17" borderId="2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40" fillId="0" borderId="60" xfId="0" applyFont="1" applyBorder="1" applyAlignment="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42" fillId="0" borderId="0" xfId="0" applyFont="1" applyProtection="1">
      <protection locked="0"/>
    </xf>
    <xf numFmtId="0" fontId="10" fillId="0" borderId="0" xfId="0" applyFont="1" applyProtection="1">
      <protection locked="0"/>
    </xf>
    <xf numFmtId="0" fontId="4" fillId="8" borderId="13" xfId="2" applyFont="1" applyFill="1" applyBorder="1" applyAlignment="1" applyProtection="1">
      <alignment horizontal="center" vertical="center" textRotation="90" wrapText="1"/>
      <protection hidden="1"/>
    </xf>
    <xf numFmtId="0" fontId="4" fillId="8" borderId="13" xfId="2"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protection locked="0"/>
    </xf>
    <xf numFmtId="0" fontId="30" fillId="0" borderId="66" xfId="0" applyFont="1" applyFill="1" applyBorder="1" applyAlignment="1">
      <alignment horizontal="center" vertical="center" textRotation="90" wrapText="1"/>
    </xf>
    <xf numFmtId="9" fontId="2" fillId="0" borderId="29"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36" xfId="1" applyFont="1" applyFill="1" applyBorder="1" applyAlignment="1" applyProtection="1">
      <alignment horizontal="center" vertical="center"/>
    </xf>
    <xf numFmtId="0" fontId="39" fillId="0" borderId="22" xfId="0" applyFont="1" applyBorder="1" applyAlignment="1">
      <alignment horizontal="center" vertical="center" textRotation="90" wrapText="1"/>
    </xf>
    <xf numFmtId="0" fontId="2" fillId="5" borderId="30" xfId="0" applyFont="1" applyFill="1" applyBorder="1" applyAlignment="1" applyProtection="1">
      <alignment horizontal="center" vertical="center" wrapText="1"/>
    </xf>
    <xf numFmtId="0" fontId="7" fillId="18" borderId="107" xfId="0"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2" fillId="0" borderId="7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2" fillId="0" borderId="14" xfId="0" applyFont="1" applyFill="1" applyBorder="1" applyProtection="1">
      <protection locked="0"/>
    </xf>
    <xf numFmtId="0" fontId="31" fillId="0" borderId="69"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70" xfId="0" applyFont="1" applyFill="1" applyBorder="1" applyAlignment="1" applyProtection="1">
      <alignment horizontal="justify" vertical="center" wrapText="1"/>
      <protection locked="0"/>
    </xf>
    <xf numFmtId="0" fontId="30" fillId="0" borderId="43" xfId="0" applyFont="1" applyFill="1" applyBorder="1" applyAlignment="1" applyProtection="1">
      <alignment horizontal="justify" vertical="center" wrapText="1"/>
      <protection locked="0"/>
    </xf>
    <xf numFmtId="0" fontId="30" fillId="0" borderId="44" xfId="0" applyFont="1" applyFill="1" applyBorder="1" applyAlignment="1" applyProtection="1">
      <alignment horizontal="justify" vertical="center" wrapText="1"/>
      <protection locked="0"/>
    </xf>
    <xf numFmtId="0" fontId="30" fillId="0" borderId="72" xfId="0" applyFont="1" applyFill="1" applyBorder="1" applyAlignment="1" applyProtection="1">
      <alignment horizontal="justify" vertical="center" wrapText="1"/>
      <protection locked="0"/>
    </xf>
    <xf numFmtId="0" fontId="30" fillId="0" borderId="60" xfId="0" applyFont="1" applyFill="1" applyBorder="1" applyAlignment="1" applyProtection="1">
      <alignment horizontal="justify" vertical="center" wrapText="1"/>
      <protection locked="0"/>
    </xf>
    <xf numFmtId="0" fontId="23" fillId="0" borderId="35" xfId="0" applyFont="1" applyFill="1" applyBorder="1" applyAlignment="1">
      <alignment horizontal="justify" vertical="center" wrapText="1"/>
    </xf>
    <xf numFmtId="0" fontId="30" fillId="0" borderId="60" xfId="0" applyFont="1" applyFill="1" applyBorder="1" applyAlignment="1">
      <alignment horizontal="justify" vertical="center" wrapText="1"/>
    </xf>
    <xf numFmtId="0" fontId="23" fillId="0" borderId="44"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30" fillId="0" borderId="21"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35" xfId="0" applyFont="1" applyFill="1" applyBorder="1" applyAlignment="1" applyProtection="1">
      <alignment horizontal="justify" vertical="center" wrapText="1"/>
      <protection locked="0"/>
    </xf>
    <xf numFmtId="0" fontId="30" fillId="0" borderId="14" xfId="0" applyFont="1" applyFill="1" applyBorder="1" applyProtection="1">
      <protection locked="0"/>
    </xf>
    <xf numFmtId="0" fontId="30" fillId="0" borderId="70" xfId="0" applyFont="1" applyFill="1" applyBorder="1" applyAlignment="1">
      <alignment horizontal="center" vertical="center" textRotation="90" wrapText="1"/>
    </xf>
    <xf numFmtId="0" fontId="30" fillId="0" borderId="37" xfId="0" applyFont="1" applyFill="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14" fontId="30" fillId="0" borderId="29"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14"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protection locked="0"/>
    </xf>
    <xf numFmtId="167" fontId="30" fillId="0" borderId="14" xfId="0" applyNumberFormat="1" applyFont="1" applyFill="1" applyBorder="1" applyAlignment="1" applyProtection="1">
      <alignment horizontal="center"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6" xfId="0" applyFont="1" applyFill="1" applyBorder="1" applyAlignment="1" applyProtection="1">
      <alignment horizontal="justify" vertical="center" wrapText="1"/>
      <protection locked="0"/>
    </xf>
    <xf numFmtId="0" fontId="30" fillId="0" borderId="36" xfId="0" applyFont="1" applyFill="1" applyBorder="1" applyAlignment="1" applyProtection="1">
      <alignment vertical="center" wrapText="1"/>
      <protection locked="0"/>
    </xf>
    <xf numFmtId="0" fontId="30" fillId="0" borderId="13" xfId="0"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center"/>
      <protection locked="0"/>
    </xf>
    <xf numFmtId="0" fontId="2" fillId="0" borderId="72" xfId="2" applyFont="1" applyFill="1" applyBorder="1" applyAlignment="1" applyProtection="1">
      <alignment horizontal="center" vertical="center" wrapText="1"/>
    </xf>
    <xf numFmtId="0" fontId="2" fillId="0" borderId="42"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2" fillId="0" borderId="71" xfId="0" applyFont="1" applyFill="1" applyBorder="1" applyAlignment="1">
      <alignment horizontal="center" vertical="center" wrapText="1"/>
    </xf>
    <xf numFmtId="0" fontId="30" fillId="0" borderId="53" xfId="0"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30" fillId="0" borderId="29" xfId="0" applyFont="1" applyFill="1" applyBorder="1" applyAlignment="1" applyProtection="1">
      <alignment horizontal="center" vertical="center"/>
      <protection locked="0"/>
    </xf>
    <xf numFmtId="0" fontId="30" fillId="0" borderId="3" xfId="2" applyFont="1" applyFill="1" applyBorder="1" applyAlignment="1" applyProtection="1">
      <alignment horizontal="justify" vertical="center" wrapText="1"/>
      <protection locked="0"/>
    </xf>
    <xf numFmtId="0" fontId="30" fillId="0" borderId="37"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protection locked="0"/>
    </xf>
    <xf numFmtId="0" fontId="30" fillId="0" borderId="28" xfId="0" applyFont="1" applyFill="1" applyBorder="1" applyAlignment="1" applyProtection="1">
      <alignment horizontal="justify" vertical="center" wrapText="1"/>
      <protection locked="0"/>
    </xf>
    <xf numFmtId="0" fontId="30" fillId="0" borderId="37" xfId="2" applyFont="1" applyFill="1" applyBorder="1" applyAlignment="1" applyProtection="1">
      <alignment horizontal="center" vertical="center" wrapText="1"/>
      <protection locked="0"/>
    </xf>
    <xf numFmtId="0" fontId="30" fillId="0" borderId="30" xfId="2" applyFont="1" applyFill="1" applyBorder="1" applyAlignment="1" applyProtection="1">
      <alignment horizontal="justify" vertical="center" wrapText="1"/>
      <protection locked="0"/>
    </xf>
    <xf numFmtId="0" fontId="30" fillId="0" borderId="28" xfId="2" applyFont="1" applyFill="1" applyBorder="1" applyAlignment="1" applyProtection="1">
      <alignment horizontal="justify" vertical="center" wrapText="1"/>
      <protection locked="0"/>
    </xf>
    <xf numFmtId="0" fontId="30" fillId="0" borderId="29" xfId="0" applyFont="1" applyFill="1" applyBorder="1" applyAlignment="1" applyProtection="1">
      <alignment vertical="center" wrapText="1"/>
      <protection locked="0"/>
    </xf>
    <xf numFmtId="0" fontId="30" fillId="0" borderId="13" xfId="2" applyFont="1" applyFill="1" applyBorder="1" applyAlignment="1" applyProtection="1">
      <alignment horizontal="justify" vertical="center" wrapText="1"/>
      <protection locked="0"/>
    </xf>
    <xf numFmtId="0" fontId="30" fillId="0" borderId="37" xfId="0" applyFont="1" applyFill="1" applyBorder="1" applyAlignment="1" applyProtection="1">
      <alignment vertical="center" wrapText="1"/>
      <protection locked="0"/>
    </xf>
    <xf numFmtId="0" fontId="30" fillId="0" borderId="42" xfId="0" applyFont="1" applyFill="1" applyBorder="1" applyAlignment="1" applyProtection="1">
      <alignment horizontal="left" vertical="center" wrapText="1"/>
      <protection locked="0"/>
    </xf>
    <xf numFmtId="0" fontId="30" fillId="0" borderId="42" xfId="2" applyFont="1" applyFill="1" applyBorder="1" applyAlignment="1" applyProtection="1">
      <alignment horizontal="justify" vertical="center" wrapText="1"/>
      <protection locked="0"/>
    </xf>
    <xf numFmtId="0" fontId="30" fillId="0" borderId="42" xfId="0" applyFont="1" applyFill="1" applyBorder="1" applyAlignment="1" applyProtection="1">
      <alignment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42" xfId="2"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14" xfId="0" applyFont="1" applyFill="1" applyBorder="1" applyAlignment="1" applyProtection="1">
      <alignment horizontal="center"/>
      <protection locked="0"/>
    </xf>
    <xf numFmtId="0" fontId="30" fillId="0" borderId="3" xfId="0" applyFont="1" applyFill="1" applyBorder="1" applyProtection="1">
      <protection locked="0"/>
    </xf>
    <xf numFmtId="0" fontId="30" fillId="0" borderId="3" xfId="2"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protection locked="0"/>
    </xf>
    <xf numFmtId="0" fontId="21" fillId="0" borderId="74" xfId="0" applyFont="1" applyFill="1" applyBorder="1" applyAlignment="1">
      <alignment horizontal="justify" vertical="center" wrapText="1"/>
    </xf>
    <xf numFmtId="0" fontId="21" fillId="0" borderId="81" xfId="0" applyFont="1" applyFill="1" applyBorder="1" applyAlignment="1">
      <alignment horizontal="justify" vertical="center" wrapText="1"/>
    </xf>
    <xf numFmtId="0" fontId="21" fillId="0" borderId="82" xfId="0" applyFont="1" applyFill="1" applyBorder="1" applyAlignment="1">
      <alignment horizontal="justify" vertical="center" wrapText="1"/>
    </xf>
    <xf numFmtId="0" fontId="22" fillId="0" borderId="63"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78" xfId="0" applyFont="1" applyFill="1" applyBorder="1" applyAlignment="1">
      <alignment horizontal="justify" vertical="center" wrapText="1"/>
    </xf>
    <xf numFmtId="0" fontId="22" fillId="0" borderId="44" xfId="0" applyFont="1" applyFill="1" applyBorder="1" applyAlignment="1">
      <alignment horizontal="justify" vertical="center" wrapText="1"/>
    </xf>
    <xf numFmtId="0" fontId="22" fillId="0" borderId="89" xfId="0" applyFont="1" applyFill="1" applyBorder="1" applyAlignment="1">
      <alignment horizontal="justify" vertical="center" wrapText="1"/>
    </xf>
    <xf numFmtId="0" fontId="22" fillId="0" borderId="43" xfId="0" applyFont="1" applyFill="1" applyBorder="1" applyAlignment="1">
      <alignment horizontal="justify" vertical="center" wrapText="1"/>
    </xf>
    <xf numFmtId="0" fontId="30" fillId="0" borderId="76" xfId="0" applyFont="1" applyFill="1" applyBorder="1" applyAlignment="1">
      <alignment horizontal="justify" vertical="center" wrapText="1"/>
    </xf>
    <xf numFmtId="0" fontId="22" fillId="0" borderId="82"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30" fillId="0" borderId="79" xfId="0" applyFont="1" applyFill="1" applyBorder="1" applyAlignment="1" applyProtection="1">
      <alignment horizontal="justify" vertical="center" wrapText="1"/>
      <protection locked="0"/>
    </xf>
    <xf numFmtId="0" fontId="39" fillId="0" borderId="4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7" xfId="0" applyFont="1" applyFill="1" applyBorder="1" applyAlignment="1" applyProtection="1">
      <alignment horizontal="justify" vertical="center" wrapText="1"/>
      <protection locked="0"/>
    </xf>
    <xf numFmtId="0" fontId="23" fillId="0" borderId="72" xfId="0" applyFont="1" applyFill="1" applyBorder="1" applyAlignment="1" applyProtection="1">
      <alignment horizontal="justify" vertical="center" wrapText="1"/>
      <protection locked="0"/>
    </xf>
    <xf numFmtId="0" fontId="23" fillId="0" borderId="30" xfId="0" applyFont="1" applyFill="1" applyBorder="1" applyAlignment="1" applyProtection="1">
      <alignment horizontal="justify" vertical="center" wrapText="1"/>
      <protection locked="0"/>
    </xf>
    <xf numFmtId="0" fontId="30" fillId="0" borderId="62" xfId="0" applyFont="1" applyFill="1" applyBorder="1" applyAlignment="1" applyProtection="1">
      <alignment horizontal="justify" vertical="center" wrapText="1"/>
      <protection locked="0"/>
    </xf>
    <xf numFmtId="0" fontId="22" fillId="0" borderId="81"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26" xfId="0" applyFont="1" applyFill="1" applyBorder="1" applyAlignment="1">
      <alignment horizontal="justify" vertical="center" wrapText="1"/>
    </xf>
    <xf numFmtId="0" fontId="30" fillId="0" borderId="13" xfId="0" applyFont="1" applyFill="1" applyBorder="1" applyAlignment="1" applyProtection="1">
      <alignment horizontal="justify" vertical="center" wrapText="1"/>
      <protection locked="0"/>
    </xf>
    <xf numFmtId="0" fontId="30" fillId="0" borderId="26" xfId="0" applyFont="1" applyFill="1" applyBorder="1" applyAlignment="1" applyProtection="1">
      <alignment horizontal="justify" vertical="center" wrapText="1"/>
      <protection locked="0"/>
    </xf>
    <xf numFmtId="0" fontId="30" fillId="0" borderId="55" xfId="0" applyFont="1" applyFill="1" applyBorder="1" applyAlignment="1" applyProtection="1">
      <alignment horizontal="justify" vertical="center" wrapText="1"/>
      <protection locked="0"/>
    </xf>
    <xf numFmtId="0" fontId="30" fillId="0" borderId="11" xfId="0" applyFont="1" applyFill="1" applyBorder="1" applyAlignment="1" applyProtection="1">
      <alignment horizontal="justify" vertical="center" wrapText="1"/>
      <protection locked="0"/>
    </xf>
    <xf numFmtId="0" fontId="30" fillId="0" borderId="7" xfId="0" applyFont="1" applyFill="1" applyBorder="1" applyAlignment="1" applyProtection="1">
      <alignment horizontal="justify" vertical="center" wrapText="1"/>
      <protection locked="0"/>
    </xf>
    <xf numFmtId="0" fontId="21" fillId="0" borderId="24" xfId="0" applyFont="1" applyFill="1" applyBorder="1" applyAlignment="1">
      <alignment horizontal="justify" vertical="center" wrapText="1"/>
    </xf>
    <xf numFmtId="0" fontId="22" fillId="0" borderId="29" xfId="0" applyFont="1" applyFill="1" applyBorder="1" applyAlignment="1">
      <alignment vertical="center" wrapText="1"/>
    </xf>
    <xf numFmtId="0" fontId="30" fillId="0" borderId="13" xfId="0"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8" xfId="0" applyFont="1" applyFill="1" applyBorder="1" applyAlignment="1" applyProtection="1">
      <alignment vertical="center"/>
      <protection locked="0"/>
    </xf>
    <xf numFmtId="0" fontId="22" fillId="0" borderId="51" xfId="0" applyFont="1" applyFill="1" applyBorder="1" applyAlignment="1">
      <alignment horizontal="justify" vertical="center" wrapText="1"/>
    </xf>
    <xf numFmtId="0" fontId="30" fillId="0" borderId="36" xfId="0" applyFont="1" applyFill="1" applyBorder="1" applyAlignment="1" applyProtection="1">
      <alignment vertical="center"/>
      <protection locked="0"/>
    </xf>
    <xf numFmtId="167" fontId="30" fillId="0" borderId="29" xfId="0" applyNumberFormat="1" applyFont="1" applyFill="1" applyBorder="1" applyAlignment="1" applyProtection="1">
      <alignment horizontal="center" vertical="center"/>
      <protection locked="0"/>
    </xf>
    <xf numFmtId="0" fontId="30" fillId="0" borderId="8" xfId="0" applyFont="1" applyFill="1" applyBorder="1" applyAlignment="1">
      <alignment horizontal="justify" vertical="center" wrapText="1"/>
    </xf>
    <xf numFmtId="167" fontId="30" fillId="0" borderId="14" xfId="0" applyNumberFormat="1" applyFont="1" applyFill="1" applyBorder="1" applyAlignment="1" applyProtection="1">
      <alignment horizontal="center" vertical="center"/>
      <protection locked="0"/>
    </xf>
    <xf numFmtId="0" fontId="30" fillId="0" borderId="7" xfId="0" applyFont="1" applyFill="1" applyBorder="1" applyAlignment="1">
      <alignment horizontal="justify" vertical="center" wrapText="1"/>
    </xf>
    <xf numFmtId="0" fontId="30" fillId="0" borderId="55" xfId="0" applyFont="1" applyFill="1" applyBorder="1" applyAlignment="1">
      <alignment horizontal="justify" vertical="center" wrapText="1"/>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167" fontId="30" fillId="0" borderId="36"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left" vertical="center" wrapText="1"/>
      <protection locked="0"/>
    </xf>
    <xf numFmtId="167" fontId="30" fillId="0" borderId="37" xfId="0" applyNumberFormat="1" applyFont="1" applyFill="1" applyBorder="1" applyAlignment="1" applyProtection="1">
      <alignment horizontal="center" vertical="center"/>
      <protection locked="0"/>
    </xf>
    <xf numFmtId="0" fontId="30" fillId="0" borderId="38"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left" vertical="center" wrapText="1"/>
      <protection locked="0"/>
    </xf>
    <xf numFmtId="14"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top" wrapText="1"/>
      <protection locked="0"/>
    </xf>
    <xf numFmtId="14" fontId="30" fillId="0" borderId="29" xfId="0" applyNumberFormat="1" applyFont="1" applyFill="1" applyBorder="1" applyAlignment="1" applyProtection="1">
      <alignment horizontal="center" vertical="center"/>
      <protection locked="0"/>
    </xf>
    <xf numFmtId="167" fontId="30" fillId="0" borderId="28"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wrapText="1"/>
      <protection locked="0"/>
    </xf>
    <xf numFmtId="0" fontId="30" fillId="0" borderId="28"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50" fillId="0" borderId="3" xfId="0" applyFont="1" applyFill="1" applyBorder="1" applyAlignment="1" applyProtection="1">
      <alignment horizontal="center" vertical="center" wrapText="1"/>
      <protection locked="0"/>
    </xf>
    <xf numFmtId="0" fontId="30" fillId="0" borderId="37" xfId="0" applyFont="1" applyFill="1" applyBorder="1" applyAlignment="1">
      <alignment horizontal="justify" vertical="center" wrapText="1"/>
    </xf>
    <xf numFmtId="0" fontId="30" fillId="0" borderId="29" xfId="0" applyFont="1" applyFill="1" applyBorder="1" applyAlignment="1">
      <alignment horizontal="justify" vertical="center" wrapText="1"/>
    </xf>
    <xf numFmtId="0" fontId="30" fillId="0" borderId="44" xfId="0" applyFont="1" applyFill="1" applyBorder="1" applyAlignment="1" applyProtection="1">
      <alignment vertical="center"/>
      <protection locked="0"/>
    </xf>
    <xf numFmtId="0" fontId="30" fillId="0" borderId="14"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53" fillId="11" borderId="9"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9" fontId="2" fillId="5" borderId="28"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0" borderId="59" xfId="0" applyFont="1" applyBorder="1" applyAlignment="1" applyProtection="1">
      <alignment horizontal="justify" vertical="center" wrapText="1"/>
      <protection locked="0"/>
    </xf>
    <xf numFmtId="0" fontId="2" fillId="0" borderId="41" xfId="2" applyFont="1" applyFill="1" applyBorder="1" applyAlignment="1" applyProtection="1">
      <alignment horizontal="center" vertical="center" wrapText="1"/>
      <protection locked="0"/>
    </xf>
    <xf numFmtId="9" fontId="2" fillId="5" borderId="12" xfId="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47" xfId="2" applyFont="1" applyFill="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59" xfId="0" applyFont="1" applyFill="1" applyBorder="1" applyAlignment="1" applyProtection="1">
      <alignment horizontal="justify" vertical="center" wrapText="1"/>
      <protection locked="0"/>
    </xf>
    <xf numFmtId="0" fontId="2" fillId="0" borderId="28"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14" fontId="2" fillId="0" borderId="28"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22" fillId="0" borderId="93" xfId="0" applyFont="1" applyBorder="1" applyAlignment="1">
      <alignment horizontal="justify" vertical="center" wrapText="1"/>
    </xf>
    <xf numFmtId="0" fontId="22" fillId="0" borderId="20" xfId="0" applyFont="1" applyBorder="1" applyAlignment="1">
      <alignment horizontal="justify" vertical="center" wrapText="1"/>
    </xf>
    <xf numFmtId="0" fontId="2" fillId="5" borderId="86"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14" fontId="2" fillId="0" borderId="12" xfId="0" applyNumberFormat="1" applyFont="1" applyFill="1" applyBorder="1" applyAlignment="1" applyProtection="1">
      <alignment horizontal="center" vertical="center"/>
      <protection locked="0"/>
    </xf>
    <xf numFmtId="0" fontId="8" fillId="0" borderId="59"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22" fillId="0" borderId="21" xfId="4" applyFont="1" applyBorder="1" applyAlignment="1">
      <alignment horizontal="justify" vertical="center" wrapText="1"/>
    </xf>
    <xf numFmtId="0" fontId="22" fillId="0" borderId="20" xfId="4" applyFont="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30" fillId="0" borderId="29"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22" fillId="0" borderId="51" xfId="0" applyFont="1" applyFill="1" applyBorder="1" applyAlignment="1">
      <alignment horizontal="justify" vertical="center" wrapText="1"/>
    </xf>
    <xf numFmtId="0" fontId="22" fillId="0" borderId="52"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52" xfId="0" applyFont="1" applyFill="1" applyBorder="1" applyAlignment="1" applyProtection="1">
      <alignment horizontal="justify" vertical="center" wrapText="1"/>
      <protection locked="0"/>
    </xf>
    <xf numFmtId="0" fontId="30" fillId="0" borderId="27"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0" fontId="30" fillId="0" borderId="36" xfId="0" applyFont="1" applyFill="1" applyBorder="1" applyAlignment="1" applyProtection="1">
      <alignment horizontal="justify" vertical="center" wrapText="1"/>
      <protection locked="0"/>
    </xf>
    <xf numFmtId="0" fontId="30" fillId="0" borderId="27" xfId="2" applyFont="1" applyFill="1" applyBorder="1" applyAlignment="1" applyProtection="1">
      <alignment horizontal="center" vertical="center" wrapText="1"/>
      <protection locked="0"/>
    </xf>
    <xf numFmtId="0" fontId="30" fillId="0" borderId="35" xfId="2" applyFont="1" applyFill="1" applyBorder="1" applyAlignment="1" applyProtection="1">
      <alignment horizontal="center" vertical="center" wrapText="1"/>
      <protection locked="0"/>
    </xf>
    <xf numFmtId="0" fontId="22" fillId="0" borderId="5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wrapText="1"/>
      <protection locked="0"/>
    </xf>
    <xf numFmtId="167" fontId="30" fillId="0" borderId="28" xfId="0" applyNumberFormat="1" applyFont="1" applyFill="1" applyBorder="1" applyAlignment="1" applyProtection="1">
      <alignment horizontal="center" vertical="center" wrapText="1"/>
      <protection locked="0"/>
    </xf>
    <xf numFmtId="167" fontId="30" fillId="0" borderId="36" xfId="0" applyNumberFormat="1" applyFont="1" applyFill="1" applyBorder="1" applyAlignment="1" applyProtection="1">
      <alignment horizontal="center" vertical="center" wrapText="1"/>
      <protection locked="0"/>
    </xf>
    <xf numFmtId="0" fontId="22" fillId="0" borderId="21" xfId="4" applyFont="1" applyFill="1" applyBorder="1" applyAlignment="1">
      <alignment horizontal="justify" vertical="center" wrapText="1"/>
    </xf>
    <xf numFmtId="0" fontId="22" fillId="0" borderId="20" xfId="4" applyFont="1" applyFill="1" applyBorder="1" applyAlignment="1">
      <alignment horizontal="justify" vertical="center" wrapText="1"/>
    </xf>
    <xf numFmtId="167" fontId="30" fillId="0" borderId="28" xfId="0" applyNumberFormat="1" applyFont="1" applyFill="1" applyBorder="1" applyAlignment="1" applyProtection="1">
      <alignment horizontal="center" vertical="center"/>
      <protection locked="0"/>
    </xf>
    <xf numFmtId="167" fontId="30" fillId="0" borderId="36" xfId="0" applyNumberFormat="1"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59"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protection locked="0"/>
    </xf>
    <xf numFmtId="0" fontId="30" fillId="0" borderId="51"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0" fontId="30" fillId="0" borderId="28" xfId="2" applyFont="1" applyFill="1" applyBorder="1" applyAlignment="1" applyProtection="1">
      <alignment horizontal="left" vertical="center" wrapText="1"/>
      <protection locked="0"/>
    </xf>
    <xf numFmtId="0" fontId="30" fillId="0" borderId="12" xfId="2" applyFont="1" applyFill="1" applyBorder="1" applyAlignment="1" applyProtection="1">
      <alignment horizontal="left" vertical="center" wrapText="1"/>
      <protection locked="0"/>
    </xf>
    <xf numFmtId="0" fontId="30" fillId="0" borderId="36" xfId="2"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wrapText="1"/>
      <protection locked="0"/>
    </xf>
    <xf numFmtId="167" fontId="30" fillId="0" borderId="14"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59" xfId="0" applyFont="1" applyFill="1" applyBorder="1" applyAlignment="1" applyProtection="1">
      <alignment horizontal="left" vertical="center" wrapText="1"/>
      <protection locked="0"/>
    </xf>
    <xf numFmtId="0" fontId="30" fillId="0" borderId="28"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36" xfId="2"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167"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36"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justify" vertical="center" wrapText="1"/>
      <protection locked="0"/>
    </xf>
    <xf numFmtId="14" fontId="30" fillId="0" borderId="13" xfId="0" applyNumberFormat="1"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30" fillId="0" borderId="27" xfId="2" applyFont="1" applyFill="1" applyBorder="1" applyAlignment="1" applyProtection="1">
      <alignment horizontal="justify" vertical="center" wrapText="1"/>
      <protection locked="0"/>
    </xf>
    <xf numFmtId="0" fontId="30" fillId="0" borderId="33" xfId="2" applyFont="1" applyFill="1" applyBorder="1" applyAlignment="1" applyProtection="1">
      <alignment horizontal="justify" vertical="center" wrapText="1"/>
      <protection locked="0"/>
    </xf>
    <xf numFmtId="0" fontId="30" fillId="0" borderId="35" xfId="2" applyFont="1" applyFill="1" applyBorder="1" applyAlignment="1" applyProtection="1">
      <alignment horizontal="justify"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30" fillId="0" borderId="55"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22" fillId="0" borderId="3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38" xfId="0" applyFont="1" applyFill="1" applyBorder="1" applyAlignment="1">
      <alignment horizontal="justify" vertical="center" wrapText="1"/>
    </xf>
    <xf numFmtId="167" fontId="30" fillId="0" borderId="12" xfId="0" applyNumberFormat="1" applyFont="1" applyFill="1" applyBorder="1" applyAlignment="1" applyProtection="1">
      <alignment horizontal="center" vertical="center"/>
      <protection locked="0"/>
    </xf>
    <xf numFmtId="0" fontId="38" fillId="8" borderId="12" xfId="2" applyFont="1" applyFill="1" applyBorder="1" applyAlignment="1" applyProtection="1">
      <alignment horizontal="center" vertical="center" textRotation="90" wrapText="1"/>
      <protection locked="0"/>
    </xf>
    <xf numFmtId="0" fontId="49" fillId="9" borderId="13"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4" fillId="8" borderId="12" xfId="2" applyFont="1" applyFill="1" applyBorder="1" applyAlignment="1" applyProtection="1">
      <alignment horizontal="center" vertical="center" textRotation="90" wrapText="1"/>
    </xf>
    <xf numFmtId="0" fontId="30" fillId="0" borderId="33" xfId="2" applyFont="1" applyFill="1" applyBorder="1" applyAlignment="1" applyProtection="1">
      <alignment horizontal="center" vertical="center" wrapText="1"/>
      <protection locked="0"/>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3" fillId="11" borderId="3" xfId="0" applyFont="1" applyFill="1" applyBorder="1" applyAlignment="1" applyProtection="1">
      <alignment horizontal="center" vertical="center" wrapText="1"/>
      <protection locked="0"/>
    </xf>
    <xf numFmtId="0" fontId="53" fillId="11" borderId="9" xfId="0" applyFont="1" applyFill="1" applyBorder="1" applyAlignment="1" applyProtection="1">
      <alignment horizontal="center" vertical="center"/>
      <protection locked="0"/>
    </xf>
    <xf numFmtId="0" fontId="53" fillId="11" borderId="10" xfId="0" applyFont="1" applyFill="1" applyBorder="1" applyAlignment="1" applyProtection="1">
      <alignment horizontal="center" vertical="center"/>
      <protection locked="0"/>
    </xf>
    <xf numFmtId="0" fontId="53" fillId="11" borderId="11" xfId="0" applyFont="1" applyFill="1" applyBorder="1" applyAlignment="1" applyProtection="1">
      <alignment horizontal="center" vertical="center"/>
      <protection locked="0"/>
    </xf>
    <xf numFmtId="167" fontId="22" fillId="0" borderId="28" xfId="0" applyNumberFormat="1" applyFont="1" applyFill="1" applyBorder="1" applyAlignment="1">
      <alignment horizontal="center" vertical="center" wrapText="1"/>
    </xf>
    <xf numFmtId="167" fontId="22" fillId="0" borderId="12" xfId="0" applyNumberFormat="1" applyFont="1" applyFill="1" applyBorder="1" applyAlignment="1">
      <alignment horizontal="center" vertical="center" wrapText="1"/>
    </xf>
    <xf numFmtId="167" fontId="22" fillId="0" borderId="36" xfId="0" applyNumberFormat="1" applyFont="1" applyFill="1" applyBorder="1" applyAlignment="1">
      <alignment horizontal="center" vertical="center" wrapText="1"/>
    </xf>
    <xf numFmtId="0" fontId="22" fillId="0" borderId="59" xfId="0" applyFont="1" applyFill="1" applyBorder="1" applyAlignment="1">
      <alignment horizontal="justify" vertical="center" wrapText="1"/>
    </xf>
    <xf numFmtId="14" fontId="22" fillId="0" borderId="28"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14" fontId="22" fillId="0" borderId="36" xfId="0" applyNumberFormat="1" applyFont="1" applyFill="1" applyBorder="1" applyAlignment="1">
      <alignment horizontal="center" vertical="center" wrapText="1"/>
    </xf>
    <xf numFmtId="0" fontId="22" fillId="0" borderId="93"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30" fillId="0" borderId="13" xfId="0" applyFont="1" applyFill="1" applyBorder="1" applyAlignment="1">
      <alignment horizontal="justify" vertical="center" wrapText="1"/>
    </xf>
    <xf numFmtId="0" fontId="30" fillId="0" borderId="36" xfId="0" applyFont="1" applyFill="1" applyBorder="1" applyAlignment="1">
      <alignment horizontal="justify" vertical="center" wrapText="1"/>
    </xf>
    <xf numFmtId="14" fontId="30" fillId="0" borderId="28" xfId="0" applyNumberFormat="1" applyFont="1" applyFill="1" applyBorder="1" applyAlignment="1" applyProtection="1">
      <alignment horizontal="center" vertical="center" wrapText="1"/>
      <protection locked="0"/>
    </xf>
    <xf numFmtId="14" fontId="30" fillId="0" borderId="14"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14" fontId="30" fillId="0" borderId="12" xfId="0" applyNumberFormat="1"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22" fillId="0" borderId="94" xfId="0" applyFont="1" applyFill="1" applyBorder="1" applyAlignment="1">
      <alignment horizontal="center" vertical="center" wrapText="1"/>
    </xf>
    <xf numFmtId="0" fontId="22" fillId="0" borderId="104" xfId="0" applyFont="1" applyFill="1" applyBorder="1" applyAlignment="1">
      <alignment horizontal="center" vertical="center" wrapText="1"/>
    </xf>
    <xf numFmtId="167" fontId="30" fillId="0" borderId="54" xfId="0" applyNumberFormat="1" applyFont="1" applyFill="1" applyBorder="1" applyAlignment="1" applyProtection="1">
      <alignment horizontal="center" vertical="center"/>
      <protection locked="0"/>
    </xf>
    <xf numFmtId="167" fontId="30" fillId="0" borderId="105" xfId="0" applyNumberFormat="1" applyFont="1" applyFill="1" applyBorder="1" applyAlignment="1" applyProtection="1">
      <alignment horizontal="center" vertical="center"/>
      <protection locked="0"/>
    </xf>
    <xf numFmtId="167" fontId="30" fillId="0" borderId="100" xfId="0" applyNumberFormat="1" applyFont="1" applyFill="1" applyBorder="1" applyAlignment="1" applyProtection="1">
      <alignment horizontal="center" vertical="center"/>
      <protection locked="0"/>
    </xf>
    <xf numFmtId="167" fontId="30" fillId="0" borderId="106" xfId="0" applyNumberFormat="1" applyFont="1" applyFill="1" applyBorder="1" applyAlignment="1" applyProtection="1">
      <alignment horizontal="center" vertical="center"/>
      <protection locked="0"/>
    </xf>
    <xf numFmtId="0" fontId="12" fillId="0" borderId="99" xfId="0" applyFont="1" applyFill="1" applyBorder="1" applyAlignment="1" applyProtection="1">
      <alignment horizontal="center" vertical="center" wrapText="1"/>
      <protection locked="0"/>
    </xf>
    <xf numFmtId="0" fontId="22" fillId="0" borderId="102" xfId="0" applyFont="1" applyFill="1" applyBorder="1" applyAlignment="1">
      <alignment horizontal="center" vertical="center" wrapText="1"/>
    </xf>
    <xf numFmtId="0" fontId="52" fillId="0" borderId="103" xfId="0" applyFont="1" applyFill="1" applyBorder="1"/>
    <xf numFmtId="0" fontId="22" fillId="0" borderId="10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0" fillId="0" borderId="32"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167" fontId="30" fillId="0" borderId="29" xfId="0" applyNumberFormat="1"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7" fillId="16" borderId="21"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7" fillId="16" borderId="22"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0"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9" xfId="2" applyFont="1" applyFill="1" applyBorder="1" applyAlignment="1" applyProtection="1">
      <alignment horizontal="center" vertical="center" wrapText="1"/>
      <protection locked="0"/>
    </xf>
    <xf numFmtId="0" fontId="2" fillId="0" borderId="4"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hidden="1"/>
    </xf>
    <xf numFmtId="0" fontId="2" fillId="0" borderId="52" xfId="2" applyFont="1" applyFill="1" applyBorder="1" applyAlignment="1" applyProtection="1">
      <alignment horizontal="center" vertical="center" wrapText="1"/>
      <protection hidden="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13"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49" fillId="8" borderId="13" xfId="2" applyFont="1" applyFill="1" applyBorder="1" applyAlignment="1" applyProtection="1">
      <alignment horizontal="center" vertical="center" textRotation="90" wrapText="1"/>
      <protection locked="0"/>
    </xf>
    <xf numFmtId="0" fontId="49" fillId="8" borderId="12" xfId="2" applyFont="1" applyFill="1" applyBorder="1" applyAlignment="1" applyProtection="1">
      <alignment horizontal="center" vertical="center" textRotation="90"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30" fillId="0" borderId="47"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2" fillId="4" borderId="12" xfId="0" applyFont="1" applyFill="1" applyBorder="1" applyAlignment="1" applyProtection="1">
      <alignment horizontal="center" vertical="center" wrapText="1"/>
      <protection locked="0"/>
    </xf>
    <xf numFmtId="0" fontId="7" fillId="0" borderId="28" xfId="2" applyFont="1" applyFill="1" applyBorder="1" applyAlignment="1" applyProtection="1">
      <alignment horizontal="center" vertical="center" textRotation="90" wrapText="1"/>
      <protection locked="0"/>
    </xf>
    <xf numFmtId="0" fontId="7" fillId="0" borderId="12" xfId="2" applyFont="1" applyFill="1" applyBorder="1" applyAlignment="1" applyProtection="1">
      <alignment horizontal="center" vertical="center" textRotation="90" wrapText="1"/>
      <protection locked="0"/>
    </xf>
    <xf numFmtId="0" fontId="7" fillId="0" borderId="36"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0" borderId="33" xfId="2" applyFont="1" applyFill="1" applyBorder="1" applyAlignment="1" applyProtection="1">
      <alignment horizontal="center" vertical="center" wrapText="1"/>
      <protection hidden="1"/>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14" fontId="2" fillId="4" borderId="12" xfId="0" applyNumberFormat="1" applyFont="1" applyFill="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2" fillId="5" borderId="33" xfId="0" applyFont="1" applyFill="1" applyBorder="1" applyAlignment="1" applyProtection="1">
      <alignment horizontal="center" vertical="center" wrapText="1"/>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justify" vertical="center" wrapText="1"/>
      <protection locked="0"/>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165" fontId="8" fillId="0" borderId="87"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166" fontId="8" fillId="0" borderId="87"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6" xfId="7" applyFont="1" applyBorder="1" applyAlignment="1">
      <alignment horizontal="center" vertical="center" wrapText="1"/>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protection locked="0"/>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22" fillId="0" borderId="27"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9" fillId="9" borderId="36" xfId="0" applyFont="1" applyFill="1" applyBorder="1" applyAlignment="1" applyProtection="1">
      <alignment horizontal="center" vertical="center" wrapText="1"/>
      <protection locked="0"/>
    </xf>
    <xf numFmtId="0" fontId="2" fillId="0" borderId="108" xfId="0" applyFont="1" applyBorder="1" applyAlignment="1" applyProtection="1">
      <alignment horizontal="center" vertical="center"/>
      <protection locked="0"/>
    </xf>
    <xf numFmtId="0" fontId="22" fillId="0" borderId="111"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22" fillId="0" borderId="56" xfId="0" applyFont="1" applyFill="1" applyBorder="1" applyAlignment="1">
      <alignment horizontal="center" vertical="center" wrapText="1"/>
    </xf>
    <xf numFmtId="167" fontId="30" fillId="0" borderId="57" xfId="0" applyNumberFormat="1" applyFont="1" applyFill="1" applyBorder="1" applyAlignment="1" applyProtection="1">
      <alignment horizontal="center" vertical="center"/>
      <protection locked="0"/>
    </xf>
    <xf numFmtId="167" fontId="30" fillId="0" borderId="95" xfId="0" applyNumberFormat="1" applyFont="1" applyFill="1" applyBorder="1" applyAlignment="1" applyProtection="1">
      <alignment horizontal="center" vertical="center"/>
      <protection locked="0"/>
    </xf>
    <xf numFmtId="0" fontId="30" fillId="0" borderId="97" xfId="0" applyFont="1" applyFill="1" applyBorder="1" applyAlignment="1" applyProtection="1">
      <alignment horizontal="justify" vertical="center" wrapText="1"/>
      <protection locked="0"/>
    </xf>
    <xf numFmtId="0" fontId="30" fillId="0" borderId="98" xfId="0" applyFont="1" applyFill="1" applyBorder="1" applyAlignment="1" applyProtection="1">
      <alignment horizontal="justify" vertical="center" wrapText="1"/>
      <protection locked="0"/>
    </xf>
    <xf numFmtId="0" fontId="22" fillId="0" borderId="110" xfId="0" applyFont="1" applyFill="1" applyBorder="1" applyAlignment="1">
      <alignment horizontal="center" vertical="center" wrapText="1"/>
    </xf>
    <xf numFmtId="0" fontId="49" fillId="9" borderId="109" xfId="0" applyFont="1" applyFill="1" applyBorder="1" applyAlignment="1" applyProtection="1">
      <alignment horizontal="center" vertical="center" wrapText="1"/>
      <protection locked="0"/>
    </xf>
    <xf numFmtId="0" fontId="49" fillId="8" borderId="36" xfId="2" applyFont="1" applyFill="1" applyBorder="1" applyAlignment="1" applyProtection="1">
      <alignment horizontal="center" vertical="center" textRotation="90" wrapText="1"/>
      <protection locked="0"/>
    </xf>
    <xf numFmtId="0" fontId="12" fillId="0" borderId="0"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xf numFmtId="0" fontId="25" fillId="0" borderId="3" xfId="0" applyFont="1" applyFill="1" applyBorder="1" applyAlignment="1">
      <alignment horizontal="left" vertical="center" wrapText="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1335">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244062"/>
      <color rgb="FF66FF33"/>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789214" y="272144"/>
          <a:ext cx="12140973" cy="1767636"/>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39266813" y="299356"/>
          <a:ext cx="12123965" cy="1767636"/>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789214" y="258535"/>
          <a:ext cx="11545661" cy="17835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6017583" y="217716"/>
          <a:ext cx="12368139" cy="17835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2" name="Grupo 1">
          <a:extLst>
            <a:ext uri="{FF2B5EF4-FFF2-40B4-BE49-F238E27FC236}">
              <a16:creationId xmlns:a16="http://schemas.microsoft.com/office/drawing/2014/main" id="{0C167010-C7A0-46E8-9845-A79DC8E18090}"/>
            </a:ext>
          </a:extLst>
        </xdr:cNvPr>
        <xdr:cNvGrpSpPr/>
      </xdr:nvGrpSpPr>
      <xdr:grpSpPr>
        <a:xfrm>
          <a:off x="789214" y="272144"/>
          <a:ext cx="12140973" cy="1767636"/>
          <a:chOff x="785812" y="304733"/>
          <a:chExt cx="9763125" cy="1257368"/>
        </a:xfrm>
      </xdr:grpSpPr>
      <xdr:pic>
        <xdr:nvPicPr>
          <xdr:cNvPr id="3" name="Imagen 2">
            <a:extLst>
              <a:ext uri="{FF2B5EF4-FFF2-40B4-BE49-F238E27FC236}">
                <a16:creationId xmlns:a16="http://schemas.microsoft.com/office/drawing/2014/main" id="{ADFB4B74-DCAB-47D6-8943-78C8FAEAEB11}"/>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CF47A6C8-304E-45DA-B6C7-DB29CDC83DA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5" name="Grupo 4">
          <a:extLst>
            <a:ext uri="{FF2B5EF4-FFF2-40B4-BE49-F238E27FC236}">
              <a16:creationId xmlns:a16="http://schemas.microsoft.com/office/drawing/2014/main" id="{A871E224-0F05-4637-A5E0-C6F10597C0EE}"/>
            </a:ext>
          </a:extLst>
        </xdr:cNvPr>
        <xdr:cNvGrpSpPr/>
      </xdr:nvGrpSpPr>
      <xdr:grpSpPr>
        <a:xfrm>
          <a:off x="39243000" y="299356"/>
          <a:ext cx="12139840" cy="1767636"/>
          <a:chOff x="785812" y="304733"/>
          <a:chExt cx="9763125" cy="1257368"/>
        </a:xfrm>
      </xdr:grpSpPr>
      <xdr:pic>
        <xdr:nvPicPr>
          <xdr:cNvPr id="6" name="Imagen 5">
            <a:extLst>
              <a:ext uri="{FF2B5EF4-FFF2-40B4-BE49-F238E27FC236}">
                <a16:creationId xmlns:a16="http://schemas.microsoft.com/office/drawing/2014/main" id="{81BFDCF9-C0D6-415F-958B-265E6231624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2B06C97C-E79B-410C-9DEA-582DA2B72F3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2" name="Grupo 1">
          <a:extLst>
            <a:ext uri="{FF2B5EF4-FFF2-40B4-BE49-F238E27FC236}">
              <a16:creationId xmlns:a16="http://schemas.microsoft.com/office/drawing/2014/main" id="{F70A534B-A714-4A05-9E20-877E41A75C90}"/>
            </a:ext>
          </a:extLst>
        </xdr:cNvPr>
        <xdr:cNvGrpSpPr/>
      </xdr:nvGrpSpPr>
      <xdr:grpSpPr>
        <a:xfrm>
          <a:off x="789214" y="258535"/>
          <a:ext cx="11550197" cy="1788047"/>
          <a:chOff x="785812" y="304733"/>
          <a:chExt cx="9763125" cy="1257368"/>
        </a:xfrm>
      </xdr:grpSpPr>
      <xdr:pic>
        <xdr:nvPicPr>
          <xdr:cNvPr id="3" name="Imagen 2">
            <a:extLst>
              <a:ext uri="{FF2B5EF4-FFF2-40B4-BE49-F238E27FC236}">
                <a16:creationId xmlns:a16="http://schemas.microsoft.com/office/drawing/2014/main" id="{737BB531-2455-4CAE-962D-CFBAAB2F15FA}"/>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5CF65C6D-17F0-40F6-AEB6-2B805DE5A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5" name="Grupo 4">
          <a:extLst>
            <a:ext uri="{FF2B5EF4-FFF2-40B4-BE49-F238E27FC236}">
              <a16:creationId xmlns:a16="http://schemas.microsoft.com/office/drawing/2014/main" id="{0A6A4626-9BCB-4FAA-9797-460B525429CE}"/>
            </a:ext>
          </a:extLst>
        </xdr:cNvPr>
        <xdr:cNvGrpSpPr/>
      </xdr:nvGrpSpPr>
      <xdr:grpSpPr>
        <a:xfrm>
          <a:off x="55979786" y="217716"/>
          <a:ext cx="12375698" cy="1788047"/>
          <a:chOff x="785812" y="304733"/>
          <a:chExt cx="9763125" cy="1257368"/>
        </a:xfrm>
      </xdr:grpSpPr>
      <xdr:pic>
        <xdr:nvPicPr>
          <xdr:cNvPr id="6" name="Imagen 5">
            <a:extLst>
              <a:ext uri="{FF2B5EF4-FFF2-40B4-BE49-F238E27FC236}">
                <a16:creationId xmlns:a16="http://schemas.microsoft.com/office/drawing/2014/main" id="{A0665326-E78A-4D44-A4BA-D03508E0A3B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B5C18704-2BAD-4280-834F-61DE094D1AE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9525</xdr:colOff>
      <xdr:row>13</xdr:row>
      <xdr:rowOff>9525</xdr:rowOff>
    </xdr:to>
    <xdr:pic>
      <xdr:nvPicPr>
        <xdr:cNvPr id="7" name="Imagen 6">
          <a:extLst>
            <a:ext uri="{FF2B5EF4-FFF2-40B4-BE49-F238E27FC236}">
              <a16:creationId xmlns:a16="http://schemas.microsoft.com/office/drawing/2014/main" id="{DFA080B2-9860-42B5-BBD1-6D74F74F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0458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133350</xdr:rowOff>
    </xdr:from>
    <xdr:to>
      <xdr:col>1</xdr:col>
      <xdr:colOff>5219700</xdr:colOff>
      <xdr:row>0</xdr:row>
      <xdr:rowOff>895350</xdr:rowOff>
    </xdr:to>
    <xdr:grpSp>
      <xdr:nvGrpSpPr>
        <xdr:cNvPr id="9" name="Grupo 8">
          <a:extLst>
            <a:ext uri="{FF2B5EF4-FFF2-40B4-BE49-F238E27FC236}">
              <a16:creationId xmlns:a16="http://schemas.microsoft.com/office/drawing/2014/main" id="{D2D0A2E8-D990-4880-B3FC-35C35C10E10D}"/>
            </a:ext>
          </a:extLst>
        </xdr:cNvPr>
        <xdr:cNvGrpSpPr/>
      </xdr:nvGrpSpPr>
      <xdr:grpSpPr>
        <a:xfrm>
          <a:off x="57150" y="133350"/>
          <a:ext cx="6181725" cy="762000"/>
          <a:chOff x="785812" y="304733"/>
          <a:chExt cx="9763125" cy="1257368"/>
        </a:xfrm>
      </xdr:grpSpPr>
      <xdr:pic>
        <xdr:nvPicPr>
          <xdr:cNvPr id="10" name="Imagen 9">
            <a:extLst>
              <a:ext uri="{FF2B5EF4-FFF2-40B4-BE49-F238E27FC236}">
                <a16:creationId xmlns:a16="http://schemas.microsoft.com/office/drawing/2014/main" id="{EB27C6DA-B326-47E2-9A76-7B36A6849004}"/>
              </a:ext>
            </a:extLst>
          </xdr:cNvPr>
          <xdr:cNvPicPr>
            <a:picLocks noChangeAspect="1"/>
          </xdr:cNvPicPr>
        </xdr:nvPicPr>
        <xdr:blipFill rotWithShape="1">
          <a:blip xmlns:r="http://schemas.openxmlformats.org/officeDocument/2006/relationships" r:embed="rId2"/>
          <a:srcRect l="806" t="4560" r="867" b="4560"/>
          <a:stretch/>
        </xdr:blipFill>
        <xdr:spPr>
          <a:xfrm>
            <a:off x="785812" y="309562"/>
            <a:ext cx="7239000" cy="1238250"/>
          </a:xfrm>
          <a:prstGeom prst="rect">
            <a:avLst/>
          </a:prstGeom>
        </xdr:spPr>
      </xdr:pic>
      <xdr:pic>
        <xdr:nvPicPr>
          <xdr:cNvPr id="11" name="Imagen 10">
            <a:extLst>
              <a:ext uri="{FF2B5EF4-FFF2-40B4-BE49-F238E27FC236}">
                <a16:creationId xmlns:a16="http://schemas.microsoft.com/office/drawing/2014/main" id="{EAA8603D-13C5-4B3B-A5E6-836CB89E9CCA}"/>
              </a:ext>
            </a:extLst>
          </xdr:cNvPr>
          <xdr:cNvPicPr>
            <a:picLocks noChangeAspect="1"/>
          </xdr:cNvPicPr>
        </xdr:nvPicPr>
        <xdr:blipFill>
          <a:blip xmlns:r="http://schemas.openxmlformats.org/officeDocument/2006/relationships" r:embed="rId3"/>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594" customWidth="1"/>
    <col min="7" max="7" width="42.5703125" style="44" customWidth="1"/>
    <col min="8" max="8" width="29.42578125" style="44" customWidth="1"/>
    <col min="9" max="9" width="42.85546875" style="614" customWidth="1"/>
    <col min="10" max="10" width="36" style="614" customWidth="1"/>
    <col min="11" max="11" width="36" style="594" customWidth="1"/>
    <col min="12" max="12" width="20.140625" style="44" bestFit="1" customWidth="1"/>
    <col min="13" max="13" width="6.42578125" style="44" customWidth="1"/>
    <col min="14" max="14" width="7.7109375" style="44" customWidth="1"/>
    <col min="15" max="15" width="16.140625" style="614" hidden="1" customWidth="1"/>
    <col min="16" max="16" width="17" style="614" hidden="1" customWidth="1"/>
    <col min="17" max="17" width="15.5703125" style="614" hidden="1" customWidth="1"/>
    <col min="18" max="18" width="17.28515625" style="614" hidden="1" customWidth="1"/>
    <col min="19" max="19" width="14.42578125" style="614" hidden="1" customWidth="1"/>
    <col min="20" max="20" width="13.28515625" style="614" hidden="1" customWidth="1"/>
    <col min="21" max="21" width="15" style="614" hidden="1" customWidth="1"/>
    <col min="22" max="22" width="18.42578125" style="614" hidden="1" customWidth="1"/>
    <col min="23" max="23" width="13.7109375" style="614" hidden="1" customWidth="1"/>
    <col min="24" max="24" width="15.140625" style="614" hidden="1" customWidth="1"/>
    <col min="25" max="25" width="14.85546875" style="614" hidden="1" customWidth="1"/>
    <col min="26" max="26" width="11.5703125" style="614" hidden="1" customWidth="1"/>
    <col min="27" max="27" width="13" style="614" hidden="1" customWidth="1"/>
    <col min="28" max="28" width="13.28515625" style="614" hidden="1" customWidth="1"/>
    <col min="29" max="29" width="16" style="614" hidden="1" customWidth="1"/>
    <col min="30" max="30" width="14.42578125" style="614" hidden="1" customWidth="1"/>
    <col min="31" max="31" width="10.42578125" style="614" hidden="1" customWidth="1"/>
    <col min="32" max="32" width="8.85546875" style="614" hidden="1" customWidth="1"/>
    <col min="33" max="33" width="10.85546875" style="614" hidden="1" customWidth="1"/>
    <col min="34" max="34" width="12.28515625" style="614" hidden="1" customWidth="1"/>
    <col min="35" max="35" width="12.28515625" style="614" customWidth="1"/>
    <col min="36" max="36" width="12.28515625" style="614" hidden="1" customWidth="1"/>
    <col min="37" max="37" width="7.140625" style="45" customWidth="1"/>
    <col min="38" max="38" width="10.42578125" style="45" customWidth="1"/>
    <col min="39" max="39" width="18.42578125" style="45" customWidth="1"/>
    <col min="40" max="40" width="7.42578125" style="45" bestFit="1" customWidth="1"/>
    <col min="41" max="41" width="72.85546875" style="614" customWidth="1"/>
    <col min="42" max="42" width="18.42578125" style="374" customWidth="1"/>
    <col min="43" max="43" width="12" style="614" customWidth="1"/>
    <col min="44" max="44" width="7" style="594" customWidth="1"/>
    <col min="45" max="45" width="7.85546875" style="614" customWidth="1"/>
    <col min="46" max="46" width="8.28515625" style="614" customWidth="1"/>
    <col min="47" max="47" width="7.140625" style="614" customWidth="1"/>
    <col min="48" max="48" width="15.5703125" style="614" customWidth="1"/>
    <col min="49" max="51" width="3.5703125" style="614" bestFit="1" customWidth="1"/>
    <col min="52" max="53" width="7.140625" style="614" customWidth="1"/>
    <col min="54" max="54" width="10.7109375" style="614" customWidth="1"/>
    <col min="55" max="55" width="7.140625" style="47" customWidth="1"/>
    <col min="56" max="57" width="7.140625" style="614" customWidth="1"/>
    <col min="58" max="58" width="67.42578125" style="614" customWidth="1"/>
    <col min="59" max="60" width="20.42578125" style="614" customWidth="1"/>
    <col min="61" max="61" width="12.28515625" style="614" customWidth="1"/>
    <col min="62" max="62" width="13" style="614" customWidth="1"/>
    <col min="63" max="63" width="22.42578125" style="48" hidden="1" customWidth="1"/>
    <col min="64" max="64" width="46.140625" style="614" customWidth="1"/>
    <col min="65" max="16384" width="11.42578125" style="614"/>
  </cols>
  <sheetData>
    <row r="1" spans="1:69"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547"/>
      <c r="BJ1" s="1547"/>
      <c r="BK1" s="1547"/>
      <c r="BL1" s="1548"/>
    </row>
    <row r="2" spans="1:69"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547"/>
      <c r="BJ2" s="1547"/>
      <c r="BK2" s="1547"/>
      <c r="BL2" s="1548"/>
    </row>
    <row r="3" spans="1:69" ht="65.25" customHeight="1" thickTop="1" thickBot="1" x14ac:dyDescent="0.35">
      <c r="B3" s="1546" t="s">
        <v>363</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547"/>
      <c r="BJ3" s="1547"/>
      <c r="BK3" s="1547"/>
      <c r="BL3" s="1548"/>
    </row>
    <row r="4" spans="1:69" ht="36.75" customHeight="1" thickTop="1" x14ac:dyDescent="0.3">
      <c r="B4" s="1549"/>
      <c r="C4" s="1549"/>
      <c r="D4" s="1549"/>
      <c r="E4" s="1549"/>
      <c r="F4" s="1549"/>
      <c r="G4" s="1549"/>
      <c r="H4" s="1549"/>
      <c r="I4" s="1549"/>
      <c r="J4" s="1549"/>
      <c r="K4" s="1549"/>
      <c r="L4" s="1549"/>
      <c r="M4" s="1549"/>
      <c r="N4" s="1549"/>
      <c r="O4" s="1549"/>
      <c r="P4" s="1549"/>
      <c r="Q4" s="1549"/>
      <c r="R4" s="1549"/>
      <c r="S4" s="1549"/>
      <c r="T4" s="1549"/>
      <c r="U4" s="1549"/>
      <c r="V4" s="1549"/>
      <c r="W4" s="1549"/>
      <c r="X4" s="1549"/>
      <c r="Y4" s="1549"/>
      <c r="Z4" s="1549"/>
      <c r="AA4" s="1549"/>
      <c r="AB4" s="1549"/>
      <c r="AC4" s="1549"/>
      <c r="AD4" s="1549"/>
      <c r="AE4" s="1549"/>
      <c r="AF4" s="1549"/>
      <c r="AG4" s="1549"/>
      <c r="AH4" s="1549"/>
      <c r="AI4" s="1549"/>
      <c r="AJ4" s="1549"/>
      <c r="AK4" s="1549"/>
      <c r="AL4" s="1549"/>
      <c r="AM4" s="1549"/>
      <c r="AN4" s="1549"/>
      <c r="AO4" s="1549"/>
      <c r="AP4" s="1549"/>
      <c r="AQ4" s="1549"/>
      <c r="AR4" s="1549"/>
      <c r="AS4" s="1549"/>
      <c r="AT4" s="1549"/>
      <c r="AU4" s="1549"/>
      <c r="AV4" s="1549"/>
      <c r="AW4" s="1549"/>
      <c r="AX4" s="1549"/>
      <c r="AY4" s="1549"/>
      <c r="AZ4" s="1549"/>
      <c r="BA4" s="1549"/>
      <c r="BB4" s="1549"/>
      <c r="BC4" s="1549"/>
      <c r="BD4" s="1549"/>
      <c r="BE4" s="1549"/>
      <c r="BF4" s="1549"/>
      <c r="BG4" s="1549"/>
      <c r="BH4" s="1549"/>
      <c r="BI4" s="1549"/>
      <c r="BJ4" s="1549"/>
      <c r="BK4" s="1549"/>
      <c r="BL4" s="1549"/>
      <c r="BM4" s="39"/>
      <c r="BN4" s="39"/>
      <c r="BO4" s="39"/>
    </row>
    <row r="5" spans="1:69" ht="55.5" customHeight="1" x14ac:dyDescent="0.3">
      <c r="B5" s="1550"/>
      <c r="C5" s="1550"/>
      <c r="D5" s="1550"/>
      <c r="E5" s="1550"/>
      <c r="F5" s="1550"/>
      <c r="G5" s="1550"/>
      <c r="H5" s="1550"/>
      <c r="I5" s="1550"/>
      <c r="J5" s="1550"/>
      <c r="K5" s="1550"/>
      <c r="L5" s="1551"/>
      <c r="M5" s="1554" t="s">
        <v>0</v>
      </c>
      <c r="N5" s="1555"/>
      <c r="O5" s="1555"/>
      <c r="P5" s="1555"/>
      <c r="Q5" s="1555"/>
      <c r="R5" s="1555"/>
      <c r="S5" s="1555"/>
      <c r="T5" s="1555"/>
      <c r="U5" s="1555"/>
      <c r="V5" s="1555"/>
      <c r="W5" s="1555"/>
      <c r="X5" s="1555"/>
      <c r="Y5" s="1555"/>
      <c r="Z5" s="1555"/>
      <c r="AA5" s="1555"/>
      <c r="AB5" s="1555"/>
      <c r="AC5" s="1555"/>
      <c r="AD5" s="1555"/>
      <c r="AE5" s="1555"/>
      <c r="AF5" s="1555"/>
      <c r="AG5" s="1555"/>
      <c r="AH5" s="1555"/>
      <c r="AI5" s="1555"/>
      <c r="AJ5" s="1555"/>
      <c r="AK5" s="1555"/>
      <c r="AL5" s="1555"/>
      <c r="AM5" s="1556"/>
      <c r="AN5" s="1560" t="s">
        <v>1</v>
      </c>
      <c r="AO5" s="1561"/>
      <c r="AP5" s="1561"/>
      <c r="AQ5" s="1561"/>
      <c r="AR5" s="1561"/>
      <c r="AS5" s="1561"/>
      <c r="AT5" s="1561"/>
      <c r="AU5" s="1561"/>
      <c r="AV5" s="1561"/>
      <c r="AW5" s="1561"/>
      <c r="AX5" s="1561"/>
      <c r="AY5" s="1562"/>
      <c r="AZ5" s="1560" t="s">
        <v>2</v>
      </c>
      <c r="BA5" s="1561"/>
      <c r="BB5" s="1561"/>
      <c r="BC5" s="1561"/>
      <c r="BD5" s="1561"/>
      <c r="BE5" s="1562"/>
      <c r="BF5" s="1563" t="s">
        <v>3</v>
      </c>
      <c r="BG5" s="1564"/>
      <c r="BH5" s="1564"/>
      <c r="BI5" s="1564"/>
      <c r="BJ5" s="1564"/>
      <c r="BK5" s="1565"/>
      <c r="BL5" s="588" t="s">
        <v>87</v>
      </c>
      <c r="BM5" s="39"/>
      <c r="BN5" s="39"/>
      <c r="BO5" s="39"/>
      <c r="BP5" s="39"/>
      <c r="BQ5" s="39"/>
    </row>
    <row r="6" spans="1:69" ht="30.75" customHeight="1" x14ac:dyDescent="0.3">
      <c r="B6" s="1552"/>
      <c r="C6" s="1552"/>
      <c r="D6" s="1552"/>
      <c r="E6" s="1552"/>
      <c r="F6" s="1552"/>
      <c r="G6" s="1552"/>
      <c r="H6" s="1552"/>
      <c r="I6" s="1552"/>
      <c r="J6" s="1552"/>
      <c r="K6" s="1552"/>
      <c r="L6" s="1553"/>
      <c r="M6" s="1557"/>
      <c r="N6" s="1558"/>
      <c r="O6" s="1558"/>
      <c r="P6" s="1558"/>
      <c r="Q6" s="1558"/>
      <c r="R6" s="1558"/>
      <c r="S6" s="1558"/>
      <c r="T6" s="1558"/>
      <c r="U6" s="1558"/>
      <c r="V6" s="1558"/>
      <c r="W6" s="1558"/>
      <c r="X6" s="1558"/>
      <c r="Y6" s="1558"/>
      <c r="Z6" s="1558"/>
      <c r="AA6" s="1558"/>
      <c r="AB6" s="1558"/>
      <c r="AC6" s="1558"/>
      <c r="AD6" s="1558"/>
      <c r="AE6" s="1558"/>
      <c r="AF6" s="1558"/>
      <c r="AG6" s="1558"/>
      <c r="AH6" s="1558"/>
      <c r="AI6" s="1558"/>
      <c r="AJ6" s="1558"/>
      <c r="AK6" s="1558"/>
      <c r="AL6" s="1558"/>
      <c r="AM6" s="1559"/>
      <c r="AN6" s="1566" t="s">
        <v>85</v>
      </c>
      <c r="AO6" s="1568" t="s">
        <v>86</v>
      </c>
      <c r="AP6" s="1572" t="s">
        <v>89</v>
      </c>
      <c r="AQ6" s="1574" t="s">
        <v>4</v>
      </c>
      <c r="AR6" s="1576" t="s">
        <v>5</v>
      </c>
      <c r="AS6" s="1577"/>
      <c r="AT6" s="1577"/>
      <c r="AU6" s="1577"/>
      <c r="AV6" s="1577"/>
      <c r="AW6" s="1577"/>
      <c r="AX6" s="1577"/>
      <c r="AY6" s="1578"/>
      <c r="AZ6" s="1539" t="s">
        <v>6</v>
      </c>
      <c r="BA6" s="1539" t="s">
        <v>7</v>
      </c>
      <c r="BB6" s="1570" t="s">
        <v>8</v>
      </c>
      <c r="BC6" s="1570" t="s">
        <v>9</v>
      </c>
      <c r="BD6" s="1570" t="s">
        <v>10</v>
      </c>
      <c r="BE6" s="1566" t="s">
        <v>11</v>
      </c>
      <c r="BF6" s="1568" t="s">
        <v>3</v>
      </c>
      <c r="BG6" s="1568" t="s">
        <v>12</v>
      </c>
      <c r="BH6" s="1568" t="s">
        <v>13</v>
      </c>
      <c r="BI6" s="1568" t="s">
        <v>14</v>
      </c>
      <c r="BJ6" s="1568" t="s">
        <v>15</v>
      </c>
      <c r="BK6" s="1568" t="s">
        <v>16</v>
      </c>
      <c r="BL6" s="1568" t="s">
        <v>88</v>
      </c>
      <c r="BM6" s="39"/>
      <c r="BN6" s="39"/>
      <c r="BO6" s="39"/>
    </row>
    <row r="7" spans="1:69" s="39" customFormat="1" ht="144" customHeight="1" thickBot="1" x14ac:dyDescent="0.3">
      <c r="B7" s="589" t="s">
        <v>17</v>
      </c>
      <c r="C7" s="591" t="s">
        <v>75</v>
      </c>
      <c r="D7" s="591" t="s">
        <v>76</v>
      </c>
      <c r="E7" s="77" t="s">
        <v>18</v>
      </c>
      <c r="F7" s="589" t="s">
        <v>77</v>
      </c>
      <c r="G7" s="78" t="s">
        <v>80</v>
      </c>
      <c r="H7" s="590" t="s">
        <v>369</v>
      </c>
      <c r="I7" s="590" t="s">
        <v>19</v>
      </c>
      <c r="J7" s="590" t="s">
        <v>20</v>
      </c>
      <c r="K7" s="590" t="s">
        <v>354</v>
      </c>
      <c r="L7" s="590" t="s">
        <v>22</v>
      </c>
      <c r="M7" s="111" t="s">
        <v>81</v>
      </c>
      <c r="N7" s="593" t="s">
        <v>23</v>
      </c>
      <c r="O7" s="79" t="s">
        <v>24</v>
      </c>
      <c r="P7" s="79" t="s">
        <v>25</v>
      </c>
      <c r="Q7" s="79" t="s">
        <v>26</v>
      </c>
      <c r="R7" s="79" t="s">
        <v>27</v>
      </c>
      <c r="S7" s="79" t="s">
        <v>28</v>
      </c>
      <c r="T7" s="79" t="s">
        <v>29</v>
      </c>
      <c r="U7" s="79" t="s">
        <v>30</v>
      </c>
      <c r="V7" s="79" t="s">
        <v>31</v>
      </c>
      <c r="W7" s="79" t="s">
        <v>32</v>
      </c>
      <c r="X7" s="79" t="s">
        <v>33</v>
      </c>
      <c r="Y7" s="79" t="s">
        <v>34</v>
      </c>
      <c r="Z7" s="79" t="s">
        <v>35</v>
      </c>
      <c r="AA7" s="79" t="s">
        <v>36</v>
      </c>
      <c r="AB7" s="79" t="s">
        <v>37</v>
      </c>
      <c r="AC7" s="79" t="s">
        <v>38</v>
      </c>
      <c r="AD7" s="79" t="s">
        <v>39</v>
      </c>
      <c r="AE7" s="79" t="s">
        <v>40</v>
      </c>
      <c r="AF7" s="79" t="s">
        <v>41</v>
      </c>
      <c r="AG7" s="79" t="s">
        <v>42</v>
      </c>
      <c r="AH7" s="79" t="s">
        <v>43</v>
      </c>
      <c r="AI7" s="79" t="s">
        <v>100</v>
      </c>
      <c r="AJ7" s="79"/>
      <c r="AK7" s="111" t="s">
        <v>82</v>
      </c>
      <c r="AL7" s="593" t="s">
        <v>23</v>
      </c>
      <c r="AM7" s="593" t="s">
        <v>83</v>
      </c>
      <c r="AN7" s="1567"/>
      <c r="AO7" s="1569"/>
      <c r="AP7" s="1573"/>
      <c r="AQ7" s="1575"/>
      <c r="AR7" s="589" t="s">
        <v>44</v>
      </c>
      <c r="AS7" s="80" t="s">
        <v>45</v>
      </c>
      <c r="AT7" s="589" t="s">
        <v>46</v>
      </c>
      <c r="AU7" s="80" t="s">
        <v>45</v>
      </c>
      <c r="AV7" s="591" t="s">
        <v>45</v>
      </c>
      <c r="AW7" s="589" t="s">
        <v>47</v>
      </c>
      <c r="AX7" s="589" t="s">
        <v>48</v>
      </c>
      <c r="AY7" s="589" t="s">
        <v>49</v>
      </c>
      <c r="AZ7" s="1540"/>
      <c r="BA7" s="1540"/>
      <c r="BB7" s="1571"/>
      <c r="BC7" s="1571"/>
      <c r="BD7" s="1571"/>
      <c r="BE7" s="1567"/>
      <c r="BF7" s="1569"/>
      <c r="BG7" s="1569"/>
      <c r="BH7" s="1569"/>
      <c r="BI7" s="1569"/>
      <c r="BJ7" s="1569"/>
      <c r="BK7" s="1569"/>
      <c r="BL7" s="1569"/>
    </row>
    <row r="8" spans="1:69" ht="134.25" customHeight="1" thickBot="1" x14ac:dyDescent="0.35">
      <c r="A8" s="39"/>
      <c r="B8" s="1445" t="s">
        <v>191</v>
      </c>
      <c r="C8" s="1448" t="s">
        <v>215</v>
      </c>
      <c r="D8" s="1389" t="s">
        <v>221</v>
      </c>
      <c r="E8" s="1392" t="s">
        <v>74</v>
      </c>
      <c r="F8" s="1394" t="s">
        <v>231</v>
      </c>
      <c r="G8" s="1386" t="s">
        <v>1049</v>
      </c>
      <c r="H8" s="1372" t="s">
        <v>68</v>
      </c>
      <c r="I8" s="1536" t="s">
        <v>377</v>
      </c>
      <c r="J8" s="1536" t="s">
        <v>378</v>
      </c>
      <c r="K8" s="1382" t="s">
        <v>358</v>
      </c>
      <c r="L8" s="1372" t="s">
        <v>72</v>
      </c>
      <c r="M8" s="1384" t="s">
        <v>90</v>
      </c>
      <c r="N8" s="1370">
        <v>0.4</v>
      </c>
      <c r="O8" s="640" t="s">
        <v>53</v>
      </c>
      <c r="P8" s="640" t="s">
        <v>53</v>
      </c>
      <c r="Q8" s="640" t="s">
        <v>53</v>
      </c>
      <c r="R8" s="640" t="s">
        <v>53</v>
      </c>
      <c r="S8" s="640" t="s">
        <v>53</v>
      </c>
      <c r="T8" s="640" t="s">
        <v>53</v>
      </c>
      <c r="U8" s="640" t="s">
        <v>53</v>
      </c>
      <c r="V8" s="640" t="s">
        <v>54</v>
      </c>
      <c r="W8" s="640" t="s">
        <v>54</v>
      </c>
      <c r="X8" s="640" t="s">
        <v>53</v>
      </c>
      <c r="Y8" s="640" t="s">
        <v>53</v>
      </c>
      <c r="Z8" s="640" t="s">
        <v>53</v>
      </c>
      <c r="AA8" s="640" t="s">
        <v>53</v>
      </c>
      <c r="AB8" s="640" t="s">
        <v>53</v>
      </c>
      <c r="AC8" s="640" t="s">
        <v>53</v>
      </c>
      <c r="AD8" s="640" t="s">
        <v>54</v>
      </c>
      <c r="AE8" s="640" t="s">
        <v>53</v>
      </c>
      <c r="AF8" s="640" t="s">
        <v>53</v>
      </c>
      <c r="AG8" s="640" t="s">
        <v>54</v>
      </c>
      <c r="AH8" s="641"/>
      <c r="AI8" s="1372" t="s">
        <v>361</v>
      </c>
      <c r="AJ8" s="641"/>
      <c r="AK8" s="1416" t="s">
        <v>123</v>
      </c>
      <c r="AL8" s="1376">
        <v>0.6</v>
      </c>
      <c r="AM8" s="1378" t="s">
        <v>126</v>
      </c>
      <c r="AN8" s="686" t="s">
        <v>84</v>
      </c>
      <c r="AO8" s="751" t="s">
        <v>539</v>
      </c>
      <c r="AP8" s="363" t="s">
        <v>379</v>
      </c>
      <c r="AQ8" s="642" t="s">
        <v>103</v>
      </c>
      <c r="AR8" s="658" t="s">
        <v>61</v>
      </c>
      <c r="AS8" s="643">
        <v>0.25</v>
      </c>
      <c r="AT8" s="658" t="s">
        <v>56</v>
      </c>
      <c r="AU8" s="643">
        <v>0.15</v>
      </c>
      <c r="AV8" s="644">
        <v>0.4</v>
      </c>
      <c r="AW8" s="658" t="s">
        <v>57</v>
      </c>
      <c r="AX8" s="658" t="s">
        <v>58</v>
      </c>
      <c r="AY8" s="658" t="s">
        <v>59</v>
      </c>
      <c r="AZ8" s="644">
        <v>0.24</v>
      </c>
      <c r="BA8" s="645" t="s">
        <v>90</v>
      </c>
      <c r="BB8" s="644">
        <v>0.6</v>
      </c>
      <c r="BC8" s="645" t="s">
        <v>123</v>
      </c>
      <c r="BD8" s="646" t="s">
        <v>126</v>
      </c>
      <c r="BE8" s="1380" t="s">
        <v>60</v>
      </c>
      <c r="BF8" s="1372" t="s">
        <v>380</v>
      </c>
      <c r="BG8" s="1372" t="s">
        <v>379</v>
      </c>
      <c r="BH8" s="1372" t="s">
        <v>381</v>
      </c>
      <c r="BI8" s="1541">
        <v>44564</v>
      </c>
      <c r="BJ8" s="1541">
        <v>44926</v>
      </c>
      <c r="BK8" s="99"/>
      <c r="BL8" s="1522" t="s">
        <v>382</v>
      </c>
    </row>
    <row r="9" spans="1:69" ht="135.75" customHeight="1" thickBot="1" x14ac:dyDescent="0.35">
      <c r="A9" s="39"/>
      <c r="B9" s="1446"/>
      <c r="C9" s="1449"/>
      <c r="D9" s="1390"/>
      <c r="E9" s="1436"/>
      <c r="F9" s="1437"/>
      <c r="G9" s="1387"/>
      <c r="H9" s="1415"/>
      <c r="I9" s="1537"/>
      <c r="J9" s="1537"/>
      <c r="K9" s="1423"/>
      <c r="L9" s="1415"/>
      <c r="M9" s="1424"/>
      <c r="N9" s="1414"/>
      <c r="O9" s="623"/>
      <c r="P9" s="623"/>
      <c r="Q9" s="623"/>
      <c r="R9" s="623"/>
      <c r="S9" s="623"/>
      <c r="T9" s="623"/>
      <c r="U9" s="623"/>
      <c r="V9" s="623"/>
      <c r="W9" s="623"/>
      <c r="X9" s="623"/>
      <c r="Y9" s="623"/>
      <c r="Z9" s="623"/>
      <c r="AA9" s="623"/>
      <c r="AB9" s="623"/>
      <c r="AC9" s="623"/>
      <c r="AD9" s="623"/>
      <c r="AE9" s="623"/>
      <c r="AF9" s="623"/>
      <c r="AG9" s="623"/>
      <c r="AH9" s="615"/>
      <c r="AI9" s="1415"/>
      <c r="AJ9" s="615"/>
      <c r="AK9" s="1416"/>
      <c r="AL9" s="1417"/>
      <c r="AM9" s="1418"/>
      <c r="AN9" s="686" t="s">
        <v>347</v>
      </c>
      <c r="AO9" s="752" t="s">
        <v>914</v>
      </c>
      <c r="AP9" s="364" t="s">
        <v>379</v>
      </c>
      <c r="AQ9" s="343" t="s">
        <v>103</v>
      </c>
      <c r="AR9" s="659" t="s">
        <v>61</v>
      </c>
      <c r="AS9" s="617">
        <v>0.25</v>
      </c>
      <c r="AT9" s="659" t="s">
        <v>56</v>
      </c>
      <c r="AU9" s="617">
        <v>0.15</v>
      </c>
      <c r="AV9" s="618">
        <v>0.4</v>
      </c>
      <c r="AW9" s="659" t="s">
        <v>57</v>
      </c>
      <c r="AX9" s="659" t="s">
        <v>58</v>
      </c>
      <c r="AY9" s="659" t="s">
        <v>59</v>
      </c>
      <c r="AZ9" s="629">
        <v>0.14399999999999999</v>
      </c>
      <c r="BA9" s="619" t="s">
        <v>112</v>
      </c>
      <c r="BB9" s="618">
        <v>0.6</v>
      </c>
      <c r="BC9" s="619" t="s">
        <v>123</v>
      </c>
      <c r="BD9" s="620" t="s">
        <v>126</v>
      </c>
      <c r="BE9" s="1419"/>
      <c r="BF9" s="1415"/>
      <c r="BG9" s="1415"/>
      <c r="BH9" s="1415"/>
      <c r="BI9" s="1543"/>
      <c r="BJ9" s="1543"/>
      <c r="BK9" s="616"/>
      <c r="BL9" s="1525"/>
    </row>
    <row r="10" spans="1:69" ht="82.5" customHeight="1" thickBot="1" x14ac:dyDescent="0.35">
      <c r="B10" s="1447"/>
      <c r="C10" s="1450"/>
      <c r="D10" s="1391"/>
      <c r="E10" s="1393"/>
      <c r="F10" s="1395"/>
      <c r="G10" s="1388"/>
      <c r="H10" s="1373"/>
      <c r="I10" s="1538"/>
      <c r="J10" s="1538"/>
      <c r="K10" s="1383"/>
      <c r="L10" s="1373"/>
      <c r="M10" s="1385"/>
      <c r="N10" s="1371"/>
      <c r="O10" s="661"/>
      <c r="P10" s="661"/>
      <c r="Q10" s="661"/>
      <c r="R10" s="661"/>
      <c r="S10" s="661"/>
      <c r="T10" s="661"/>
      <c r="U10" s="661"/>
      <c r="V10" s="661"/>
      <c r="W10" s="661"/>
      <c r="X10" s="661"/>
      <c r="Y10" s="661"/>
      <c r="Z10" s="661"/>
      <c r="AA10" s="661"/>
      <c r="AB10" s="661"/>
      <c r="AC10" s="661"/>
      <c r="AD10" s="661"/>
      <c r="AE10" s="661"/>
      <c r="AF10" s="661"/>
      <c r="AG10" s="661"/>
      <c r="AH10" s="662"/>
      <c r="AI10" s="1373"/>
      <c r="AJ10" s="662"/>
      <c r="AK10" s="1375"/>
      <c r="AL10" s="1377"/>
      <c r="AM10" s="1379"/>
      <c r="AN10" s="522" t="s">
        <v>348</v>
      </c>
      <c r="AO10" s="753" t="s">
        <v>540</v>
      </c>
      <c r="AP10" s="365" t="s">
        <v>379</v>
      </c>
      <c r="AQ10" s="663" t="s">
        <v>103</v>
      </c>
      <c r="AR10" s="664" t="s">
        <v>62</v>
      </c>
      <c r="AS10" s="621">
        <v>0.15</v>
      </c>
      <c r="AT10" s="664" t="s">
        <v>56</v>
      </c>
      <c r="AU10" s="621">
        <v>0.15</v>
      </c>
      <c r="AV10" s="665">
        <v>0.3</v>
      </c>
      <c r="AW10" s="664" t="s">
        <v>73</v>
      </c>
      <c r="AX10" s="664" t="s">
        <v>58</v>
      </c>
      <c r="AY10" s="664" t="s">
        <v>59</v>
      </c>
      <c r="AZ10" s="665">
        <v>0.1008</v>
      </c>
      <c r="BA10" s="666" t="s">
        <v>112</v>
      </c>
      <c r="BB10" s="665">
        <v>0.6</v>
      </c>
      <c r="BC10" s="666" t="s">
        <v>123</v>
      </c>
      <c r="BD10" s="624" t="s">
        <v>126</v>
      </c>
      <c r="BE10" s="1381"/>
      <c r="BF10" s="1373"/>
      <c r="BG10" s="1373"/>
      <c r="BH10" s="1373"/>
      <c r="BI10" s="1542"/>
      <c r="BJ10" s="1542"/>
      <c r="BK10" s="118"/>
      <c r="BL10" s="1523"/>
    </row>
    <row r="11" spans="1:69" ht="121.5" customHeight="1" thickBot="1" x14ac:dyDescent="0.35">
      <c r="B11" s="1445" t="s">
        <v>190</v>
      </c>
      <c r="C11" s="1448" t="s">
        <v>204</v>
      </c>
      <c r="D11" s="1389" t="s">
        <v>222</v>
      </c>
      <c r="E11" s="1392" t="s">
        <v>74</v>
      </c>
      <c r="F11" s="1394" t="s">
        <v>232</v>
      </c>
      <c r="G11" s="1396" t="s">
        <v>383</v>
      </c>
      <c r="H11" s="1372" t="s">
        <v>68</v>
      </c>
      <c r="I11" s="1372" t="s">
        <v>385</v>
      </c>
      <c r="J11" s="1372" t="s">
        <v>384</v>
      </c>
      <c r="K11" s="1382" t="s">
        <v>101</v>
      </c>
      <c r="L11" s="1372" t="s">
        <v>72</v>
      </c>
      <c r="M11" s="1384" t="s">
        <v>90</v>
      </c>
      <c r="N11" s="1370">
        <v>0.4</v>
      </c>
      <c r="O11" s="640" t="s">
        <v>53</v>
      </c>
      <c r="P11" s="640" t="s">
        <v>53</v>
      </c>
      <c r="Q11" s="640" t="s">
        <v>53</v>
      </c>
      <c r="R11" s="640" t="s">
        <v>53</v>
      </c>
      <c r="S11" s="640" t="s">
        <v>53</v>
      </c>
      <c r="T11" s="640" t="s">
        <v>53</v>
      </c>
      <c r="U11" s="640" t="s">
        <v>53</v>
      </c>
      <c r="V11" s="640" t="s">
        <v>54</v>
      </c>
      <c r="W11" s="640" t="s">
        <v>54</v>
      </c>
      <c r="X11" s="640" t="s">
        <v>53</v>
      </c>
      <c r="Y11" s="640" t="s">
        <v>53</v>
      </c>
      <c r="Z11" s="640" t="s">
        <v>53</v>
      </c>
      <c r="AA11" s="640" t="s">
        <v>53</v>
      </c>
      <c r="AB11" s="640" t="s">
        <v>53</v>
      </c>
      <c r="AC11" s="640" t="s">
        <v>53</v>
      </c>
      <c r="AD11" s="640" t="s">
        <v>54</v>
      </c>
      <c r="AE11" s="640" t="s">
        <v>53</v>
      </c>
      <c r="AF11" s="640" t="s">
        <v>53</v>
      </c>
      <c r="AG11" s="640" t="s">
        <v>54</v>
      </c>
      <c r="AH11" s="641"/>
      <c r="AI11" s="1372" t="s">
        <v>359</v>
      </c>
      <c r="AJ11" s="641"/>
      <c r="AK11" s="1374" t="s">
        <v>1083</v>
      </c>
      <c r="AL11" s="1376">
        <v>0.2</v>
      </c>
      <c r="AM11" s="1378" t="s">
        <v>90</v>
      </c>
      <c r="AN11" s="188" t="s">
        <v>84</v>
      </c>
      <c r="AO11" s="751" t="s">
        <v>541</v>
      </c>
      <c r="AP11" s="366" t="s">
        <v>386</v>
      </c>
      <c r="AQ11" s="122" t="s">
        <v>103</v>
      </c>
      <c r="AR11" s="658" t="s">
        <v>61</v>
      </c>
      <c r="AS11" s="643">
        <v>0.25</v>
      </c>
      <c r="AT11" s="658" t="s">
        <v>56</v>
      </c>
      <c r="AU11" s="643">
        <v>0.15</v>
      </c>
      <c r="AV11" s="644">
        <v>0.4</v>
      </c>
      <c r="AW11" s="658" t="s">
        <v>57</v>
      </c>
      <c r="AX11" s="658" t="s">
        <v>58</v>
      </c>
      <c r="AY11" s="658" t="s">
        <v>59</v>
      </c>
      <c r="AZ11" s="644">
        <v>0.24</v>
      </c>
      <c r="BA11" s="645" t="s">
        <v>90</v>
      </c>
      <c r="BB11" s="644">
        <v>0.2</v>
      </c>
      <c r="BC11" s="645" t="s">
        <v>1083</v>
      </c>
      <c r="BD11" s="646" t="s">
        <v>90</v>
      </c>
      <c r="BE11" s="1380" t="s">
        <v>114</v>
      </c>
      <c r="BF11" s="119" t="s">
        <v>388</v>
      </c>
      <c r="BG11" s="119" t="s">
        <v>388</v>
      </c>
      <c r="BH11" s="119" t="s">
        <v>388</v>
      </c>
      <c r="BI11" s="119" t="s">
        <v>388</v>
      </c>
      <c r="BJ11" s="119" t="s">
        <v>388</v>
      </c>
      <c r="BK11" s="667"/>
      <c r="BL11" s="1522" t="s">
        <v>389</v>
      </c>
    </row>
    <row r="12" spans="1:69" ht="118.5" customHeight="1" thickTop="1" thickBot="1" x14ac:dyDescent="0.35">
      <c r="B12" s="1446"/>
      <c r="C12" s="1449"/>
      <c r="D12" s="1390"/>
      <c r="E12" s="1433"/>
      <c r="F12" s="1395"/>
      <c r="G12" s="1397"/>
      <c r="H12" s="1373"/>
      <c r="I12" s="1373"/>
      <c r="J12" s="1373"/>
      <c r="K12" s="1383"/>
      <c r="L12" s="1373"/>
      <c r="M12" s="1385"/>
      <c r="N12" s="1371"/>
      <c r="O12" s="649"/>
      <c r="P12" s="649"/>
      <c r="Q12" s="649"/>
      <c r="R12" s="649"/>
      <c r="S12" s="649"/>
      <c r="T12" s="649"/>
      <c r="U12" s="649"/>
      <c r="V12" s="649"/>
      <c r="W12" s="649"/>
      <c r="X12" s="649"/>
      <c r="Y12" s="649"/>
      <c r="Z12" s="649"/>
      <c r="AA12" s="649"/>
      <c r="AB12" s="649"/>
      <c r="AC12" s="649"/>
      <c r="AD12" s="649"/>
      <c r="AE12" s="649"/>
      <c r="AF12" s="649"/>
      <c r="AG12" s="649"/>
      <c r="AH12" s="650"/>
      <c r="AI12" s="1373"/>
      <c r="AJ12" s="650"/>
      <c r="AK12" s="1375"/>
      <c r="AL12" s="1377"/>
      <c r="AM12" s="1379"/>
      <c r="AN12" s="686" t="s">
        <v>347</v>
      </c>
      <c r="AO12" s="272" t="s">
        <v>542</v>
      </c>
      <c r="AP12" s="367" t="s">
        <v>387</v>
      </c>
      <c r="AQ12" s="123" t="s">
        <v>103</v>
      </c>
      <c r="AR12" s="660" t="s">
        <v>61</v>
      </c>
      <c r="AS12" s="653">
        <v>0.25</v>
      </c>
      <c r="AT12" s="660" t="s">
        <v>56</v>
      </c>
      <c r="AU12" s="653">
        <v>0.15</v>
      </c>
      <c r="AV12" s="654">
        <v>0.4</v>
      </c>
      <c r="AW12" s="660" t="s">
        <v>57</v>
      </c>
      <c r="AX12" s="660" t="s">
        <v>58</v>
      </c>
      <c r="AY12" s="660" t="s">
        <v>59</v>
      </c>
      <c r="AZ12" s="629">
        <v>0.14399999999999999</v>
      </c>
      <c r="BA12" s="655" t="s">
        <v>112</v>
      </c>
      <c r="BB12" s="618">
        <v>0.2</v>
      </c>
      <c r="BC12" s="655" t="s">
        <v>1083</v>
      </c>
      <c r="BD12" s="656" t="s">
        <v>90</v>
      </c>
      <c r="BE12" s="1381"/>
      <c r="BF12" s="558" t="s">
        <v>388</v>
      </c>
      <c r="BG12" s="558" t="s">
        <v>388</v>
      </c>
      <c r="BH12" s="558" t="s">
        <v>388</v>
      </c>
      <c r="BI12" s="558" t="s">
        <v>388</v>
      </c>
      <c r="BJ12" s="558" t="s">
        <v>388</v>
      </c>
      <c r="BK12" s="657"/>
      <c r="BL12" s="1523"/>
    </row>
    <row r="13" spans="1:69" ht="135.75" customHeight="1" thickBot="1" x14ac:dyDescent="0.35">
      <c r="B13" s="1446"/>
      <c r="C13" s="1449"/>
      <c r="D13" s="1390"/>
      <c r="E13" s="1413" t="s">
        <v>74</v>
      </c>
      <c r="F13" s="1394" t="s">
        <v>234</v>
      </c>
      <c r="G13" s="1386" t="s">
        <v>391</v>
      </c>
      <c r="H13" s="1372" t="s">
        <v>68</v>
      </c>
      <c r="I13" s="1382" t="s">
        <v>392</v>
      </c>
      <c r="J13" s="1382" t="s">
        <v>393</v>
      </c>
      <c r="K13" s="1382" t="s">
        <v>101</v>
      </c>
      <c r="L13" s="1372" t="s">
        <v>72</v>
      </c>
      <c r="M13" s="1384" t="s">
        <v>90</v>
      </c>
      <c r="N13" s="1370">
        <v>0.4</v>
      </c>
      <c r="O13" s="640" t="s">
        <v>53</v>
      </c>
      <c r="P13" s="640" t="s">
        <v>53</v>
      </c>
      <c r="Q13" s="640" t="s">
        <v>53</v>
      </c>
      <c r="R13" s="640" t="s">
        <v>53</v>
      </c>
      <c r="S13" s="640" t="s">
        <v>53</v>
      </c>
      <c r="T13" s="640" t="s">
        <v>53</v>
      </c>
      <c r="U13" s="640" t="s">
        <v>53</v>
      </c>
      <c r="V13" s="640" t="s">
        <v>54</v>
      </c>
      <c r="W13" s="640" t="s">
        <v>54</v>
      </c>
      <c r="X13" s="640" t="s">
        <v>53</v>
      </c>
      <c r="Y13" s="640" t="s">
        <v>53</v>
      </c>
      <c r="Z13" s="640" t="s">
        <v>53</v>
      </c>
      <c r="AA13" s="640" t="s">
        <v>53</v>
      </c>
      <c r="AB13" s="640" t="s">
        <v>53</v>
      </c>
      <c r="AC13" s="640" t="s">
        <v>53</v>
      </c>
      <c r="AD13" s="640" t="s">
        <v>54</v>
      </c>
      <c r="AE13" s="640" t="s">
        <v>53</v>
      </c>
      <c r="AF13" s="640" t="s">
        <v>53</v>
      </c>
      <c r="AG13" s="640" t="s">
        <v>54</v>
      </c>
      <c r="AH13" s="641"/>
      <c r="AI13" s="1372" t="s">
        <v>361</v>
      </c>
      <c r="AJ13" s="641"/>
      <c r="AK13" s="1374" t="s">
        <v>123</v>
      </c>
      <c r="AL13" s="1376">
        <v>0.6</v>
      </c>
      <c r="AM13" s="1378" t="s">
        <v>126</v>
      </c>
      <c r="AN13" s="188" t="s">
        <v>84</v>
      </c>
      <c r="AO13" s="723" t="s">
        <v>915</v>
      </c>
      <c r="AP13" s="368" t="s">
        <v>394</v>
      </c>
      <c r="AQ13" s="678" t="s">
        <v>103</v>
      </c>
      <c r="AR13" s="658" t="s">
        <v>61</v>
      </c>
      <c r="AS13" s="643">
        <v>0.25</v>
      </c>
      <c r="AT13" s="658" t="s">
        <v>56</v>
      </c>
      <c r="AU13" s="643">
        <v>0.15</v>
      </c>
      <c r="AV13" s="644">
        <v>0.4</v>
      </c>
      <c r="AW13" s="658" t="s">
        <v>57</v>
      </c>
      <c r="AX13" s="658" t="s">
        <v>58</v>
      </c>
      <c r="AY13" s="658" t="s">
        <v>59</v>
      </c>
      <c r="AZ13" s="644">
        <v>0.24</v>
      </c>
      <c r="BA13" s="645" t="s">
        <v>90</v>
      </c>
      <c r="BB13" s="644">
        <v>0.6</v>
      </c>
      <c r="BC13" s="645" t="s">
        <v>123</v>
      </c>
      <c r="BD13" s="646" t="s">
        <v>126</v>
      </c>
      <c r="BE13" s="1380" t="s">
        <v>60</v>
      </c>
      <c r="BF13" s="1372" t="s">
        <v>916</v>
      </c>
      <c r="BG13" s="1372" t="s">
        <v>396</v>
      </c>
      <c r="BH13" s="1372" t="s">
        <v>395</v>
      </c>
      <c r="BI13" s="1541">
        <v>44564</v>
      </c>
      <c r="BJ13" s="1541">
        <v>44926</v>
      </c>
      <c r="BK13" s="126"/>
      <c r="BL13" s="1522" t="s">
        <v>397</v>
      </c>
    </row>
    <row r="14" spans="1:69" ht="91.5" customHeight="1" thickTop="1" thickBot="1" x14ac:dyDescent="0.35">
      <c r="B14" s="1446"/>
      <c r="C14" s="1449"/>
      <c r="D14" s="1390"/>
      <c r="E14" s="1433"/>
      <c r="F14" s="1395"/>
      <c r="G14" s="1388"/>
      <c r="H14" s="1373"/>
      <c r="I14" s="1383"/>
      <c r="J14" s="1383"/>
      <c r="K14" s="1383"/>
      <c r="L14" s="1373"/>
      <c r="M14" s="1385"/>
      <c r="N14" s="1371"/>
      <c r="O14" s="649" t="s">
        <v>53</v>
      </c>
      <c r="P14" s="649" t="s">
        <v>53</v>
      </c>
      <c r="Q14" s="649" t="s">
        <v>53</v>
      </c>
      <c r="R14" s="649" t="s">
        <v>53</v>
      </c>
      <c r="S14" s="649" t="s">
        <v>53</v>
      </c>
      <c r="T14" s="649" t="s">
        <v>53</v>
      </c>
      <c r="U14" s="649" t="s">
        <v>53</v>
      </c>
      <c r="V14" s="649" t="s">
        <v>54</v>
      </c>
      <c r="W14" s="649" t="s">
        <v>54</v>
      </c>
      <c r="X14" s="649" t="s">
        <v>53</v>
      </c>
      <c r="Y14" s="649" t="s">
        <v>53</v>
      </c>
      <c r="Z14" s="649" t="s">
        <v>53</v>
      </c>
      <c r="AA14" s="649" t="s">
        <v>53</v>
      </c>
      <c r="AB14" s="649" t="s">
        <v>53</v>
      </c>
      <c r="AC14" s="649" t="s">
        <v>53</v>
      </c>
      <c r="AD14" s="649" t="s">
        <v>54</v>
      </c>
      <c r="AE14" s="649" t="s">
        <v>53</v>
      </c>
      <c r="AF14" s="649" t="s">
        <v>53</v>
      </c>
      <c r="AG14" s="649" t="s">
        <v>54</v>
      </c>
      <c r="AH14" s="650"/>
      <c r="AI14" s="1373"/>
      <c r="AJ14" s="650"/>
      <c r="AK14" s="1375"/>
      <c r="AL14" s="1377"/>
      <c r="AM14" s="1379"/>
      <c r="AN14" s="686" t="s">
        <v>347</v>
      </c>
      <c r="AO14" s="724" t="s">
        <v>543</v>
      </c>
      <c r="AP14" s="579" t="s">
        <v>394</v>
      </c>
      <c r="AQ14" s="684" t="s">
        <v>103</v>
      </c>
      <c r="AR14" s="660" t="s">
        <v>61</v>
      </c>
      <c r="AS14" s="653">
        <v>0.25</v>
      </c>
      <c r="AT14" s="660" t="s">
        <v>56</v>
      </c>
      <c r="AU14" s="653">
        <v>0.15</v>
      </c>
      <c r="AV14" s="654">
        <v>0.4</v>
      </c>
      <c r="AW14" s="669" t="s">
        <v>57</v>
      </c>
      <c r="AX14" s="669" t="s">
        <v>58</v>
      </c>
      <c r="AY14" s="669" t="s">
        <v>59</v>
      </c>
      <c r="AZ14" s="671">
        <v>0.14399999999999999</v>
      </c>
      <c r="BA14" s="655" t="s">
        <v>112</v>
      </c>
      <c r="BB14" s="654">
        <v>0.6</v>
      </c>
      <c r="BC14" s="655" t="s">
        <v>123</v>
      </c>
      <c r="BD14" s="656" t="s">
        <v>126</v>
      </c>
      <c r="BE14" s="1381"/>
      <c r="BF14" s="1373"/>
      <c r="BG14" s="1373"/>
      <c r="BH14" s="1373"/>
      <c r="BI14" s="1542"/>
      <c r="BJ14" s="1542"/>
      <c r="BK14" s="657"/>
      <c r="BL14" s="1523"/>
    </row>
    <row r="15" spans="1:69" ht="126" customHeight="1" thickBot="1" x14ac:dyDescent="0.35">
      <c r="B15" s="1446"/>
      <c r="C15" s="1449"/>
      <c r="D15" s="1390"/>
      <c r="E15" s="1413" t="s">
        <v>74</v>
      </c>
      <c r="F15" s="1394" t="s">
        <v>235</v>
      </c>
      <c r="G15" s="1396" t="s">
        <v>401</v>
      </c>
      <c r="H15" s="1372" t="s">
        <v>68</v>
      </c>
      <c r="I15" s="1382" t="s">
        <v>398</v>
      </c>
      <c r="J15" s="1382" t="s">
        <v>399</v>
      </c>
      <c r="K15" s="1382" t="s">
        <v>101</v>
      </c>
      <c r="L15" s="1372" t="s">
        <v>72</v>
      </c>
      <c r="M15" s="1384" t="s">
        <v>90</v>
      </c>
      <c r="N15" s="1370">
        <v>0.4</v>
      </c>
      <c r="O15" s="640" t="s">
        <v>53</v>
      </c>
      <c r="P15" s="640" t="s">
        <v>53</v>
      </c>
      <c r="Q15" s="640" t="s">
        <v>53</v>
      </c>
      <c r="R15" s="640" t="s">
        <v>53</v>
      </c>
      <c r="S15" s="640" t="s">
        <v>53</v>
      </c>
      <c r="T15" s="640" t="s">
        <v>53</v>
      </c>
      <c r="U15" s="640" t="s">
        <v>53</v>
      </c>
      <c r="V15" s="640" t="s">
        <v>54</v>
      </c>
      <c r="W15" s="640" t="s">
        <v>54</v>
      </c>
      <c r="X15" s="640" t="s">
        <v>53</v>
      </c>
      <c r="Y15" s="640" t="s">
        <v>53</v>
      </c>
      <c r="Z15" s="640" t="s">
        <v>53</v>
      </c>
      <c r="AA15" s="640" t="s">
        <v>53</v>
      </c>
      <c r="AB15" s="640" t="s">
        <v>53</v>
      </c>
      <c r="AC15" s="640" t="s">
        <v>53</v>
      </c>
      <c r="AD15" s="640" t="s">
        <v>54</v>
      </c>
      <c r="AE15" s="640" t="s">
        <v>53</v>
      </c>
      <c r="AF15" s="640" t="s">
        <v>53</v>
      </c>
      <c r="AG15" s="640" t="s">
        <v>54</v>
      </c>
      <c r="AH15" s="641"/>
      <c r="AI15" s="1372" t="s">
        <v>359</v>
      </c>
      <c r="AJ15" s="641"/>
      <c r="AK15" s="1374" t="s">
        <v>1083</v>
      </c>
      <c r="AL15" s="1376">
        <v>0.2</v>
      </c>
      <c r="AM15" s="1378" t="s">
        <v>90</v>
      </c>
      <c r="AN15" s="188" t="s">
        <v>84</v>
      </c>
      <c r="AO15" s="723" t="s">
        <v>917</v>
      </c>
      <c r="AP15" s="579" t="s">
        <v>386</v>
      </c>
      <c r="AQ15" s="678" t="s">
        <v>103</v>
      </c>
      <c r="AR15" s="658" t="s">
        <v>61</v>
      </c>
      <c r="AS15" s="643">
        <v>0.25</v>
      </c>
      <c r="AT15" s="658" t="s">
        <v>56</v>
      </c>
      <c r="AU15" s="643">
        <v>0.15</v>
      </c>
      <c r="AV15" s="644">
        <v>0.4</v>
      </c>
      <c r="AW15" s="658" t="s">
        <v>57</v>
      </c>
      <c r="AX15" s="658" t="s">
        <v>58</v>
      </c>
      <c r="AY15" s="658" t="s">
        <v>59</v>
      </c>
      <c r="AZ15" s="644">
        <v>0.24</v>
      </c>
      <c r="BA15" s="645" t="s">
        <v>90</v>
      </c>
      <c r="BB15" s="644">
        <v>0.2</v>
      </c>
      <c r="BC15" s="645" t="s">
        <v>1083</v>
      </c>
      <c r="BD15" s="646" t="s">
        <v>90</v>
      </c>
      <c r="BE15" s="1380" t="s">
        <v>114</v>
      </c>
      <c r="BF15" s="119" t="s">
        <v>388</v>
      </c>
      <c r="BG15" s="119" t="s">
        <v>388</v>
      </c>
      <c r="BH15" s="119" t="s">
        <v>388</v>
      </c>
      <c r="BI15" s="119" t="s">
        <v>388</v>
      </c>
      <c r="BJ15" s="119" t="s">
        <v>388</v>
      </c>
      <c r="BK15" s="667"/>
      <c r="BL15" s="1522" t="s">
        <v>397</v>
      </c>
    </row>
    <row r="16" spans="1:69" ht="133.5" customHeight="1" thickTop="1" thickBot="1" x14ac:dyDescent="0.35">
      <c r="B16" s="1447"/>
      <c r="C16" s="1450"/>
      <c r="D16" s="1391"/>
      <c r="E16" s="1393"/>
      <c r="F16" s="1395"/>
      <c r="G16" s="1397"/>
      <c r="H16" s="1373"/>
      <c r="I16" s="1383"/>
      <c r="J16" s="1383"/>
      <c r="K16" s="1383"/>
      <c r="L16" s="1373"/>
      <c r="M16" s="1385"/>
      <c r="N16" s="1371"/>
      <c r="O16" s="649" t="s">
        <v>53</v>
      </c>
      <c r="P16" s="649" t="s">
        <v>53</v>
      </c>
      <c r="Q16" s="649" t="s">
        <v>53</v>
      </c>
      <c r="R16" s="649" t="s">
        <v>53</v>
      </c>
      <c r="S16" s="649" t="s">
        <v>53</v>
      </c>
      <c r="T16" s="649" t="s">
        <v>53</v>
      </c>
      <c r="U16" s="649" t="s">
        <v>53</v>
      </c>
      <c r="V16" s="649" t="s">
        <v>54</v>
      </c>
      <c r="W16" s="649" t="s">
        <v>54</v>
      </c>
      <c r="X16" s="649" t="s">
        <v>53</v>
      </c>
      <c r="Y16" s="649" t="s">
        <v>53</v>
      </c>
      <c r="Z16" s="649" t="s">
        <v>53</v>
      </c>
      <c r="AA16" s="649" t="s">
        <v>53</v>
      </c>
      <c r="AB16" s="649" t="s">
        <v>53</v>
      </c>
      <c r="AC16" s="649" t="s">
        <v>53</v>
      </c>
      <c r="AD16" s="649" t="s">
        <v>54</v>
      </c>
      <c r="AE16" s="649" t="s">
        <v>53</v>
      </c>
      <c r="AF16" s="649" t="s">
        <v>53</v>
      </c>
      <c r="AG16" s="649" t="s">
        <v>54</v>
      </c>
      <c r="AH16" s="650"/>
      <c r="AI16" s="1373"/>
      <c r="AJ16" s="650"/>
      <c r="AK16" s="1375"/>
      <c r="AL16" s="1377"/>
      <c r="AM16" s="1379"/>
      <c r="AN16" s="686" t="s">
        <v>347</v>
      </c>
      <c r="AO16" s="724" t="s">
        <v>544</v>
      </c>
      <c r="AP16" s="368" t="s">
        <v>400</v>
      </c>
      <c r="AQ16" s="684" t="s">
        <v>103</v>
      </c>
      <c r="AR16" s="660" t="s">
        <v>61</v>
      </c>
      <c r="AS16" s="653">
        <v>0.25</v>
      </c>
      <c r="AT16" s="660" t="s">
        <v>56</v>
      </c>
      <c r="AU16" s="653">
        <v>0.15</v>
      </c>
      <c r="AV16" s="654">
        <v>0.4</v>
      </c>
      <c r="AW16" s="669" t="s">
        <v>57</v>
      </c>
      <c r="AX16" s="669" t="s">
        <v>58</v>
      </c>
      <c r="AY16" s="669" t="s">
        <v>59</v>
      </c>
      <c r="AZ16" s="671">
        <v>0.14399999999999999</v>
      </c>
      <c r="BA16" s="655" t="s">
        <v>112</v>
      </c>
      <c r="BB16" s="654">
        <v>0.2</v>
      </c>
      <c r="BC16" s="655" t="s">
        <v>1083</v>
      </c>
      <c r="BD16" s="656" t="s">
        <v>90</v>
      </c>
      <c r="BE16" s="1381"/>
      <c r="BF16" s="558" t="s">
        <v>388</v>
      </c>
      <c r="BG16" s="558" t="s">
        <v>388</v>
      </c>
      <c r="BH16" s="558" t="s">
        <v>388</v>
      </c>
      <c r="BI16" s="558" t="s">
        <v>388</v>
      </c>
      <c r="BJ16" s="558" t="s">
        <v>388</v>
      </c>
      <c r="BK16" s="657"/>
      <c r="BL16" s="1523"/>
    </row>
    <row r="17" spans="2:64" ht="131.25" customHeight="1" thickBot="1" x14ac:dyDescent="0.35">
      <c r="B17" s="1445" t="s">
        <v>203</v>
      </c>
      <c r="C17" s="1448" t="s">
        <v>205</v>
      </c>
      <c r="D17" s="1389" t="s">
        <v>223</v>
      </c>
      <c r="E17" s="1392" t="s">
        <v>74</v>
      </c>
      <c r="F17" s="1394" t="s">
        <v>236</v>
      </c>
      <c r="G17" s="1532" t="s">
        <v>918</v>
      </c>
      <c r="H17" s="1534" t="s">
        <v>68</v>
      </c>
      <c r="I17" s="1526" t="s">
        <v>402</v>
      </c>
      <c r="J17" s="1526" t="s">
        <v>403</v>
      </c>
      <c r="K17" s="1528" t="s">
        <v>101</v>
      </c>
      <c r="L17" s="1530" t="s">
        <v>72</v>
      </c>
      <c r="M17" s="1384" t="s">
        <v>90</v>
      </c>
      <c r="N17" s="1370">
        <v>0.4</v>
      </c>
      <c r="O17" s="640" t="s">
        <v>53</v>
      </c>
      <c r="P17" s="640" t="s">
        <v>53</v>
      </c>
      <c r="Q17" s="640" t="s">
        <v>53</v>
      </c>
      <c r="R17" s="640" t="s">
        <v>53</v>
      </c>
      <c r="S17" s="640" t="s">
        <v>53</v>
      </c>
      <c r="T17" s="640" t="s">
        <v>53</v>
      </c>
      <c r="U17" s="640" t="s">
        <v>53</v>
      </c>
      <c r="V17" s="640" t="s">
        <v>54</v>
      </c>
      <c r="W17" s="640" t="s">
        <v>54</v>
      </c>
      <c r="X17" s="640" t="s">
        <v>53</v>
      </c>
      <c r="Y17" s="640" t="s">
        <v>53</v>
      </c>
      <c r="Z17" s="640" t="s">
        <v>53</v>
      </c>
      <c r="AA17" s="640" t="s">
        <v>53</v>
      </c>
      <c r="AB17" s="640" t="s">
        <v>53</v>
      </c>
      <c r="AC17" s="640" t="s">
        <v>53</v>
      </c>
      <c r="AD17" s="640" t="s">
        <v>54</v>
      </c>
      <c r="AE17" s="640" t="s">
        <v>53</v>
      </c>
      <c r="AF17" s="640" t="s">
        <v>53</v>
      </c>
      <c r="AG17" s="640" t="s">
        <v>54</v>
      </c>
      <c r="AH17" s="641"/>
      <c r="AI17" s="1372" t="s">
        <v>360</v>
      </c>
      <c r="AJ17" s="641"/>
      <c r="AK17" s="1374" t="s">
        <v>117</v>
      </c>
      <c r="AL17" s="1376">
        <v>0.4</v>
      </c>
      <c r="AM17" s="1378" t="s">
        <v>126</v>
      </c>
      <c r="AN17" s="188" t="s">
        <v>84</v>
      </c>
      <c r="AO17" s="723" t="s">
        <v>1051</v>
      </c>
      <c r="AP17" s="370" t="s">
        <v>1209</v>
      </c>
      <c r="AQ17" s="678" t="s">
        <v>103</v>
      </c>
      <c r="AR17" s="658" t="s">
        <v>61</v>
      </c>
      <c r="AS17" s="643">
        <v>0.25</v>
      </c>
      <c r="AT17" s="658" t="s">
        <v>56</v>
      </c>
      <c r="AU17" s="643">
        <v>0.15</v>
      </c>
      <c r="AV17" s="644">
        <v>0.4</v>
      </c>
      <c r="AW17" s="658" t="s">
        <v>57</v>
      </c>
      <c r="AX17" s="658" t="s">
        <v>58</v>
      </c>
      <c r="AY17" s="658" t="s">
        <v>59</v>
      </c>
      <c r="AZ17" s="644">
        <v>0.24</v>
      </c>
      <c r="BA17" s="645" t="s">
        <v>90</v>
      </c>
      <c r="BB17" s="644">
        <v>0.4</v>
      </c>
      <c r="BC17" s="645" t="s">
        <v>117</v>
      </c>
      <c r="BD17" s="646" t="s">
        <v>126</v>
      </c>
      <c r="BE17" s="1380" t="s">
        <v>114</v>
      </c>
      <c r="BF17" s="119" t="s">
        <v>388</v>
      </c>
      <c r="BG17" s="119" t="s">
        <v>388</v>
      </c>
      <c r="BH17" s="119" t="s">
        <v>388</v>
      </c>
      <c r="BI17" s="119" t="s">
        <v>388</v>
      </c>
      <c r="BJ17" s="119" t="s">
        <v>388</v>
      </c>
      <c r="BK17" s="667"/>
      <c r="BL17" s="1522" t="s">
        <v>1210</v>
      </c>
    </row>
    <row r="18" spans="2:64" ht="121.5" customHeight="1" thickTop="1" thickBot="1" x14ac:dyDescent="0.35">
      <c r="B18" s="1446"/>
      <c r="C18" s="1449"/>
      <c r="D18" s="1390"/>
      <c r="E18" s="1433"/>
      <c r="F18" s="1395"/>
      <c r="G18" s="1533"/>
      <c r="H18" s="1535"/>
      <c r="I18" s="1527"/>
      <c r="J18" s="1527"/>
      <c r="K18" s="1529"/>
      <c r="L18" s="1531"/>
      <c r="M18" s="1385"/>
      <c r="N18" s="1371"/>
      <c r="O18" s="649" t="s">
        <v>53</v>
      </c>
      <c r="P18" s="649" t="s">
        <v>53</v>
      </c>
      <c r="Q18" s="649" t="s">
        <v>53</v>
      </c>
      <c r="R18" s="649" t="s">
        <v>53</v>
      </c>
      <c r="S18" s="649" t="s">
        <v>53</v>
      </c>
      <c r="T18" s="649" t="s">
        <v>53</v>
      </c>
      <c r="U18" s="649" t="s">
        <v>53</v>
      </c>
      <c r="V18" s="649" t="s">
        <v>54</v>
      </c>
      <c r="W18" s="649" t="s">
        <v>54</v>
      </c>
      <c r="X18" s="649" t="s">
        <v>53</v>
      </c>
      <c r="Y18" s="649" t="s">
        <v>53</v>
      </c>
      <c r="Z18" s="649" t="s">
        <v>53</v>
      </c>
      <c r="AA18" s="649" t="s">
        <v>53</v>
      </c>
      <c r="AB18" s="649" t="s">
        <v>53</v>
      </c>
      <c r="AC18" s="649" t="s">
        <v>53</v>
      </c>
      <c r="AD18" s="649" t="s">
        <v>54</v>
      </c>
      <c r="AE18" s="649" t="s">
        <v>53</v>
      </c>
      <c r="AF18" s="649" t="s">
        <v>53</v>
      </c>
      <c r="AG18" s="649" t="s">
        <v>54</v>
      </c>
      <c r="AH18" s="650"/>
      <c r="AI18" s="1373"/>
      <c r="AJ18" s="650"/>
      <c r="AK18" s="1375"/>
      <c r="AL18" s="1377"/>
      <c r="AM18" s="1379"/>
      <c r="AN18" s="686" t="s">
        <v>347</v>
      </c>
      <c r="AO18" s="724" t="s">
        <v>1052</v>
      </c>
      <c r="AP18" s="370" t="s">
        <v>1209</v>
      </c>
      <c r="AQ18" s="684" t="s">
        <v>103</v>
      </c>
      <c r="AR18" s="660" t="s">
        <v>61</v>
      </c>
      <c r="AS18" s="653">
        <v>0.25</v>
      </c>
      <c r="AT18" s="660" t="s">
        <v>56</v>
      </c>
      <c r="AU18" s="653">
        <v>0.15</v>
      </c>
      <c r="AV18" s="654">
        <v>0.4</v>
      </c>
      <c r="AW18" s="669" t="s">
        <v>57</v>
      </c>
      <c r="AX18" s="669" t="s">
        <v>58</v>
      </c>
      <c r="AY18" s="669" t="s">
        <v>59</v>
      </c>
      <c r="AZ18" s="671">
        <v>0.14399999999999999</v>
      </c>
      <c r="BA18" s="655" t="s">
        <v>112</v>
      </c>
      <c r="BB18" s="654">
        <v>0.4</v>
      </c>
      <c r="BC18" s="655" t="s">
        <v>117</v>
      </c>
      <c r="BD18" s="656" t="s">
        <v>90</v>
      </c>
      <c r="BE18" s="1381"/>
      <c r="BF18" s="558" t="s">
        <v>388</v>
      </c>
      <c r="BG18" s="558" t="s">
        <v>388</v>
      </c>
      <c r="BH18" s="558" t="s">
        <v>388</v>
      </c>
      <c r="BI18" s="558" t="s">
        <v>388</v>
      </c>
      <c r="BJ18" s="558" t="s">
        <v>388</v>
      </c>
      <c r="BK18" s="657"/>
      <c r="BL18" s="1523"/>
    </row>
    <row r="19" spans="2:64" ht="83.25" customHeight="1" thickBot="1" x14ac:dyDescent="0.35">
      <c r="B19" s="1446"/>
      <c r="C19" s="1449"/>
      <c r="D19" s="1390"/>
      <c r="E19" s="1413" t="s">
        <v>74</v>
      </c>
      <c r="F19" s="1394" t="s">
        <v>238</v>
      </c>
      <c r="G19" s="1396" t="s">
        <v>1050</v>
      </c>
      <c r="H19" s="1372" t="s">
        <v>68</v>
      </c>
      <c r="I19" s="1372" t="s">
        <v>406</v>
      </c>
      <c r="J19" s="1372" t="s">
        <v>407</v>
      </c>
      <c r="K19" s="1382" t="s">
        <v>101</v>
      </c>
      <c r="L19" s="1372" t="s">
        <v>72</v>
      </c>
      <c r="M19" s="1384" t="s">
        <v>90</v>
      </c>
      <c r="N19" s="1370">
        <v>0.4</v>
      </c>
      <c r="O19" s="632" t="s">
        <v>53</v>
      </c>
      <c r="P19" s="632" t="s">
        <v>53</v>
      </c>
      <c r="Q19" s="632" t="s">
        <v>53</v>
      </c>
      <c r="R19" s="632" t="s">
        <v>53</v>
      </c>
      <c r="S19" s="632" t="s">
        <v>53</v>
      </c>
      <c r="T19" s="632" t="s">
        <v>53</v>
      </c>
      <c r="U19" s="632" t="s">
        <v>53</v>
      </c>
      <c r="V19" s="632" t="s">
        <v>54</v>
      </c>
      <c r="W19" s="632" t="s">
        <v>54</v>
      </c>
      <c r="X19" s="632" t="s">
        <v>53</v>
      </c>
      <c r="Y19" s="632" t="s">
        <v>53</v>
      </c>
      <c r="Z19" s="632" t="s">
        <v>53</v>
      </c>
      <c r="AA19" s="632" t="s">
        <v>53</v>
      </c>
      <c r="AB19" s="632" t="s">
        <v>53</v>
      </c>
      <c r="AC19" s="632" t="s">
        <v>53</v>
      </c>
      <c r="AD19" s="632" t="s">
        <v>54</v>
      </c>
      <c r="AE19" s="632" t="s">
        <v>53</v>
      </c>
      <c r="AF19" s="632" t="s">
        <v>53</v>
      </c>
      <c r="AG19" s="632" t="s">
        <v>54</v>
      </c>
      <c r="AH19" s="633"/>
      <c r="AI19" s="1372" t="s">
        <v>360</v>
      </c>
      <c r="AJ19" s="633"/>
      <c r="AK19" s="1374" t="s">
        <v>117</v>
      </c>
      <c r="AL19" s="1376">
        <v>0.4</v>
      </c>
      <c r="AM19" s="1378" t="s">
        <v>126</v>
      </c>
      <c r="AN19" s="188" t="s">
        <v>84</v>
      </c>
      <c r="AO19" s="746" t="s">
        <v>545</v>
      </c>
      <c r="AP19" s="370" t="s">
        <v>1209</v>
      </c>
      <c r="AQ19" s="481" t="s">
        <v>103</v>
      </c>
      <c r="AR19" s="347" t="s">
        <v>61</v>
      </c>
      <c r="AS19" s="634">
        <v>0.25</v>
      </c>
      <c r="AT19" s="347" t="s">
        <v>56</v>
      </c>
      <c r="AU19" s="634">
        <v>0.15</v>
      </c>
      <c r="AV19" s="637">
        <v>0.4</v>
      </c>
      <c r="AW19" s="658" t="s">
        <v>73</v>
      </c>
      <c r="AX19" s="658" t="s">
        <v>58</v>
      </c>
      <c r="AY19" s="658" t="s">
        <v>59</v>
      </c>
      <c r="AZ19" s="637">
        <v>0.24</v>
      </c>
      <c r="BA19" s="638" t="s">
        <v>90</v>
      </c>
      <c r="BB19" s="637">
        <v>0.4</v>
      </c>
      <c r="BC19" s="638" t="s">
        <v>117</v>
      </c>
      <c r="BD19" s="625" t="s">
        <v>126</v>
      </c>
      <c r="BE19" s="1380" t="s">
        <v>114</v>
      </c>
      <c r="BF19" s="119" t="s">
        <v>388</v>
      </c>
      <c r="BG19" s="119" t="s">
        <v>388</v>
      </c>
      <c r="BH19" s="119" t="s">
        <v>388</v>
      </c>
      <c r="BI19" s="119" t="s">
        <v>388</v>
      </c>
      <c r="BJ19" s="119" t="s">
        <v>388</v>
      </c>
      <c r="BK19" s="639"/>
      <c r="BL19" s="1522" t="s">
        <v>1054</v>
      </c>
    </row>
    <row r="20" spans="2:64" ht="78.75" customHeight="1" thickTop="1" thickBot="1" x14ac:dyDescent="0.35">
      <c r="B20" s="1447"/>
      <c r="C20" s="1450"/>
      <c r="D20" s="1391"/>
      <c r="E20" s="1393"/>
      <c r="F20" s="1395"/>
      <c r="G20" s="1397"/>
      <c r="H20" s="1373"/>
      <c r="I20" s="1373"/>
      <c r="J20" s="1373"/>
      <c r="K20" s="1383"/>
      <c r="L20" s="1373"/>
      <c r="M20" s="1385"/>
      <c r="N20" s="1371"/>
      <c r="O20" s="649" t="s">
        <v>53</v>
      </c>
      <c r="P20" s="649" t="s">
        <v>53</v>
      </c>
      <c r="Q20" s="649" t="s">
        <v>53</v>
      </c>
      <c r="R20" s="649" t="s">
        <v>53</v>
      </c>
      <c r="S20" s="649" t="s">
        <v>53</v>
      </c>
      <c r="T20" s="649" t="s">
        <v>53</v>
      </c>
      <c r="U20" s="649" t="s">
        <v>53</v>
      </c>
      <c r="V20" s="649" t="s">
        <v>54</v>
      </c>
      <c r="W20" s="649" t="s">
        <v>54</v>
      </c>
      <c r="X20" s="649" t="s">
        <v>53</v>
      </c>
      <c r="Y20" s="649" t="s">
        <v>53</v>
      </c>
      <c r="Z20" s="649" t="s">
        <v>53</v>
      </c>
      <c r="AA20" s="649" t="s">
        <v>53</v>
      </c>
      <c r="AB20" s="649" t="s">
        <v>53</v>
      </c>
      <c r="AC20" s="649" t="s">
        <v>53</v>
      </c>
      <c r="AD20" s="649" t="s">
        <v>54</v>
      </c>
      <c r="AE20" s="649" t="s">
        <v>53</v>
      </c>
      <c r="AF20" s="649" t="s">
        <v>53</v>
      </c>
      <c r="AG20" s="649" t="s">
        <v>54</v>
      </c>
      <c r="AH20" s="650"/>
      <c r="AI20" s="1373"/>
      <c r="AJ20" s="650"/>
      <c r="AK20" s="1375"/>
      <c r="AL20" s="1377"/>
      <c r="AM20" s="1379"/>
      <c r="AN20" s="686" t="s">
        <v>347</v>
      </c>
      <c r="AO20" s="724" t="s">
        <v>546</v>
      </c>
      <c r="AP20" s="370" t="s">
        <v>1209</v>
      </c>
      <c r="AQ20" s="684" t="s">
        <v>103</v>
      </c>
      <c r="AR20" s="660" t="s">
        <v>61</v>
      </c>
      <c r="AS20" s="653">
        <v>0.25</v>
      </c>
      <c r="AT20" s="660" t="s">
        <v>56</v>
      </c>
      <c r="AU20" s="653">
        <v>0.15</v>
      </c>
      <c r="AV20" s="654">
        <v>0.4</v>
      </c>
      <c r="AW20" s="669" t="s">
        <v>73</v>
      </c>
      <c r="AX20" s="669" t="s">
        <v>58</v>
      </c>
      <c r="AY20" s="669" t="s">
        <v>59</v>
      </c>
      <c r="AZ20" s="671">
        <v>0.14399999999999999</v>
      </c>
      <c r="BA20" s="655" t="s">
        <v>112</v>
      </c>
      <c r="BB20" s="654">
        <v>0.4</v>
      </c>
      <c r="BC20" s="655" t="s">
        <v>117</v>
      </c>
      <c r="BD20" s="656" t="s">
        <v>90</v>
      </c>
      <c r="BE20" s="1381"/>
      <c r="BF20" s="558" t="s">
        <v>388</v>
      </c>
      <c r="BG20" s="558" t="s">
        <v>388</v>
      </c>
      <c r="BH20" s="558" t="s">
        <v>388</v>
      </c>
      <c r="BI20" s="558" t="s">
        <v>388</v>
      </c>
      <c r="BJ20" s="558" t="s">
        <v>388</v>
      </c>
      <c r="BK20" s="657"/>
      <c r="BL20" s="1523"/>
    </row>
    <row r="21" spans="2:64" ht="89.25" customHeight="1" thickBot="1" x14ac:dyDescent="0.35">
      <c r="B21" s="1445" t="s">
        <v>192</v>
      </c>
      <c r="C21" s="1448" t="s">
        <v>214</v>
      </c>
      <c r="D21" s="1389" t="s">
        <v>224</v>
      </c>
      <c r="E21" s="1392" t="s">
        <v>74</v>
      </c>
      <c r="F21" s="1394" t="s">
        <v>239</v>
      </c>
      <c r="G21" s="1396" t="s">
        <v>423</v>
      </c>
      <c r="H21" s="1372" t="s">
        <v>68</v>
      </c>
      <c r="I21" s="1372" t="s">
        <v>408</v>
      </c>
      <c r="J21" s="1372" t="s">
        <v>413</v>
      </c>
      <c r="K21" s="1382" t="s">
        <v>355</v>
      </c>
      <c r="L21" s="1372" t="s">
        <v>72</v>
      </c>
      <c r="M21" s="1384" t="s">
        <v>90</v>
      </c>
      <c r="N21" s="1370">
        <v>0.4</v>
      </c>
      <c r="O21" s="640" t="s">
        <v>53</v>
      </c>
      <c r="P21" s="640" t="s">
        <v>53</v>
      </c>
      <c r="Q21" s="640" t="s">
        <v>53</v>
      </c>
      <c r="R21" s="640" t="s">
        <v>53</v>
      </c>
      <c r="S21" s="640" t="s">
        <v>53</v>
      </c>
      <c r="T21" s="640" t="s">
        <v>53</v>
      </c>
      <c r="U21" s="640" t="s">
        <v>53</v>
      </c>
      <c r="V21" s="640" t="s">
        <v>54</v>
      </c>
      <c r="W21" s="640" t="s">
        <v>54</v>
      </c>
      <c r="X21" s="640" t="s">
        <v>53</v>
      </c>
      <c r="Y21" s="640" t="s">
        <v>53</v>
      </c>
      <c r="Z21" s="640" t="s">
        <v>53</v>
      </c>
      <c r="AA21" s="640" t="s">
        <v>53</v>
      </c>
      <c r="AB21" s="640" t="s">
        <v>53</v>
      </c>
      <c r="AC21" s="640" t="s">
        <v>53</v>
      </c>
      <c r="AD21" s="640" t="s">
        <v>54</v>
      </c>
      <c r="AE21" s="640" t="s">
        <v>53</v>
      </c>
      <c r="AF21" s="640" t="s">
        <v>53</v>
      </c>
      <c r="AG21" s="640" t="s">
        <v>54</v>
      </c>
      <c r="AH21" s="641"/>
      <c r="AI21" s="1372" t="s">
        <v>361</v>
      </c>
      <c r="AJ21" s="641"/>
      <c r="AK21" s="1374" t="s">
        <v>123</v>
      </c>
      <c r="AL21" s="1376">
        <v>0.6</v>
      </c>
      <c r="AM21" s="1378" t="s">
        <v>126</v>
      </c>
      <c r="AN21" s="188" t="s">
        <v>84</v>
      </c>
      <c r="AO21" s="723" t="s">
        <v>547</v>
      </c>
      <c r="AP21" s="368" t="s">
        <v>409</v>
      </c>
      <c r="AQ21" s="678" t="s">
        <v>105</v>
      </c>
      <c r="AR21" s="658" t="s">
        <v>55</v>
      </c>
      <c r="AS21" s="643">
        <v>0.1</v>
      </c>
      <c r="AT21" s="658" t="s">
        <v>56</v>
      </c>
      <c r="AU21" s="643">
        <v>0.15</v>
      </c>
      <c r="AV21" s="644">
        <v>0.25</v>
      </c>
      <c r="AW21" s="658" t="s">
        <v>73</v>
      </c>
      <c r="AX21" s="658" t="s">
        <v>65</v>
      </c>
      <c r="AY21" s="658" t="s">
        <v>59</v>
      </c>
      <c r="AZ21" s="644">
        <v>0.4</v>
      </c>
      <c r="BA21" s="645" t="s">
        <v>90</v>
      </c>
      <c r="BB21" s="644">
        <v>0.44999999999999996</v>
      </c>
      <c r="BC21" s="645" t="s">
        <v>123</v>
      </c>
      <c r="BD21" s="646" t="s">
        <v>126</v>
      </c>
      <c r="BE21" s="1380" t="s">
        <v>60</v>
      </c>
      <c r="BF21" s="1372" t="s">
        <v>411</v>
      </c>
      <c r="BG21" s="1372" t="s">
        <v>412</v>
      </c>
      <c r="BH21" s="1439" t="s">
        <v>390</v>
      </c>
      <c r="BI21" s="1456">
        <v>44564</v>
      </c>
      <c r="BJ21" s="1456">
        <v>44926</v>
      </c>
      <c r="BK21" s="680"/>
      <c r="BL21" s="1522" t="s">
        <v>424</v>
      </c>
    </row>
    <row r="22" spans="2:64" ht="101.25" customHeight="1" thickTop="1" thickBot="1" x14ac:dyDescent="0.35">
      <c r="B22" s="1446"/>
      <c r="C22" s="1449"/>
      <c r="D22" s="1390"/>
      <c r="E22" s="1436"/>
      <c r="F22" s="1437"/>
      <c r="G22" s="1462"/>
      <c r="H22" s="1415"/>
      <c r="I22" s="1415"/>
      <c r="J22" s="1415"/>
      <c r="K22" s="1423"/>
      <c r="L22" s="1415"/>
      <c r="M22" s="1424"/>
      <c r="N22" s="1414"/>
      <c r="O22" s="623" t="s">
        <v>53</v>
      </c>
      <c r="P22" s="623" t="s">
        <v>53</v>
      </c>
      <c r="Q22" s="623" t="s">
        <v>53</v>
      </c>
      <c r="R22" s="623" t="s">
        <v>53</v>
      </c>
      <c r="S22" s="623" t="s">
        <v>53</v>
      </c>
      <c r="T22" s="623" t="s">
        <v>53</v>
      </c>
      <c r="U22" s="623" t="s">
        <v>53</v>
      </c>
      <c r="V22" s="623" t="s">
        <v>54</v>
      </c>
      <c r="W22" s="623" t="s">
        <v>54</v>
      </c>
      <c r="X22" s="623" t="s">
        <v>53</v>
      </c>
      <c r="Y22" s="623" t="s">
        <v>53</v>
      </c>
      <c r="Z22" s="623" t="s">
        <v>53</v>
      </c>
      <c r="AA22" s="623" t="s">
        <v>53</v>
      </c>
      <c r="AB22" s="623" t="s">
        <v>53</v>
      </c>
      <c r="AC22" s="623" t="s">
        <v>53</v>
      </c>
      <c r="AD22" s="623" t="s">
        <v>54</v>
      </c>
      <c r="AE22" s="623" t="s">
        <v>53</v>
      </c>
      <c r="AF22" s="623" t="s">
        <v>53</v>
      </c>
      <c r="AG22" s="623" t="s">
        <v>54</v>
      </c>
      <c r="AH22" s="615"/>
      <c r="AI22" s="1415"/>
      <c r="AJ22" s="615"/>
      <c r="AK22" s="1416"/>
      <c r="AL22" s="1417"/>
      <c r="AM22" s="1418"/>
      <c r="AN22" s="188" t="s">
        <v>347</v>
      </c>
      <c r="AO22" s="746" t="s">
        <v>548</v>
      </c>
      <c r="AP22" s="579" t="s">
        <v>409</v>
      </c>
      <c r="AQ22" s="717" t="s">
        <v>105</v>
      </c>
      <c r="AR22" s="659" t="s">
        <v>55</v>
      </c>
      <c r="AS22" s="617">
        <v>0.1</v>
      </c>
      <c r="AT22" s="659" t="s">
        <v>56</v>
      </c>
      <c r="AU22" s="617">
        <v>0.15</v>
      </c>
      <c r="AV22" s="618">
        <v>0.25</v>
      </c>
      <c r="AW22" s="659" t="s">
        <v>57</v>
      </c>
      <c r="AX22" s="659" t="s">
        <v>58</v>
      </c>
      <c r="AY22" s="659" t="s">
        <v>59</v>
      </c>
      <c r="AZ22" s="629">
        <v>0.4</v>
      </c>
      <c r="BA22" s="619" t="s">
        <v>90</v>
      </c>
      <c r="BB22" s="618">
        <v>0.33749999999999997</v>
      </c>
      <c r="BC22" s="619" t="s">
        <v>117</v>
      </c>
      <c r="BD22" s="620" t="s">
        <v>126</v>
      </c>
      <c r="BE22" s="1419"/>
      <c r="BF22" s="1415"/>
      <c r="BG22" s="1415"/>
      <c r="BH22" s="1444"/>
      <c r="BI22" s="1524"/>
      <c r="BJ22" s="1524"/>
      <c r="BK22" s="157"/>
      <c r="BL22" s="1525"/>
    </row>
    <row r="23" spans="2:64" ht="96" customHeight="1" thickTop="1" thickBot="1" x14ac:dyDescent="0.35">
      <c r="B23" s="1446"/>
      <c r="C23" s="1449"/>
      <c r="D23" s="1390"/>
      <c r="E23" s="1433"/>
      <c r="F23" s="1395"/>
      <c r="G23" s="1397"/>
      <c r="H23" s="1373"/>
      <c r="I23" s="1373"/>
      <c r="J23" s="1373"/>
      <c r="K23" s="1383"/>
      <c r="L23" s="1373"/>
      <c r="M23" s="1385"/>
      <c r="N23" s="1371"/>
      <c r="O23" s="649" t="s">
        <v>53</v>
      </c>
      <c r="P23" s="649" t="s">
        <v>53</v>
      </c>
      <c r="Q23" s="649" t="s">
        <v>53</v>
      </c>
      <c r="R23" s="649" t="s">
        <v>53</v>
      </c>
      <c r="S23" s="649" t="s">
        <v>53</v>
      </c>
      <c r="T23" s="649" t="s">
        <v>53</v>
      </c>
      <c r="U23" s="649" t="s">
        <v>53</v>
      </c>
      <c r="V23" s="649" t="s">
        <v>54</v>
      </c>
      <c r="W23" s="649" t="s">
        <v>54</v>
      </c>
      <c r="X23" s="649" t="s">
        <v>53</v>
      </c>
      <c r="Y23" s="649" t="s">
        <v>53</v>
      </c>
      <c r="Z23" s="649" t="s">
        <v>53</v>
      </c>
      <c r="AA23" s="649" t="s">
        <v>53</v>
      </c>
      <c r="AB23" s="649" t="s">
        <v>53</v>
      </c>
      <c r="AC23" s="649" t="s">
        <v>53</v>
      </c>
      <c r="AD23" s="649" t="s">
        <v>54</v>
      </c>
      <c r="AE23" s="649" t="s">
        <v>53</v>
      </c>
      <c r="AF23" s="649" t="s">
        <v>53</v>
      </c>
      <c r="AG23" s="649" t="s">
        <v>54</v>
      </c>
      <c r="AH23" s="650"/>
      <c r="AI23" s="1373"/>
      <c r="AJ23" s="650"/>
      <c r="AK23" s="1375"/>
      <c r="AL23" s="1377"/>
      <c r="AM23" s="1379"/>
      <c r="AN23" s="686" t="s">
        <v>348</v>
      </c>
      <c r="AO23" s="724" t="s">
        <v>549</v>
      </c>
      <c r="AP23" s="579" t="s">
        <v>414</v>
      </c>
      <c r="AQ23" s="684" t="s">
        <v>103</v>
      </c>
      <c r="AR23" s="660" t="s">
        <v>61</v>
      </c>
      <c r="AS23" s="653">
        <v>0.25</v>
      </c>
      <c r="AT23" s="660" t="s">
        <v>56</v>
      </c>
      <c r="AU23" s="653">
        <v>0.15</v>
      </c>
      <c r="AV23" s="654">
        <v>0.4</v>
      </c>
      <c r="AW23" s="660" t="s">
        <v>57</v>
      </c>
      <c r="AX23" s="660" t="s">
        <v>58</v>
      </c>
      <c r="AY23" s="660" t="s">
        <v>59</v>
      </c>
      <c r="AZ23" s="654">
        <v>0.24</v>
      </c>
      <c r="BA23" s="655" t="s">
        <v>90</v>
      </c>
      <c r="BB23" s="654">
        <v>0.33749999999999997</v>
      </c>
      <c r="BC23" s="655" t="s">
        <v>117</v>
      </c>
      <c r="BD23" s="656" t="s">
        <v>126</v>
      </c>
      <c r="BE23" s="1381"/>
      <c r="BF23" s="1373"/>
      <c r="BG23" s="1373"/>
      <c r="BH23" s="1440"/>
      <c r="BI23" s="1457"/>
      <c r="BJ23" s="1457"/>
      <c r="BK23" s="681"/>
      <c r="BL23" s="1523"/>
    </row>
    <row r="24" spans="2:64" ht="141" customHeight="1" thickBot="1" x14ac:dyDescent="0.35">
      <c r="B24" s="1446"/>
      <c r="C24" s="1449"/>
      <c r="D24" s="1390"/>
      <c r="E24" s="1413" t="s">
        <v>74</v>
      </c>
      <c r="F24" s="1394" t="s">
        <v>240</v>
      </c>
      <c r="G24" s="1396" t="s">
        <v>425</v>
      </c>
      <c r="H24" s="1372" t="s">
        <v>51</v>
      </c>
      <c r="I24" s="1372" t="s">
        <v>415</v>
      </c>
      <c r="J24" s="1372" t="s">
        <v>426</v>
      </c>
      <c r="K24" s="1382" t="s">
        <v>101</v>
      </c>
      <c r="L24" s="1372" t="s">
        <v>64</v>
      </c>
      <c r="M24" s="1384" t="s">
        <v>122</v>
      </c>
      <c r="N24" s="1370">
        <v>0.6</v>
      </c>
      <c r="O24" s="640" t="s">
        <v>53</v>
      </c>
      <c r="P24" s="640" t="s">
        <v>53</v>
      </c>
      <c r="Q24" s="640" t="s">
        <v>53</v>
      </c>
      <c r="R24" s="640" t="s">
        <v>53</v>
      </c>
      <c r="S24" s="640" t="s">
        <v>53</v>
      </c>
      <c r="T24" s="640" t="s">
        <v>53</v>
      </c>
      <c r="U24" s="640" t="s">
        <v>53</v>
      </c>
      <c r="V24" s="640" t="s">
        <v>54</v>
      </c>
      <c r="W24" s="640" t="s">
        <v>54</v>
      </c>
      <c r="X24" s="640" t="s">
        <v>53</v>
      </c>
      <c r="Y24" s="640" t="s">
        <v>53</v>
      </c>
      <c r="Z24" s="640" t="s">
        <v>53</v>
      </c>
      <c r="AA24" s="640" t="s">
        <v>53</v>
      </c>
      <c r="AB24" s="640" t="s">
        <v>53</v>
      </c>
      <c r="AC24" s="640" t="s">
        <v>53</v>
      </c>
      <c r="AD24" s="640" t="s">
        <v>54</v>
      </c>
      <c r="AE24" s="640" t="s">
        <v>53</v>
      </c>
      <c r="AF24" s="640" t="s">
        <v>53</v>
      </c>
      <c r="AG24" s="640" t="s">
        <v>54</v>
      </c>
      <c r="AH24" s="641"/>
      <c r="AI24" s="1372" t="s">
        <v>361</v>
      </c>
      <c r="AJ24" s="641"/>
      <c r="AK24" s="1374" t="s">
        <v>123</v>
      </c>
      <c r="AL24" s="1376">
        <v>0.6</v>
      </c>
      <c r="AM24" s="1378" t="s">
        <v>126</v>
      </c>
      <c r="AN24" s="188" t="s">
        <v>84</v>
      </c>
      <c r="AO24" s="723" t="s">
        <v>919</v>
      </c>
      <c r="AP24" s="368" t="s">
        <v>409</v>
      </c>
      <c r="AQ24" s="678" t="s">
        <v>103</v>
      </c>
      <c r="AR24" s="658" t="s">
        <v>62</v>
      </c>
      <c r="AS24" s="643">
        <v>0.15</v>
      </c>
      <c r="AT24" s="658" t="s">
        <v>56</v>
      </c>
      <c r="AU24" s="643">
        <v>0.15</v>
      </c>
      <c r="AV24" s="644">
        <v>0.3</v>
      </c>
      <c r="AW24" s="658" t="s">
        <v>57</v>
      </c>
      <c r="AX24" s="658" t="s">
        <v>58</v>
      </c>
      <c r="AY24" s="658" t="s">
        <v>59</v>
      </c>
      <c r="AZ24" s="644">
        <v>0.42</v>
      </c>
      <c r="BA24" s="645" t="s">
        <v>122</v>
      </c>
      <c r="BB24" s="644">
        <v>0.6</v>
      </c>
      <c r="BC24" s="645" t="s">
        <v>123</v>
      </c>
      <c r="BD24" s="646" t="s">
        <v>126</v>
      </c>
      <c r="BE24" s="1380" t="s">
        <v>60</v>
      </c>
      <c r="BF24" s="1372" t="s">
        <v>416</v>
      </c>
      <c r="BG24" s="1372" t="s">
        <v>412</v>
      </c>
      <c r="BH24" s="1372" t="s">
        <v>390</v>
      </c>
      <c r="BI24" s="1451">
        <v>44564</v>
      </c>
      <c r="BJ24" s="1451">
        <v>44926</v>
      </c>
      <c r="BK24" s="141"/>
      <c r="BL24" s="1522" t="s">
        <v>428</v>
      </c>
    </row>
    <row r="25" spans="2:64" ht="144.75" customHeight="1" thickTop="1" thickBot="1" x14ac:dyDescent="0.35">
      <c r="B25" s="1446"/>
      <c r="C25" s="1449"/>
      <c r="D25" s="1390"/>
      <c r="E25" s="1433"/>
      <c r="F25" s="1395"/>
      <c r="G25" s="1397"/>
      <c r="H25" s="1373"/>
      <c r="I25" s="1373"/>
      <c r="J25" s="1373"/>
      <c r="K25" s="1383"/>
      <c r="L25" s="1373"/>
      <c r="M25" s="1385"/>
      <c r="N25" s="1371"/>
      <c r="O25" s="673"/>
      <c r="P25" s="673"/>
      <c r="Q25" s="673"/>
      <c r="R25" s="673"/>
      <c r="S25" s="673"/>
      <c r="T25" s="673"/>
      <c r="U25" s="673"/>
      <c r="V25" s="673"/>
      <c r="W25" s="673"/>
      <c r="X25" s="673"/>
      <c r="Y25" s="673"/>
      <c r="Z25" s="673"/>
      <c r="AA25" s="673"/>
      <c r="AB25" s="673"/>
      <c r="AC25" s="673"/>
      <c r="AD25" s="673"/>
      <c r="AE25" s="673"/>
      <c r="AF25" s="673"/>
      <c r="AG25" s="673"/>
      <c r="AH25" s="674"/>
      <c r="AI25" s="1373"/>
      <c r="AJ25" s="674"/>
      <c r="AK25" s="1375"/>
      <c r="AL25" s="1377"/>
      <c r="AM25" s="1379"/>
      <c r="AN25" s="687" t="s">
        <v>347</v>
      </c>
      <c r="AO25" s="724" t="s">
        <v>920</v>
      </c>
      <c r="AP25" s="579" t="s">
        <v>427</v>
      </c>
      <c r="AQ25" s="577" t="s">
        <v>103</v>
      </c>
      <c r="AR25" s="669" t="s">
        <v>61</v>
      </c>
      <c r="AS25" s="651">
        <v>0.25</v>
      </c>
      <c r="AT25" s="669" t="s">
        <v>56</v>
      </c>
      <c r="AU25" s="651">
        <v>0.15</v>
      </c>
      <c r="AV25" s="676">
        <v>0.4</v>
      </c>
      <c r="AW25" s="660" t="s">
        <v>57</v>
      </c>
      <c r="AX25" s="660" t="s">
        <v>58</v>
      </c>
      <c r="AY25" s="660" t="s">
        <v>59</v>
      </c>
      <c r="AZ25" s="671">
        <v>0.252</v>
      </c>
      <c r="BA25" s="677" t="s">
        <v>90</v>
      </c>
      <c r="BB25" s="654">
        <v>0.6</v>
      </c>
      <c r="BC25" s="677" t="s">
        <v>123</v>
      </c>
      <c r="BD25" s="672" t="s">
        <v>126</v>
      </c>
      <c r="BE25" s="1381"/>
      <c r="BF25" s="1373"/>
      <c r="BG25" s="1373"/>
      <c r="BH25" s="1373"/>
      <c r="BI25" s="1452"/>
      <c r="BJ25" s="1452"/>
      <c r="BK25" s="148"/>
      <c r="BL25" s="1523"/>
    </row>
    <row r="26" spans="2:64" ht="172.5" customHeight="1" thickBot="1" x14ac:dyDescent="0.35">
      <c r="B26" s="1446"/>
      <c r="C26" s="1449"/>
      <c r="D26" s="1390"/>
      <c r="E26" s="1413" t="s">
        <v>74</v>
      </c>
      <c r="F26" s="1394" t="s">
        <v>242</v>
      </c>
      <c r="G26" s="1396" t="s">
        <v>419</v>
      </c>
      <c r="H26" s="1372" t="s">
        <v>68</v>
      </c>
      <c r="I26" s="1372" t="s">
        <v>420</v>
      </c>
      <c r="J26" s="1372" t="s">
        <v>421</v>
      </c>
      <c r="K26" s="1382" t="s">
        <v>101</v>
      </c>
      <c r="L26" s="1372" t="s">
        <v>72</v>
      </c>
      <c r="M26" s="1384" t="s">
        <v>90</v>
      </c>
      <c r="N26" s="1370">
        <v>0.4</v>
      </c>
      <c r="O26" s="640" t="s">
        <v>53</v>
      </c>
      <c r="P26" s="640" t="s">
        <v>53</v>
      </c>
      <c r="Q26" s="640" t="s">
        <v>53</v>
      </c>
      <c r="R26" s="640" t="s">
        <v>53</v>
      </c>
      <c r="S26" s="640" t="s">
        <v>53</v>
      </c>
      <c r="T26" s="640" t="s">
        <v>53</v>
      </c>
      <c r="U26" s="640" t="s">
        <v>53</v>
      </c>
      <c r="V26" s="640" t="s">
        <v>54</v>
      </c>
      <c r="W26" s="640" t="s">
        <v>54</v>
      </c>
      <c r="X26" s="640" t="s">
        <v>53</v>
      </c>
      <c r="Y26" s="640" t="s">
        <v>53</v>
      </c>
      <c r="Z26" s="640" t="s">
        <v>53</v>
      </c>
      <c r="AA26" s="640" t="s">
        <v>53</v>
      </c>
      <c r="AB26" s="640" t="s">
        <v>53</v>
      </c>
      <c r="AC26" s="640" t="s">
        <v>53</v>
      </c>
      <c r="AD26" s="640" t="s">
        <v>54</v>
      </c>
      <c r="AE26" s="640" t="s">
        <v>53</v>
      </c>
      <c r="AF26" s="640" t="s">
        <v>53</v>
      </c>
      <c r="AG26" s="640" t="s">
        <v>54</v>
      </c>
      <c r="AH26" s="641"/>
      <c r="AI26" s="1372" t="s">
        <v>359</v>
      </c>
      <c r="AJ26" s="641"/>
      <c r="AK26" s="1374" t="s">
        <v>1083</v>
      </c>
      <c r="AL26" s="1376">
        <v>0.2</v>
      </c>
      <c r="AM26" s="1378" t="s">
        <v>90</v>
      </c>
      <c r="AN26" s="686" t="s">
        <v>84</v>
      </c>
      <c r="AO26" s="754" t="s">
        <v>921</v>
      </c>
      <c r="AP26" s="368" t="s">
        <v>422</v>
      </c>
      <c r="AQ26" s="678" t="s">
        <v>103</v>
      </c>
      <c r="AR26" s="658" t="s">
        <v>61</v>
      </c>
      <c r="AS26" s="643">
        <v>0.25</v>
      </c>
      <c r="AT26" s="658" t="s">
        <v>56</v>
      </c>
      <c r="AU26" s="643">
        <v>0.15</v>
      </c>
      <c r="AV26" s="644">
        <v>0.4</v>
      </c>
      <c r="AW26" s="658" t="s">
        <v>57</v>
      </c>
      <c r="AX26" s="658" t="s">
        <v>65</v>
      </c>
      <c r="AY26" s="658" t="s">
        <v>59</v>
      </c>
      <c r="AZ26" s="644">
        <v>0.24</v>
      </c>
      <c r="BA26" s="645" t="s">
        <v>90</v>
      </c>
      <c r="BB26" s="644">
        <v>0.2</v>
      </c>
      <c r="BC26" s="645" t="s">
        <v>1083</v>
      </c>
      <c r="BD26" s="646" t="s">
        <v>90</v>
      </c>
      <c r="BE26" s="1380" t="s">
        <v>114</v>
      </c>
      <c r="BF26" s="119" t="s">
        <v>388</v>
      </c>
      <c r="BG26" s="119" t="s">
        <v>388</v>
      </c>
      <c r="BH26" s="119" t="s">
        <v>388</v>
      </c>
      <c r="BI26" s="119" t="s">
        <v>388</v>
      </c>
      <c r="BJ26" s="119" t="s">
        <v>388</v>
      </c>
      <c r="BK26" s="667"/>
      <c r="BL26" s="1425" t="s">
        <v>436</v>
      </c>
    </row>
    <row r="27" spans="2:64" ht="209.25" customHeight="1" thickBot="1" x14ac:dyDescent="0.35">
      <c r="B27" s="1446"/>
      <c r="C27" s="1449"/>
      <c r="D27" s="1390"/>
      <c r="E27" s="1436"/>
      <c r="F27" s="1437"/>
      <c r="G27" s="1462"/>
      <c r="H27" s="1415"/>
      <c r="I27" s="1415"/>
      <c r="J27" s="1415"/>
      <c r="K27" s="1423"/>
      <c r="L27" s="1415"/>
      <c r="M27" s="1424"/>
      <c r="N27" s="1414"/>
      <c r="O27" s="623" t="s">
        <v>53</v>
      </c>
      <c r="P27" s="623" t="s">
        <v>53</v>
      </c>
      <c r="Q27" s="623" t="s">
        <v>53</v>
      </c>
      <c r="R27" s="623" t="s">
        <v>53</v>
      </c>
      <c r="S27" s="623" t="s">
        <v>53</v>
      </c>
      <c r="T27" s="623" t="s">
        <v>53</v>
      </c>
      <c r="U27" s="623" t="s">
        <v>53</v>
      </c>
      <c r="V27" s="623" t="s">
        <v>54</v>
      </c>
      <c r="W27" s="623" t="s">
        <v>54</v>
      </c>
      <c r="X27" s="623" t="s">
        <v>53</v>
      </c>
      <c r="Y27" s="623" t="s">
        <v>53</v>
      </c>
      <c r="Z27" s="623" t="s">
        <v>53</v>
      </c>
      <c r="AA27" s="623" t="s">
        <v>53</v>
      </c>
      <c r="AB27" s="623" t="s">
        <v>53</v>
      </c>
      <c r="AC27" s="623" t="s">
        <v>53</v>
      </c>
      <c r="AD27" s="623" t="s">
        <v>54</v>
      </c>
      <c r="AE27" s="623" t="s">
        <v>53</v>
      </c>
      <c r="AF27" s="623" t="s">
        <v>53</v>
      </c>
      <c r="AG27" s="623" t="s">
        <v>54</v>
      </c>
      <c r="AH27" s="615"/>
      <c r="AI27" s="1415"/>
      <c r="AJ27" s="615"/>
      <c r="AK27" s="1416"/>
      <c r="AL27" s="1417"/>
      <c r="AM27" s="1418"/>
      <c r="AN27" s="687" t="s">
        <v>347</v>
      </c>
      <c r="AO27" s="272" t="s">
        <v>550</v>
      </c>
      <c r="AP27" s="368" t="s">
        <v>422</v>
      </c>
      <c r="AQ27" s="343" t="s">
        <v>103</v>
      </c>
      <c r="AR27" s="659" t="s">
        <v>62</v>
      </c>
      <c r="AS27" s="617">
        <v>0.15</v>
      </c>
      <c r="AT27" s="659" t="s">
        <v>56</v>
      </c>
      <c r="AU27" s="617">
        <v>0.15</v>
      </c>
      <c r="AV27" s="618">
        <v>0.3</v>
      </c>
      <c r="AW27" s="659" t="s">
        <v>73</v>
      </c>
      <c r="AX27" s="659" t="s">
        <v>58</v>
      </c>
      <c r="AY27" s="659" t="s">
        <v>59</v>
      </c>
      <c r="AZ27" s="629">
        <v>0.16799999999999998</v>
      </c>
      <c r="BA27" s="619" t="s">
        <v>112</v>
      </c>
      <c r="BB27" s="618">
        <v>0.2</v>
      </c>
      <c r="BC27" s="619" t="s">
        <v>1083</v>
      </c>
      <c r="BD27" s="620" t="s">
        <v>90</v>
      </c>
      <c r="BE27" s="1419"/>
      <c r="BF27" s="683" t="s">
        <v>388</v>
      </c>
      <c r="BG27" s="683" t="s">
        <v>388</v>
      </c>
      <c r="BH27" s="683" t="s">
        <v>388</v>
      </c>
      <c r="BI27" s="683" t="s">
        <v>388</v>
      </c>
      <c r="BJ27" s="683" t="s">
        <v>388</v>
      </c>
      <c r="BK27" s="616"/>
      <c r="BL27" s="1441"/>
    </row>
    <row r="28" spans="2:64" ht="221.25" customHeight="1" thickBot="1" x14ac:dyDescent="0.35">
      <c r="B28" s="1446"/>
      <c r="C28" s="1449"/>
      <c r="D28" s="1390"/>
      <c r="E28" s="1433"/>
      <c r="F28" s="1395"/>
      <c r="G28" s="1397"/>
      <c r="H28" s="1373"/>
      <c r="I28" s="1373"/>
      <c r="J28" s="1373"/>
      <c r="K28" s="1383"/>
      <c r="L28" s="1373"/>
      <c r="M28" s="1385"/>
      <c r="N28" s="1371"/>
      <c r="O28" s="649" t="s">
        <v>53</v>
      </c>
      <c r="P28" s="649" t="s">
        <v>53</v>
      </c>
      <c r="Q28" s="649" t="s">
        <v>53</v>
      </c>
      <c r="R28" s="649" t="s">
        <v>53</v>
      </c>
      <c r="S28" s="649" t="s">
        <v>53</v>
      </c>
      <c r="T28" s="649" t="s">
        <v>53</v>
      </c>
      <c r="U28" s="649" t="s">
        <v>53</v>
      </c>
      <c r="V28" s="649" t="s">
        <v>54</v>
      </c>
      <c r="W28" s="649" t="s">
        <v>54</v>
      </c>
      <c r="X28" s="649" t="s">
        <v>53</v>
      </c>
      <c r="Y28" s="649" t="s">
        <v>53</v>
      </c>
      <c r="Z28" s="649" t="s">
        <v>53</v>
      </c>
      <c r="AA28" s="649" t="s">
        <v>53</v>
      </c>
      <c r="AB28" s="649" t="s">
        <v>53</v>
      </c>
      <c r="AC28" s="649" t="s">
        <v>53</v>
      </c>
      <c r="AD28" s="649" t="s">
        <v>54</v>
      </c>
      <c r="AE28" s="649" t="s">
        <v>53</v>
      </c>
      <c r="AF28" s="649" t="s">
        <v>53</v>
      </c>
      <c r="AG28" s="649" t="s">
        <v>54</v>
      </c>
      <c r="AH28" s="650"/>
      <c r="AI28" s="1373"/>
      <c r="AJ28" s="650"/>
      <c r="AK28" s="1375"/>
      <c r="AL28" s="1377"/>
      <c r="AM28" s="1379"/>
      <c r="AN28" s="687" t="s">
        <v>348</v>
      </c>
      <c r="AO28" s="272" t="s">
        <v>922</v>
      </c>
      <c r="AP28" s="368" t="s">
        <v>422</v>
      </c>
      <c r="AQ28" s="652" t="s">
        <v>103</v>
      </c>
      <c r="AR28" s="660" t="s">
        <v>62</v>
      </c>
      <c r="AS28" s="653">
        <v>0.15</v>
      </c>
      <c r="AT28" s="660" t="s">
        <v>56</v>
      </c>
      <c r="AU28" s="653">
        <v>0.15</v>
      </c>
      <c r="AV28" s="654">
        <v>0.3</v>
      </c>
      <c r="AW28" s="660" t="s">
        <v>73</v>
      </c>
      <c r="AX28" s="660" t="s">
        <v>58</v>
      </c>
      <c r="AY28" s="660" t="s">
        <v>59</v>
      </c>
      <c r="AZ28" s="676">
        <v>0.11759999999999998</v>
      </c>
      <c r="BA28" s="655" t="s">
        <v>112</v>
      </c>
      <c r="BB28" s="654">
        <v>0.2</v>
      </c>
      <c r="BC28" s="655" t="s">
        <v>1083</v>
      </c>
      <c r="BD28" s="656" t="s">
        <v>90</v>
      </c>
      <c r="BE28" s="1381"/>
      <c r="BF28" s="558" t="s">
        <v>388</v>
      </c>
      <c r="BG28" s="558" t="s">
        <v>388</v>
      </c>
      <c r="BH28" s="558" t="s">
        <v>388</v>
      </c>
      <c r="BI28" s="558" t="s">
        <v>388</v>
      </c>
      <c r="BJ28" s="558" t="s">
        <v>388</v>
      </c>
      <c r="BK28" s="657"/>
      <c r="BL28" s="1426"/>
    </row>
    <row r="29" spans="2:64" ht="154.5" customHeight="1" thickBot="1" x14ac:dyDescent="0.35">
      <c r="B29" s="1446"/>
      <c r="C29" s="1449"/>
      <c r="D29" s="1390"/>
      <c r="E29" s="1413" t="s">
        <v>74</v>
      </c>
      <c r="F29" s="1394" t="s">
        <v>328</v>
      </c>
      <c r="G29" s="1396" t="s">
        <v>437</v>
      </c>
      <c r="H29" s="1372" t="s">
        <v>68</v>
      </c>
      <c r="I29" s="1372" t="s">
        <v>438</v>
      </c>
      <c r="J29" s="1372" t="s">
        <v>439</v>
      </c>
      <c r="K29" s="1382" t="s">
        <v>101</v>
      </c>
      <c r="L29" s="1372" t="s">
        <v>72</v>
      </c>
      <c r="M29" s="1384" t="s">
        <v>90</v>
      </c>
      <c r="N29" s="1370">
        <v>0.4</v>
      </c>
      <c r="O29" s="640" t="s">
        <v>53</v>
      </c>
      <c r="P29" s="640" t="s">
        <v>53</v>
      </c>
      <c r="Q29" s="640" t="s">
        <v>53</v>
      </c>
      <c r="R29" s="640" t="s">
        <v>53</v>
      </c>
      <c r="S29" s="640" t="s">
        <v>53</v>
      </c>
      <c r="T29" s="640" t="s">
        <v>53</v>
      </c>
      <c r="U29" s="640" t="s">
        <v>53</v>
      </c>
      <c r="V29" s="640" t="s">
        <v>54</v>
      </c>
      <c r="W29" s="640" t="s">
        <v>54</v>
      </c>
      <c r="X29" s="640" t="s">
        <v>53</v>
      </c>
      <c r="Y29" s="640" t="s">
        <v>53</v>
      </c>
      <c r="Z29" s="640" t="s">
        <v>53</v>
      </c>
      <c r="AA29" s="640" t="s">
        <v>53</v>
      </c>
      <c r="AB29" s="640" t="s">
        <v>53</v>
      </c>
      <c r="AC29" s="640" t="s">
        <v>53</v>
      </c>
      <c r="AD29" s="640" t="s">
        <v>54</v>
      </c>
      <c r="AE29" s="640" t="s">
        <v>53</v>
      </c>
      <c r="AF29" s="640" t="s">
        <v>53</v>
      </c>
      <c r="AG29" s="640" t="s">
        <v>54</v>
      </c>
      <c r="AH29" s="641"/>
      <c r="AI29" s="1372" t="s">
        <v>359</v>
      </c>
      <c r="AJ29" s="641"/>
      <c r="AK29" s="1374" t="s">
        <v>1083</v>
      </c>
      <c r="AL29" s="1376">
        <v>0.2</v>
      </c>
      <c r="AM29" s="1378" t="s">
        <v>90</v>
      </c>
      <c r="AN29" s="686" t="s">
        <v>84</v>
      </c>
      <c r="AO29" s="269" t="s">
        <v>923</v>
      </c>
      <c r="AP29" s="368" t="s">
        <v>422</v>
      </c>
      <c r="AQ29" s="122" t="s">
        <v>103</v>
      </c>
      <c r="AR29" s="658" t="s">
        <v>62</v>
      </c>
      <c r="AS29" s="643">
        <v>0.15</v>
      </c>
      <c r="AT29" s="658" t="s">
        <v>56</v>
      </c>
      <c r="AU29" s="643">
        <v>0.15</v>
      </c>
      <c r="AV29" s="644">
        <v>0.3</v>
      </c>
      <c r="AW29" s="658" t="s">
        <v>73</v>
      </c>
      <c r="AX29" s="658" t="s">
        <v>58</v>
      </c>
      <c r="AY29" s="658" t="s">
        <v>59</v>
      </c>
      <c r="AZ29" s="644">
        <v>0.28000000000000003</v>
      </c>
      <c r="BA29" s="645" t="s">
        <v>90</v>
      </c>
      <c r="BB29" s="644">
        <v>0.2</v>
      </c>
      <c r="BC29" s="645" t="s">
        <v>1083</v>
      </c>
      <c r="BD29" s="646" t="s">
        <v>90</v>
      </c>
      <c r="BE29" s="1380" t="s">
        <v>114</v>
      </c>
      <c r="BF29" s="119" t="s">
        <v>388</v>
      </c>
      <c r="BG29" s="119" t="s">
        <v>388</v>
      </c>
      <c r="BH29" s="119" t="s">
        <v>388</v>
      </c>
      <c r="BI29" s="119" t="s">
        <v>388</v>
      </c>
      <c r="BJ29" s="119" t="s">
        <v>388</v>
      </c>
      <c r="BK29" s="667"/>
      <c r="BL29" s="1425" t="s">
        <v>440</v>
      </c>
    </row>
    <row r="30" spans="2:64" ht="283.5" customHeight="1" thickBot="1" x14ac:dyDescent="0.35">
      <c r="B30" s="1447"/>
      <c r="C30" s="1450"/>
      <c r="D30" s="1391"/>
      <c r="E30" s="1393"/>
      <c r="F30" s="1395"/>
      <c r="G30" s="1397"/>
      <c r="H30" s="1373"/>
      <c r="I30" s="1373"/>
      <c r="J30" s="1373"/>
      <c r="K30" s="1383"/>
      <c r="L30" s="1373"/>
      <c r="M30" s="1385"/>
      <c r="N30" s="1371"/>
      <c r="O30" s="649" t="s">
        <v>53</v>
      </c>
      <c r="P30" s="649" t="s">
        <v>53</v>
      </c>
      <c r="Q30" s="649" t="s">
        <v>53</v>
      </c>
      <c r="R30" s="649" t="s">
        <v>53</v>
      </c>
      <c r="S30" s="649" t="s">
        <v>53</v>
      </c>
      <c r="T30" s="649" t="s">
        <v>53</v>
      </c>
      <c r="U30" s="649" t="s">
        <v>53</v>
      </c>
      <c r="V30" s="649" t="s">
        <v>54</v>
      </c>
      <c r="W30" s="649" t="s">
        <v>54</v>
      </c>
      <c r="X30" s="649" t="s">
        <v>53</v>
      </c>
      <c r="Y30" s="649" t="s">
        <v>53</v>
      </c>
      <c r="Z30" s="649" t="s">
        <v>53</v>
      </c>
      <c r="AA30" s="649" t="s">
        <v>53</v>
      </c>
      <c r="AB30" s="649" t="s">
        <v>53</v>
      </c>
      <c r="AC30" s="649" t="s">
        <v>53</v>
      </c>
      <c r="AD30" s="649" t="s">
        <v>54</v>
      </c>
      <c r="AE30" s="649" t="s">
        <v>53</v>
      </c>
      <c r="AF30" s="649" t="s">
        <v>53</v>
      </c>
      <c r="AG30" s="649" t="s">
        <v>54</v>
      </c>
      <c r="AH30" s="650"/>
      <c r="AI30" s="1373"/>
      <c r="AJ30" s="650"/>
      <c r="AK30" s="1375"/>
      <c r="AL30" s="1377"/>
      <c r="AM30" s="1379"/>
      <c r="AN30" s="687" t="s">
        <v>347</v>
      </c>
      <c r="AO30" s="272" t="s">
        <v>924</v>
      </c>
      <c r="AP30" s="368" t="s">
        <v>422</v>
      </c>
      <c r="AQ30" s="123" t="s">
        <v>103</v>
      </c>
      <c r="AR30" s="660" t="s">
        <v>61</v>
      </c>
      <c r="AS30" s="653">
        <v>0.25</v>
      </c>
      <c r="AT30" s="660" t="s">
        <v>56</v>
      </c>
      <c r="AU30" s="653">
        <v>0.15</v>
      </c>
      <c r="AV30" s="654">
        <v>0.4</v>
      </c>
      <c r="AW30" s="660" t="s">
        <v>57</v>
      </c>
      <c r="AX30" s="660" t="s">
        <v>65</v>
      </c>
      <c r="AY30" s="660" t="s">
        <v>59</v>
      </c>
      <c r="AZ30" s="671">
        <v>0.16800000000000001</v>
      </c>
      <c r="BA30" s="655" t="s">
        <v>112</v>
      </c>
      <c r="BB30" s="654">
        <v>0.2</v>
      </c>
      <c r="BC30" s="655" t="s">
        <v>1083</v>
      </c>
      <c r="BD30" s="656" t="s">
        <v>90</v>
      </c>
      <c r="BE30" s="1381"/>
      <c r="BF30" s="558" t="s">
        <v>388</v>
      </c>
      <c r="BG30" s="558" t="s">
        <v>388</v>
      </c>
      <c r="BH30" s="558" t="s">
        <v>388</v>
      </c>
      <c r="BI30" s="558" t="s">
        <v>388</v>
      </c>
      <c r="BJ30" s="558" t="s">
        <v>388</v>
      </c>
      <c r="BK30" s="657"/>
      <c r="BL30" s="1426"/>
    </row>
    <row r="31" spans="2:64" ht="165" customHeight="1" thickBot="1" x14ac:dyDescent="0.35">
      <c r="B31" s="1445" t="s">
        <v>201</v>
      </c>
      <c r="C31" s="1448" t="s">
        <v>218</v>
      </c>
      <c r="D31" s="1389" t="s">
        <v>225</v>
      </c>
      <c r="E31" s="1392" t="s">
        <v>74</v>
      </c>
      <c r="F31" s="1394" t="s">
        <v>243</v>
      </c>
      <c r="G31" s="1396" t="s">
        <v>442</v>
      </c>
      <c r="H31" s="1372" t="s">
        <v>68</v>
      </c>
      <c r="I31" s="1372" t="s">
        <v>441</v>
      </c>
      <c r="J31" s="670" t="s">
        <v>443</v>
      </c>
      <c r="K31" s="1382" t="s">
        <v>101</v>
      </c>
      <c r="L31" s="1372" t="s">
        <v>70</v>
      </c>
      <c r="M31" s="1384" t="s">
        <v>129</v>
      </c>
      <c r="N31" s="1370">
        <v>0.8</v>
      </c>
      <c r="O31" s="640" t="s">
        <v>53</v>
      </c>
      <c r="P31" s="640" t="s">
        <v>53</v>
      </c>
      <c r="Q31" s="640" t="s">
        <v>53</v>
      </c>
      <c r="R31" s="640" t="s">
        <v>53</v>
      </c>
      <c r="S31" s="640" t="s">
        <v>53</v>
      </c>
      <c r="T31" s="640" t="s">
        <v>53</v>
      </c>
      <c r="U31" s="640" t="s">
        <v>53</v>
      </c>
      <c r="V31" s="640" t="s">
        <v>54</v>
      </c>
      <c r="W31" s="640" t="s">
        <v>54</v>
      </c>
      <c r="X31" s="640" t="s">
        <v>53</v>
      </c>
      <c r="Y31" s="640" t="s">
        <v>53</v>
      </c>
      <c r="Z31" s="640" t="s">
        <v>53</v>
      </c>
      <c r="AA31" s="640" t="s">
        <v>53</v>
      </c>
      <c r="AB31" s="640" t="s">
        <v>53</v>
      </c>
      <c r="AC31" s="640" t="s">
        <v>53</v>
      </c>
      <c r="AD31" s="640" t="s">
        <v>54</v>
      </c>
      <c r="AE31" s="640" t="s">
        <v>53</v>
      </c>
      <c r="AF31" s="640" t="s">
        <v>53</v>
      </c>
      <c r="AG31" s="640" t="s">
        <v>54</v>
      </c>
      <c r="AH31" s="641"/>
      <c r="AI31" s="1372" t="s">
        <v>361</v>
      </c>
      <c r="AJ31" s="641"/>
      <c r="AK31" s="1374" t="s">
        <v>123</v>
      </c>
      <c r="AL31" s="1376">
        <v>0.6</v>
      </c>
      <c r="AM31" s="1378" t="s">
        <v>129</v>
      </c>
      <c r="AN31" s="686" t="s">
        <v>84</v>
      </c>
      <c r="AO31" s="755" t="s">
        <v>551</v>
      </c>
      <c r="AP31" s="368" t="s">
        <v>445</v>
      </c>
      <c r="AQ31" s="635" t="s">
        <v>103</v>
      </c>
      <c r="AR31" s="347" t="s">
        <v>61</v>
      </c>
      <c r="AS31" s="634">
        <v>0.25</v>
      </c>
      <c r="AT31" s="347" t="s">
        <v>56</v>
      </c>
      <c r="AU31" s="634">
        <v>0.15</v>
      </c>
      <c r="AV31" s="637">
        <v>0.4</v>
      </c>
      <c r="AW31" s="347" t="s">
        <v>73</v>
      </c>
      <c r="AX31" s="347" t="s">
        <v>58</v>
      </c>
      <c r="AY31" s="347" t="s">
        <v>59</v>
      </c>
      <c r="AZ31" s="637">
        <v>0.48</v>
      </c>
      <c r="BA31" s="638" t="s">
        <v>122</v>
      </c>
      <c r="BB31" s="637">
        <v>0.6</v>
      </c>
      <c r="BC31" s="638" t="s">
        <v>123</v>
      </c>
      <c r="BD31" s="625" t="s">
        <v>126</v>
      </c>
      <c r="BE31" s="1380" t="s">
        <v>60</v>
      </c>
      <c r="BF31" s="770" t="s">
        <v>462</v>
      </c>
      <c r="BG31" s="728" t="s">
        <v>463</v>
      </c>
      <c r="BH31" s="725" t="s">
        <v>430</v>
      </c>
      <c r="BI31" s="771">
        <v>44564</v>
      </c>
      <c r="BJ31" s="771">
        <v>44925</v>
      </c>
      <c r="BK31" s="639"/>
      <c r="BL31" s="1425" t="s">
        <v>447</v>
      </c>
    </row>
    <row r="32" spans="2:64" ht="141" customHeight="1" thickBot="1" x14ac:dyDescent="0.35">
      <c r="B32" s="1446"/>
      <c r="C32" s="1449"/>
      <c r="D32" s="1390"/>
      <c r="E32" s="1433"/>
      <c r="F32" s="1395"/>
      <c r="G32" s="1397"/>
      <c r="H32" s="1373"/>
      <c r="I32" s="1373"/>
      <c r="J32" s="648" t="s">
        <v>444</v>
      </c>
      <c r="K32" s="1383"/>
      <c r="L32" s="1373"/>
      <c r="M32" s="1385"/>
      <c r="N32" s="1371"/>
      <c r="O32" s="649" t="s">
        <v>53</v>
      </c>
      <c r="P32" s="649" t="s">
        <v>53</v>
      </c>
      <c r="Q32" s="649" t="s">
        <v>53</v>
      </c>
      <c r="R32" s="649" t="s">
        <v>53</v>
      </c>
      <c r="S32" s="649" t="s">
        <v>53</v>
      </c>
      <c r="T32" s="649" t="s">
        <v>53</v>
      </c>
      <c r="U32" s="649" t="s">
        <v>53</v>
      </c>
      <c r="V32" s="649" t="s">
        <v>54</v>
      </c>
      <c r="W32" s="649" t="s">
        <v>54</v>
      </c>
      <c r="X32" s="649" t="s">
        <v>53</v>
      </c>
      <c r="Y32" s="649" t="s">
        <v>53</v>
      </c>
      <c r="Z32" s="649" t="s">
        <v>53</v>
      </c>
      <c r="AA32" s="649" t="s">
        <v>53</v>
      </c>
      <c r="AB32" s="649" t="s">
        <v>53</v>
      </c>
      <c r="AC32" s="649" t="s">
        <v>53</v>
      </c>
      <c r="AD32" s="649" t="s">
        <v>54</v>
      </c>
      <c r="AE32" s="649" t="s">
        <v>53</v>
      </c>
      <c r="AF32" s="649" t="s">
        <v>53</v>
      </c>
      <c r="AG32" s="649" t="s">
        <v>54</v>
      </c>
      <c r="AH32" s="650"/>
      <c r="AI32" s="1373"/>
      <c r="AJ32" s="650"/>
      <c r="AK32" s="1375"/>
      <c r="AL32" s="1377"/>
      <c r="AM32" s="1379"/>
      <c r="AN32" s="522" t="s">
        <v>347</v>
      </c>
      <c r="AO32" s="386" t="s">
        <v>552</v>
      </c>
      <c r="AP32" s="578" t="s">
        <v>446</v>
      </c>
      <c r="AQ32" s="663" t="s">
        <v>103</v>
      </c>
      <c r="AR32" s="664" t="s">
        <v>61</v>
      </c>
      <c r="AS32" s="621">
        <v>0.25</v>
      </c>
      <c r="AT32" s="664" t="s">
        <v>56</v>
      </c>
      <c r="AU32" s="621">
        <v>0.15</v>
      </c>
      <c r="AV32" s="665">
        <v>0.4</v>
      </c>
      <c r="AW32" s="664" t="s">
        <v>73</v>
      </c>
      <c r="AX32" s="664" t="s">
        <v>58</v>
      </c>
      <c r="AY32" s="664" t="s">
        <v>59</v>
      </c>
      <c r="AZ32" s="679">
        <v>0.28799999999999998</v>
      </c>
      <c r="BA32" s="666" t="s">
        <v>90</v>
      </c>
      <c r="BB32" s="665">
        <v>0.6</v>
      </c>
      <c r="BC32" s="666" t="s">
        <v>123</v>
      </c>
      <c r="BD32" s="624" t="s">
        <v>126</v>
      </c>
      <c r="BE32" s="1381"/>
      <c r="BF32" s="194" t="s">
        <v>464</v>
      </c>
      <c r="BG32" s="728" t="s">
        <v>465</v>
      </c>
      <c r="BH32" s="569" t="s">
        <v>430</v>
      </c>
      <c r="BI32" s="197">
        <v>44564</v>
      </c>
      <c r="BJ32" s="197">
        <v>44925</v>
      </c>
      <c r="BK32" s="118"/>
      <c r="BL32" s="1426"/>
    </row>
    <row r="33" spans="2:64" ht="225.75" customHeight="1" thickBot="1" x14ac:dyDescent="0.35">
      <c r="B33" s="1446"/>
      <c r="C33" s="1449"/>
      <c r="D33" s="1390"/>
      <c r="E33" s="1413" t="s">
        <v>74</v>
      </c>
      <c r="F33" s="1394" t="s">
        <v>244</v>
      </c>
      <c r="G33" s="1396" t="s">
        <v>448</v>
      </c>
      <c r="H33" s="1372" t="s">
        <v>68</v>
      </c>
      <c r="I33" s="1372" t="s">
        <v>449</v>
      </c>
      <c r="J33" s="119" t="s">
        <v>450</v>
      </c>
      <c r="K33" s="1382" t="s">
        <v>101</v>
      </c>
      <c r="L33" s="1372" t="s">
        <v>70</v>
      </c>
      <c r="M33" s="1384" t="s">
        <v>129</v>
      </c>
      <c r="N33" s="1370">
        <v>0.8</v>
      </c>
      <c r="O33" s="640" t="s">
        <v>53</v>
      </c>
      <c r="P33" s="640" t="s">
        <v>53</v>
      </c>
      <c r="Q33" s="640" t="s">
        <v>53</v>
      </c>
      <c r="R33" s="640" t="s">
        <v>53</v>
      </c>
      <c r="S33" s="640" t="s">
        <v>53</v>
      </c>
      <c r="T33" s="640" t="s">
        <v>53</v>
      </c>
      <c r="U33" s="640" t="s">
        <v>53</v>
      </c>
      <c r="V33" s="640" t="s">
        <v>54</v>
      </c>
      <c r="W33" s="640" t="s">
        <v>54</v>
      </c>
      <c r="X33" s="640" t="s">
        <v>53</v>
      </c>
      <c r="Y33" s="640" t="s">
        <v>53</v>
      </c>
      <c r="Z33" s="640" t="s">
        <v>53</v>
      </c>
      <c r="AA33" s="640" t="s">
        <v>53</v>
      </c>
      <c r="AB33" s="640" t="s">
        <v>53</v>
      </c>
      <c r="AC33" s="640" t="s">
        <v>53</v>
      </c>
      <c r="AD33" s="640" t="s">
        <v>54</v>
      </c>
      <c r="AE33" s="640" t="s">
        <v>53</v>
      </c>
      <c r="AF33" s="640" t="s">
        <v>53</v>
      </c>
      <c r="AG33" s="640" t="s">
        <v>54</v>
      </c>
      <c r="AH33" s="641"/>
      <c r="AI33" s="1372" t="s">
        <v>361</v>
      </c>
      <c r="AJ33" s="641"/>
      <c r="AK33" s="1374" t="s">
        <v>123</v>
      </c>
      <c r="AL33" s="1376">
        <v>0.6</v>
      </c>
      <c r="AM33" s="1378" t="s">
        <v>129</v>
      </c>
      <c r="AN33" s="686" t="s">
        <v>84</v>
      </c>
      <c r="AO33" s="271" t="s">
        <v>553</v>
      </c>
      <c r="AP33" s="368" t="s">
        <v>446</v>
      </c>
      <c r="AQ33" s="642" t="s">
        <v>103</v>
      </c>
      <c r="AR33" s="658" t="s">
        <v>61</v>
      </c>
      <c r="AS33" s="643">
        <v>0.25</v>
      </c>
      <c r="AT33" s="658" t="s">
        <v>56</v>
      </c>
      <c r="AU33" s="643">
        <v>0.15</v>
      </c>
      <c r="AV33" s="644">
        <v>0.4</v>
      </c>
      <c r="AW33" s="658" t="s">
        <v>73</v>
      </c>
      <c r="AX33" s="658" t="s">
        <v>65</v>
      </c>
      <c r="AY33" s="658" t="s">
        <v>59</v>
      </c>
      <c r="AZ33" s="644">
        <v>0.48</v>
      </c>
      <c r="BA33" s="645" t="s">
        <v>122</v>
      </c>
      <c r="BB33" s="644">
        <v>0.6</v>
      </c>
      <c r="BC33" s="645" t="s">
        <v>123</v>
      </c>
      <c r="BD33" s="646" t="s">
        <v>126</v>
      </c>
      <c r="BE33" s="1380" t="s">
        <v>60</v>
      </c>
      <c r="BF33" s="196" t="s">
        <v>466</v>
      </c>
      <c r="BG33" s="670" t="s">
        <v>469</v>
      </c>
      <c r="BH33" s="119" t="s">
        <v>381</v>
      </c>
      <c r="BI33" s="195">
        <v>44564</v>
      </c>
      <c r="BJ33" s="195">
        <v>44925</v>
      </c>
      <c r="BK33" s="667"/>
      <c r="BL33" s="1425" t="s">
        <v>454</v>
      </c>
    </row>
    <row r="34" spans="2:64" ht="93" customHeight="1" thickTop="1" x14ac:dyDescent="0.3">
      <c r="B34" s="1446"/>
      <c r="C34" s="1449"/>
      <c r="D34" s="1390"/>
      <c r="E34" s="1436"/>
      <c r="F34" s="1437"/>
      <c r="G34" s="1462"/>
      <c r="H34" s="1415"/>
      <c r="I34" s="1415"/>
      <c r="J34" s="170" t="s">
        <v>451</v>
      </c>
      <c r="K34" s="1423"/>
      <c r="L34" s="1415"/>
      <c r="M34" s="1424"/>
      <c r="N34" s="1414"/>
      <c r="O34" s="623" t="s">
        <v>53</v>
      </c>
      <c r="P34" s="623" t="s">
        <v>53</v>
      </c>
      <c r="Q34" s="623" t="s">
        <v>53</v>
      </c>
      <c r="R34" s="623" t="s">
        <v>53</v>
      </c>
      <c r="S34" s="623" t="s">
        <v>53</v>
      </c>
      <c r="T34" s="623" t="s">
        <v>53</v>
      </c>
      <c r="U34" s="623" t="s">
        <v>53</v>
      </c>
      <c r="V34" s="623" t="s">
        <v>54</v>
      </c>
      <c r="W34" s="623" t="s">
        <v>54</v>
      </c>
      <c r="X34" s="623" t="s">
        <v>53</v>
      </c>
      <c r="Y34" s="623" t="s">
        <v>53</v>
      </c>
      <c r="Z34" s="623" t="s">
        <v>53</v>
      </c>
      <c r="AA34" s="623" t="s">
        <v>53</v>
      </c>
      <c r="AB34" s="623" t="s">
        <v>53</v>
      </c>
      <c r="AC34" s="623" t="s">
        <v>53</v>
      </c>
      <c r="AD34" s="623" t="s">
        <v>54</v>
      </c>
      <c r="AE34" s="623" t="s">
        <v>53</v>
      </c>
      <c r="AF34" s="623" t="s">
        <v>53</v>
      </c>
      <c r="AG34" s="623" t="s">
        <v>54</v>
      </c>
      <c r="AH34" s="615"/>
      <c r="AI34" s="1415"/>
      <c r="AJ34" s="615"/>
      <c r="AK34" s="1416"/>
      <c r="AL34" s="1417"/>
      <c r="AM34" s="1418"/>
      <c r="AN34" s="1429" t="s">
        <v>347</v>
      </c>
      <c r="AO34" s="1515" t="s">
        <v>554</v>
      </c>
      <c r="AP34" s="1408" t="s">
        <v>453</v>
      </c>
      <c r="AQ34" s="1517" t="s">
        <v>103</v>
      </c>
      <c r="AR34" s="1492" t="s">
        <v>61</v>
      </c>
      <c r="AS34" s="1511">
        <v>0.25</v>
      </c>
      <c r="AT34" s="1492" t="s">
        <v>56</v>
      </c>
      <c r="AU34" s="1511">
        <v>0.15</v>
      </c>
      <c r="AV34" s="1512">
        <v>0.4</v>
      </c>
      <c r="AW34" s="1492" t="s">
        <v>73</v>
      </c>
      <c r="AX34" s="1492" t="s">
        <v>65</v>
      </c>
      <c r="AY34" s="1492" t="s">
        <v>59</v>
      </c>
      <c r="AZ34" s="1513">
        <v>0.28799999999999998</v>
      </c>
      <c r="BA34" s="1518" t="s">
        <v>90</v>
      </c>
      <c r="BB34" s="1512">
        <v>0.6</v>
      </c>
      <c r="BC34" s="1518" t="s">
        <v>123</v>
      </c>
      <c r="BD34" s="1519" t="s">
        <v>126</v>
      </c>
      <c r="BE34" s="1419"/>
      <c r="BF34" s="1520" t="s">
        <v>467</v>
      </c>
      <c r="BG34" s="1464" t="s">
        <v>470</v>
      </c>
      <c r="BH34" s="1509" t="s">
        <v>468</v>
      </c>
      <c r="BI34" s="1510">
        <v>44564</v>
      </c>
      <c r="BJ34" s="1510">
        <v>44925</v>
      </c>
      <c r="BK34" s="616"/>
      <c r="BL34" s="1441"/>
    </row>
    <row r="35" spans="2:64" ht="159.75" customHeight="1" thickBot="1" x14ac:dyDescent="0.35">
      <c r="B35" s="1447"/>
      <c r="C35" s="1450"/>
      <c r="D35" s="1391"/>
      <c r="E35" s="1393"/>
      <c r="F35" s="1395"/>
      <c r="G35" s="1397"/>
      <c r="H35" s="1373"/>
      <c r="I35" s="1373"/>
      <c r="J35" s="171" t="s">
        <v>452</v>
      </c>
      <c r="K35" s="1383"/>
      <c r="L35" s="1373"/>
      <c r="M35" s="1385"/>
      <c r="N35" s="1371"/>
      <c r="O35" s="649" t="s">
        <v>53</v>
      </c>
      <c r="P35" s="649" t="s">
        <v>53</v>
      </c>
      <c r="Q35" s="649" t="s">
        <v>53</v>
      </c>
      <c r="R35" s="649" t="s">
        <v>53</v>
      </c>
      <c r="S35" s="649" t="s">
        <v>53</v>
      </c>
      <c r="T35" s="649" t="s">
        <v>53</v>
      </c>
      <c r="U35" s="649" t="s">
        <v>53</v>
      </c>
      <c r="V35" s="649" t="s">
        <v>54</v>
      </c>
      <c r="W35" s="649" t="s">
        <v>54</v>
      </c>
      <c r="X35" s="649" t="s">
        <v>53</v>
      </c>
      <c r="Y35" s="649" t="s">
        <v>53</v>
      </c>
      <c r="Z35" s="649" t="s">
        <v>53</v>
      </c>
      <c r="AA35" s="649" t="s">
        <v>53</v>
      </c>
      <c r="AB35" s="649" t="s">
        <v>53</v>
      </c>
      <c r="AC35" s="649" t="s">
        <v>53</v>
      </c>
      <c r="AD35" s="649" t="s">
        <v>54</v>
      </c>
      <c r="AE35" s="649" t="s">
        <v>53</v>
      </c>
      <c r="AF35" s="649" t="s">
        <v>53</v>
      </c>
      <c r="AG35" s="649" t="s">
        <v>54</v>
      </c>
      <c r="AH35" s="650"/>
      <c r="AI35" s="1373"/>
      <c r="AJ35" s="650"/>
      <c r="AK35" s="1375"/>
      <c r="AL35" s="1377"/>
      <c r="AM35" s="1379"/>
      <c r="AN35" s="1430"/>
      <c r="AO35" s="1516"/>
      <c r="AP35" s="1409"/>
      <c r="AQ35" s="1411"/>
      <c r="AR35" s="1381"/>
      <c r="AS35" s="1377"/>
      <c r="AT35" s="1381"/>
      <c r="AU35" s="1377"/>
      <c r="AV35" s="1401"/>
      <c r="AW35" s="1381"/>
      <c r="AX35" s="1381"/>
      <c r="AY35" s="1381"/>
      <c r="AZ35" s="1514"/>
      <c r="BA35" s="1399"/>
      <c r="BB35" s="1401"/>
      <c r="BC35" s="1399"/>
      <c r="BD35" s="1403"/>
      <c r="BE35" s="1381"/>
      <c r="BF35" s="1521"/>
      <c r="BG35" s="1373"/>
      <c r="BH35" s="1440"/>
      <c r="BI35" s="1457"/>
      <c r="BJ35" s="1457"/>
      <c r="BK35" s="657"/>
      <c r="BL35" s="1426"/>
    </row>
    <row r="36" spans="2:64" ht="116.25" customHeight="1" thickBot="1" x14ac:dyDescent="0.35">
      <c r="B36" s="1445" t="s">
        <v>196</v>
      </c>
      <c r="C36" s="1448" t="s">
        <v>213</v>
      </c>
      <c r="D36" s="1389" t="s">
        <v>225</v>
      </c>
      <c r="E36" s="682" t="s">
        <v>74</v>
      </c>
      <c r="F36" s="551" t="s">
        <v>246</v>
      </c>
      <c r="G36" s="432" t="s">
        <v>1102</v>
      </c>
      <c r="H36" s="688" t="s">
        <v>68</v>
      </c>
      <c r="I36" s="688" t="s">
        <v>1103</v>
      </c>
      <c r="J36" s="688" t="s">
        <v>1104</v>
      </c>
      <c r="K36" s="689" t="s">
        <v>101</v>
      </c>
      <c r="L36" s="688" t="s">
        <v>167</v>
      </c>
      <c r="M36" s="690" t="s">
        <v>112</v>
      </c>
      <c r="N36" s="691">
        <v>0.2</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688" t="s">
        <v>359</v>
      </c>
      <c r="AJ36" s="693"/>
      <c r="AK36" s="694" t="s">
        <v>1083</v>
      </c>
      <c r="AL36" s="695">
        <v>0.2</v>
      </c>
      <c r="AM36" s="706" t="s">
        <v>90</v>
      </c>
      <c r="AN36" s="686" t="s">
        <v>84</v>
      </c>
      <c r="AO36" s="385" t="s">
        <v>1211</v>
      </c>
      <c r="AP36" s="734" t="s">
        <v>1212</v>
      </c>
      <c r="AQ36" s="696" t="s">
        <v>103</v>
      </c>
      <c r="AR36" s="697" t="s">
        <v>62</v>
      </c>
      <c r="AS36" s="695">
        <v>0.15</v>
      </c>
      <c r="AT36" s="697" t="s">
        <v>56</v>
      </c>
      <c r="AU36" s="695">
        <v>0.15</v>
      </c>
      <c r="AV36" s="698">
        <v>0.3</v>
      </c>
      <c r="AW36" s="697" t="s">
        <v>73</v>
      </c>
      <c r="AX36" s="697" t="s">
        <v>58</v>
      </c>
      <c r="AY36" s="697" t="s">
        <v>59</v>
      </c>
      <c r="AZ36" s="698">
        <v>0.14000000000000001</v>
      </c>
      <c r="BA36" s="699" t="s">
        <v>112</v>
      </c>
      <c r="BB36" s="698">
        <v>0.2</v>
      </c>
      <c r="BC36" s="699" t="s">
        <v>1083</v>
      </c>
      <c r="BD36" s="700" t="s">
        <v>90</v>
      </c>
      <c r="BE36" s="697" t="s">
        <v>114</v>
      </c>
      <c r="BF36" s="721" t="s">
        <v>388</v>
      </c>
      <c r="BG36" s="721" t="s">
        <v>388</v>
      </c>
      <c r="BH36" s="721" t="s">
        <v>388</v>
      </c>
      <c r="BI36" s="721" t="s">
        <v>388</v>
      </c>
      <c r="BJ36" s="721" t="s">
        <v>388</v>
      </c>
      <c r="BK36" s="716"/>
      <c r="BL36" s="702" t="s">
        <v>1125</v>
      </c>
    </row>
    <row r="37" spans="2:64" ht="173.25" thickBot="1" x14ac:dyDescent="0.35">
      <c r="B37" s="1446"/>
      <c r="C37" s="1449"/>
      <c r="D37" s="1390"/>
      <c r="E37" s="719" t="s">
        <v>74</v>
      </c>
      <c r="F37" s="551" t="s">
        <v>248</v>
      </c>
      <c r="G37" s="432" t="s">
        <v>1128</v>
      </c>
      <c r="H37" s="688" t="s">
        <v>68</v>
      </c>
      <c r="I37" s="688" t="s">
        <v>1129</v>
      </c>
      <c r="J37" s="688" t="s">
        <v>1130</v>
      </c>
      <c r="K37" s="689" t="s">
        <v>101</v>
      </c>
      <c r="L37" s="688" t="s">
        <v>64</v>
      </c>
      <c r="M37" s="690" t="s">
        <v>122</v>
      </c>
      <c r="N37" s="691">
        <v>0.6</v>
      </c>
      <c r="O37" s="692" t="s">
        <v>53</v>
      </c>
      <c r="P37" s="692" t="s">
        <v>53</v>
      </c>
      <c r="Q37" s="692" t="s">
        <v>53</v>
      </c>
      <c r="R37" s="692" t="s">
        <v>53</v>
      </c>
      <c r="S37" s="692" t="s">
        <v>53</v>
      </c>
      <c r="T37" s="692" t="s">
        <v>53</v>
      </c>
      <c r="U37" s="692" t="s">
        <v>53</v>
      </c>
      <c r="V37" s="692" t="s">
        <v>54</v>
      </c>
      <c r="W37" s="692" t="s">
        <v>54</v>
      </c>
      <c r="X37" s="692" t="s">
        <v>53</v>
      </c>
      <c r="Y37" s="692" t="s">
        <v>53</v>
      </c>
      <c r="Z37" s="692" t="s">
        <v>53</v>
      </c>
      <c r="AA37" s="692" t="s">
        <v>53</v>
      </c>
      <c r="AB37" s="692" t="s">
        <v>53</v>
      </c>
      <c r="AC37" s="692" t="s">
        <v>53</v>
      </c>
      <c r="AD37" s="692" t="s">
        <v>54</v>
      </c>
      <c r="AE37" s="692" t="s">
        <v>53</v>
      </c>
      <c r="AF37" s="692" t="s">
        <v>53</v>
      </c>
      <c r="AG37" s="692" t="s">
        <v>54</v>
      </c>
      <c r="AH37" s="693"/>
      <c r="AI37" s="688" t="s">
        <v>359</v>
      </c>
      <c r="AJ37" s="693"/>
      <c r="AK37" s="694" t="s">
        <v>1083</v>
      </c>
      <c r="AL37" s="695">
        <v>0.2</v>
      </c>
      <c r="AM37" s="706" t="s">
        <v>126</v>
      </c>
      <c r="AN37" s="686" t="s">
        <v>84</v>
      </c>
      <c r="AO37" s="739" t="s">
        <v>1131</v>
      </c>
      <c r="AP37" s="734" t="s">
        <v>1132</v>
      </c>
      <c r="AQ37" s="696" t="s">
        <v>103</v>
      </c>
      <c r="AR37" s="697" t="s">
        <v>62</v>
      </c>
      <c r="AS37" s="695">
        <v>0.15</v>
      </c>
      <c r="AT37" s="697" t="s">
        <v>56</v>
      </c>
      <c r="AU37" s="695">
        <v>0.15</v>
      </c>
      <c r="AV37" s="698">
        <v>0.3</v>
      </c>
      <c r="AW37" s="697" t="s">
        <v>57</v>
      </c>
      <c r="AX37" s="697" t="s">
        <v>58</v>
      </c>
      <c r="AY37" s="697" t="s">
        <v>59</v>
      </c>
      <c r="AZ37" s="698">
        <v>0.42</v>
      </c>
      <c r="BA37" s="699" t="s">
        <v>122</v>
      </c>
      <c r="BB37" s="698">
        <v>0.2</v>
      </c>
      <c r="BC37" s="699" t="s">
        <v>1083</v>
      </c>
      <c r="BD37" s="700" t="s">
        <v>126</v>
      </c>
      <c r="BE37" s="697" t="s">
        <v>60</v>
      </c>
      <c r="BF37" s="688" t="s">
        <v>1133</v>
      </c>
      <c r="BG37" s="688" t="s">
        <v>387</v>
      </c>
      <c r="BH37" s="721" t="s">
        <v>430</v>
      </c>
      <c r="BI37" s="402">
        <v>44593</v>
      </c>
      <c r="BJ37" s="402">
        <v>44926</v>
      </c>
      <c r="BK37" s="716"/>
      <c r="BL37" s="702" t="s">
        <v>1134</v>
      </c>
    </row>
    <row r="38" spans="2:64" ht="116.25" thickBot="1" x14ac:dyDescent="0.35">
      <c r="B38" s="1446"/>
      <c r="C38" s="1449"/>
      <c r="D38" s="1390"/>
      <c r="E38" s="779" t="s">
        <v>74</v>
      </c>
      <c r="F38" s="720" t="s">
        <v>249</v>
      </c>
      <c r="G38" s="731" t="s">
        <v>1137</v>
      </c>
      <c r="H38" s="728" t="s">
        <v>68</v>
      </c>
      <c r="I38" s="728" t="s">
        <v>1135</v>
      </c>
      <c r="J38" s="728" t="s">
        <v>1136</v>
      </c>
      <c r="K38" s="729" t="s">
        <v>101</v>
      </c>
      <c r="L38" s="728" t="s">
        <v>167</v>
      </c>
      <c r="M38" s="712" t="s">
        <v>112</v>
      </c>
      <c r="N38" s="713">
        <v>0.2</v>
      </c>
      <c r="O38" s="714" t="s">
        <v>53</v>
      </c>
      <c r="P38" s="714" t="s">
        <v>53</v>
      </c>
      <c r="Q38" s="714" t="s">
        <v>53</v>
      </c>
      <c r="R38" s="714" t="s">
        <v>53</v>
      </c>
      <c r="S38" s="714" t="s">
        <v>53</v>
      </c>
      <c r="T38" s="714" t="s">
        <v>53</v>
      </c>
      <c r="U38" s="714" t="s">
        <v>53</v>
      </c>
      <c r="V38" s="714" t="s">
        <v>54</v>
      </c>
      <c r="W38" s="714" t="s">
        <v>54</v>
      </c>
      <c r="X38" s="714" t="s">
        <v>53</v>
      </c>
      <c r="Y38" s="714" t="s">
        <v>53</v>
      </c>
      <c r="Z38" s="714" t="s">
        <v>53</v>
      </c>
      <c r="AA38" s="714" t="s">
        <v>53</v>
      </c>
      <c r="AB38" s="714" t="s">
        <v>53</v>
      </c>
      <c r="AC38" s="714" t="s">
        <v>53</v>
      </c>
      <c r="AD38" s="714" t="s">
        <v>54</v>
      </c>
      <c r="AE38" s="714" t="s">
        <v>53</v>
      </c>
      <c r="AF38" s="714" t="s">
        <v>53</v>
      </c>
      <c r="AG38" s="714" t="s">
        <v>54</v>
      </c>
      <c r="AH38" s="715"/>
      <c r="AI38" s="728" t="s">
        <v>359</v>
      </c>
      <c r="AJ38" s="715"/>
      <c r="AK38" s="628" t="s">
        <v>1083</v>
      </c>
      <c r="AL38" s="627">
        <v>0.2</v>
      </c>
      <c r="AM38" s="732" t="s">
        <v>90</v>
      </c>
      <c r="AN38" s="687" t="s">
        <v>84</v>
      </c>
      <c r="AO38" s="780" t="s">
        <v>1191</v>
      </c>
      <c r="AP38" s="734" t="s">
        <v>1138</v>
      </c>
      <c r="AQ38" s="696" t="s">
        <v>103</v>
      </c>
      <c r="AR38" s="697" t="s">
        <v>61</v>
      </c>
      <c r="AS38" s="695">
        <v>0.25</v>
      </c>
      <c r="AT38" s="697" t="s">
        <v>56</v>
      </c>
      <c r="AU38" s="695">
        <v>0.15</v>
      </c>
      <c r="AV38" s="698">
        <v>0.4</v>
      </c>
      <c r="AW38" s="697" t="s">
        <v>57</v>
      </c>
      <c r="AX38" s="697" t="s">
        <v>58</v>
      </c>
      <c r="AY38" s="697" t="s">
        <v>59</v>
      </c>
      <c r="AZ38" s="698">
        <v>0.12</v>
      </c>
      <c r="BA38" s="699" t="s">
        <v>112</v>
      </c>
      <c r="BB38" s="698">
        <v>0.2</v>
      </c>
      <c r="BC38" s="699" t="s">
        <v>1083</v>
      </c>
      <c r="BD38" s="700" t="s">
        <v>90</v>
      </c>
      <c r="BE38" s="697" t="s">
        <v>114</v>
      </c>
      <c r="BF38" s="688" t="s">
        <v>1139</v>
      </c>
      <c r="BG38" s="688" t="s">
        <v>1138</v>
      </c>
      <c r="BH38" s="721" t="s">
        <v>390</v>
      </c>
      <c r="BI38" s="402">
        <v>44593</v>
      </c>
      <c r="BJ38" s="402">
        <v>44915</v>
      </c>
      <c r="BK38" s="722"/>
      <c r="BL38" s="702" t="s">
        <v>1140</v>
      </c>
    </row>
    <row r="39" spans="2:64" ht="120" customHeight="1" thickBot="1" x14ac:dyDescent="0.35">
      <c r="B39" s="1446"/>
      <c r="C39" s="1449"/>
      <c r="D39" s="1390"/>
      <c r="E39" s="1413" t="s">
        <v>74</v>
      </c>
      <c r="F39" s="1394" t="s">
        <v>250</v>
      </c>
      <c r="G39" s="1396" t="s">
        <v>1142</v>
      </c>
      <c r="H39" s="1372" t="s">
        <v>51</v>
      </c>
      <c r="I39" s="1372" t="s">
        <v>1141</v>
      </c>
      <c r="J39" s="670" t="s">
        <v>1143</v>
      </c>
      <c r="K39" s="682" t="s">
        <v>355</v>
      </c>
      <c r="L39" s="1372" t="s">
        <v>64</v>
      </c>
      <c r="M39" s="1384" t="s">
        <v>122</v>
      </c>
      <c r="N39" s="1370">
        <v>0.6</v>
      </c>
      <c r="O39" s="640" t="s">
        <v>53</v>
      </c>
      <c r="P39" s="640" t="s">
        <v>53</v>
      </c>
      <c r="Q39" s="640" t="s">
        <v>53</v>
      </c>
      <c r="R39" s="640" t="s">
        <v>53</v>
      </c>
      <c r="S39" s="640" t="s">
        <v>53</v>
      </c>
      <c r="T39" s="640" t="s">
        <v>53</v>
      </c>
      <c r="U39" s="640" t="s">
        <v>53</v>
      </c>
      <c r="V39" s="640" t="s">
        <v>54</v>
      </c>
      <c r="W39" s="640" t="s">
        <v>54</v>
      </c>
      <c r="X39" s="640" t="s">
        <v>53</v>
      </c>
      <c r="Y39" s="640" t="s">
        <v>53</v>
      </c>
      <c r="Z39" s="640" t="s">
        <v>53</v>
      </c>
      <c r="AA39" s="640" t="s">
        <v>53</v>
      </c>
      <c r="AB39" s="640" t="s">
        <v>53</v>
      </c>
      <c r="AC39" s="640" t="s">
        <v>53</v>
      </c>
      <c r="AD39" s="640" t="s">
        <v>54</v>
      </c>
      <c r="AE39" s="640" t="s">
        <v>53</v>
      </c>
      <c r="AF39" s="640" t="s">
        <v>53</v>
      </c>
      <c r="AG39" s="640" t="s">
        <v>54</v>
      </c>
      <c r="AH39" s="641"/>
      <c r="AI39" s="1372" t="s">
        <v>359</v>
      </c>
      <c r="AJ39" s="641"/>
      <c r="AK39" s="1374" t="s">
        <v>1083</v>
      </c>
      <c r="AL39" s="1376">
        <v>0.2</v>
      </c>
      <c r="AM39" s="1378" t="s">
        <v>126</v>
      </c>
      <c r="AN39" s="686" t="s">
        <v>84</v>
      </c>
      <c r="AO39" s="756" t="s">
        <v>1147</v>
      </c>
      <c r="AP39" s="737" t="s">
        <v>1145</v>
      </c>
      <c r="AQ39" s="642" t="s">
        <v>103</v>
      </c>
      <c r="AR39" s="658" t="s">
        <v>61</v>
      </c>
      <c r="AS39" s="643">
        <v>0.25</v>
      </c>
      <c r="AT39" s="658" t="s">
        <v>56</v>
      </c>
      <c r="AU39" s="643">
        <v>0.15</v>
      </c>
      <c r="AV39" s="644">
        <v>0.4</v>
      </c>
      <c r="AW39" s="658" t="s">
        <v>57</v>
      </c>
      <c r="AX39" s="658" t="s">
        <v>58</v>
      </c>
      <c r="AY39" s="658" t="s">
        <v>59</v>
      </c>
      <c r="AZ39" s="644">
        <v>0.36</v>
      </c>
      <c r="BA39" s="645" t="s">
        <v>90</v>
      </c>
      <c r="BB39" s="644">
        <v>0.2</v>
      </c>
      <c r="BC39" s="645" t="s">
        <v>1083</v>
      </c>
      <c r="BD39" s="646" t="s">
        <v>90</v>
      </c>
      <c r="BE39" s="658" t="s">
        <v>114</v>
      </c>
      <c r="BF39" s="670" t="s">
        <v>388</v>
      </c>
      <c r="BG39" s="670" t="s">
        <v>388</v>
      </c>
      <c r="BH39" s="670" t="s">
        <v>388</v>
      </c>
      <c r="BI39" s="670" t="s">
        <v>388</v>
      </c>
      <c r="BJ39" s="670" t="s">
        <v>388</v>
      </c>
      <c r="BK39" s="680"/>
      <c r="BL39" s="1425" t="s">
        <v>1148</v>
      </c>
    </row>
    <row r="40" spans="2:64" ht="143.25" customHeight="1" thickBot="1" x14ac:dyDescent="0.35">
      <c r="B40" s="1447"/>
      <c r="C40" s="1450"/>
      <c r="D40" s="1391"/>
      <c r="E40" s="1393"/>
      <c r="F40" s="1395"/>
      <c r="G40" s="1397"/>
      <c r="H40" s="1373"/>
      <c r="I40" s="1373"/>
      <c r="J40" s="648" t="s">
        <v>1144</v>
      </c>
      <c r="K40" s="647" t="s">
        <v>356</v>
      </c>
      <c r="L40" s="1373"/>
      <c r="M40" s="1385"/>
      <c r="N40" s="1371"/>
      <c r="O40" s="673"/>
      <c r="P40" s="673"/>
      <c r="Q40" s="673"/>
      <c r="R40" s="673"/>
      <c r="S40" s="673"/>
      <c r="T40" s="673"/>
      <c r="U40" s="673"/>
      <c r="V40" s="673"/>
      <c r="W40" s="673"/>
      <c r="X40" s="673"/>
      <c r="Y40" s="673"/>
      <c r="Z40" s="673"/>
      <c r="AA40" s="673"/>
      <c r="AB40" s="673"/>
      <c r="AC40" s="673"/>
      <c r="AD40" s="673"/>
      <c r="AE40" s="673"/>
      <c r="AF40" s="673"/>
      <c r="AG40" s="673"/>
      <c r="AH40" s="674"/>
      <c r="AI40" s="1373"/>
      <c r="AJ40" s="674"/>
      <c r="AK40" s="1375"/>
      <c r="AL40" s="1377"/>
      <c r="AM40" s="1379"/>
      <c r="AN40" s="686" t="s">
        <v>347</v>
      </c>
      <c r="AO40" s="757" t="s">
        <v>1146</v>
      </c>
      <c r="AP40" s="737" t="s">
        <v>1145</v>
      </c>
      <c r="AQ40" s="675" t="s">
        <v>103</v>
      </c>
      <c r="AR40" s="669" t="s">
        <v>61</v>
      </c>
      <c r="AS40" s="651">
        <v>0.25</v>
      </c>
      <c r="AT40" s="669" t="s">
        <v>56</v>
      </c>
      <c r="AU40" s="651">
        <v>0.15</v>
      </c>
      <c r="AV40" s="676">
        <v>0.4</v>
      </c>
      <c r="AW40" s="669" t="s">
        <v>57</v>
      </c>
      <c r="AX40" s="669" t="s">
        <v>58</v>
      </c>
      <c r="AY40" s="669" t="s">
        <v>59</v>
      </c>
      <c r="AZ40" s="671">
        <v>0.216</v>
      </c>
      <c r="BA40" s="677" t="s">
        <v>90</v>
      </c>
      <c r="BB40" s="654">
        <v>0.2</v>
      </c>
      <c r="BC40" s="677" t="s">
        <v>1083</v>
      </c>
      <c r="BD40" s="672" t="s">
        <v>90</v>
      </c>
      <c r="BE40" s="669" t="s">
        <v>114</v>
      </c>
      <c r="BF40" s="648" t="s">
        <v>388</v>
      </c>
      <c r="BG40" s="648" t="s">
        <v>388</v>
      </c>
      <c r="BH40" s="648" t="s">
        <v>388</v>
      </c>
      <c r="BI40" s="648" t="s">
        <v>388</v>
      </c>
      <c r="BJ40" s="648" t="s">
        <v>388</v>
      </c>
      <c r="BK40" s="681"/>
      <c r="BL40" s="1426"/>
    </row>
    <row r="41" spans="2:64" ht="231.75" thickBot="1" x14ac:dyDescent="0.35">
      <c r="B41" s="399" t="s">
        <v>198</v>
      </c>
      <c r="C41" s="398" t="s">
        <v>217</v>
      </c>
      <c r="D41" s="214" t="s">
        <v>226</v>
      </c>
      <c r="E41" s="215" t="s">
        <v>74</v>
      </c>
      <c r="F41" s="563" t="s">
        <v>251</v>
      </c>
      <c r="G41" s="432" t="s">
        <v>474</v>
      </c>
      <c r="H41" s="688" t="s">
        <v>51</v>
      </c>
      <c r="I41" s="688" t="s">
        <v>475</v>
      </c>
      <c r="J41" s="688" t="s">
        <v>476</v>
      </c>
      <c r="K41" s="689" t="s">
        <v>101</v>
      </c>
      <c r="L41" s="688" t="s">
        <v>72</v>
      </c>
      <c r="M41" s="690" t="s">
        <v>90</v>
      </c>
      <c r="N41" s="691">
        <v>0.4</v>
      </c>
      <c r="O41" s="692" t="s">
        <v>53</v>
      </c>
      <c r="P41" s="692" t="s">
        <v>53</v>
      </c>
      <c r="Q41" s="692" t="s">
        <v>53</v>
      </c>
      <c r="R41" s="692" t="s">
        <v>53</v>
      </c>
      <c r="S41" s="692" t="s">
        <v>53</v>
      </c>
      <c r="T41" s="692" t="s">
        <v>53</v>
      </c>
      <c r="U41" s="692" t="s">
        <v>53</v>
      </c>
      <c r="V41" s="692" t="s">
        <v>54</v>
      </c>
      <c r="W41" s="692" t="s">
        <v>54</v>
      </c>
      <c r="X41" s="692" t="s">
        <v>53</v>
      </c>
      <c r="Y41" s="692" t="s">
        <v>53</v>
      </c>
      <c r="Z41" s="692" t="s">
        <v>53</v>
      </c>
      <c r="AA41" s="692" t="s">
        <v>53</v>
      </c>
      <c r="AB41" s="692" t="s">
        <v>53</v>
      </c>
      <c r="AC41" s="692" t="s">
        <v>53</v>
      </c>
      <c r="AD41" s="692" t="s">
        <v>54</v>
      </c>
      <c r="AE41" s="692" t="s">
        <v>53</v>
      </c>
      <c r="AF41" s="692" t="s">
        <v>53</v>
      </c>
      <c r="AG41" s="692" t="s">
        <v>54</v>
      </c>
      <c r="AH41" s="693"/>
      <c r="AI41" s="688" t="s">
        <v>361</v>
      </c>
      <c r="AJ41" s="693"/>
      <c r="AK41" s="694" t="s">
        <v>123</v>
      </c>
      <c r="AL41" s="695">
        <v>0.6</v>
      </c>
      <c r="AM41" s="706" t="s">
        <v>126</v>
      </c>
      <c r="AN41" s="686" t="s">
        <v>84</v>
      </c>
      <c r="AO41" s="269" t="s">
        <v>555</v>
      </c>
      <c r="AP41" s="368" t="s">
        <v>477</v>
      </c>
      <c r="AQ41" s="696" t="s">
        <v>103</v>
      </c>
      <c r="AR41" s="697" t="s">
        <v>61</v>
      </c>
      <c r="AS41" s="695">
        <v>0.25</v>
      </c>
      <c r="AT41" s="697" t="s">
        <v>56</v>
      </c>
      <c r="AU41" s="695">
        <v>0.15</v>
      </c>
      <c r="AV41" s="698">
        <v>0.4</v>
      </c>
      <c r="AW41" s="697" t="s">
        <v>57</v>
      </c>
      <c r="AX41" s="697" t="s">
        <v>58</v>
      </c>
      <c r="AY41" s="697" t="s">
        <v>59</v>
      </c>
      <c r="AZ41" s="698">
        <v>0.24</v>
      </c>
      <c r="BA41" s="699" t="s">
        <v>90</v>
      </c>
      <c r="BB41" s="698">
        <v>0.6</v>
      </c>
      <c r="BC41" s="699" t="s">
        <v>123</v>
      </c>
      <c r="BD41" s="700" t="s">
        <v>126</v>
      </c>
      <c r="BE41" s="697" t="s">
        <v>60</v>
      </c>
      <c r="BF41" s="212" t="s">
        <v>478</v>
      </c>
      <c r="BG41" s="688" t="s">
        <v>479</v>
      </c>
      <c r="BH41" s="688" t="s">
        <v>480</v>
      </c>
      <c r="BI41" s="701">
        <v>44713</v>
      </c>
      <c r="BJ41" s="701">
        <v>44895</v>
      </c>
      <c r="BK41" s="688"/>
      <c r="BL41" s="702" t="s">
        <v>481</v>
      </c>
    </row>
    <row r="42" spans="2:64" ht="243" customHeight="1" thickBot="1" x14ac:dyDescent="0.35">
      <c r="B42" s="1445" t="s">
        <v>193</v>
      </c>
      <c r="C42" s="1503" t="s">
        <v>206</v>
      </c>
      <c r="D42" s="1506" t="s">
        <v>227</v>
      </c>
      <c r="E42" s="1392" t="s">
        <v>74</v>
      </c>
      <c r="F42" s="1394" t="s">
        <v>255</v>
      </c>
      <c r="G42" s="1490" t="s">
        <v>515</v>
      </c>
      <c r="H42" s="1362" t="s">
        <v>68</v>
      </c>
      <c r="I42" s="1493" t="s">
        <v>510</v>
      </c>
      <c r="J42" s="1493" t="s">
        <v>511</v>
      </c>
      <c r="K42" s="1493" t="s">
        <v>355</v>
      </c>
      <c r="L42" s="1372" t="s">
        <v>64</v>
      </c>
      <c r="M42" s="1384" t="s">
        <v>122</v>
      </c>
      <c r="N42" s="1370">
        <v>0.6</v>
      </c>
      <c r="O42" s="640" t="s">
        <v>53</v>
      </c>
      <c r="P42" s="640" t="s">
        <v>53</v>
      </c>
      <c r="Q42" s="640" t="s">
        <v>53</v>
      </c>
      <c r="R42" s="640" t="s">
        <v>53</v>
      </c>
      <c r="S42" s="640" t="s">
        <v>53</v>
      </c>
      <c r="T42" s="640" t="s">
        <v>53</v>
      </c>
      <c r="U42" s="640" t="s">
        <v>53</v>
      </c>
      <c r="V42" s="640" t="s">
        <v>54</v>
      </c>
      <c r="W42" s="640" t="s">
        <v>54</v>
      </c>
      <c r="X42" s="640" t="s">
        <v>53</v>
      </c>
      <c r="Y42" s="640" t="s">
        <v>53</v>
      </c>
      <c r="Z42" s="640" t="s">
        <v>53</v>
      </c>
      <c r="AA42" s="640" t="s">
        <v>53</v>
      </c>
      <c r="AB42" s="640" t="s">
        <v>53</v>
      </c>
      <c r="AC42" s="640" t="s">
        <v>53</v>
      </c>
      <c r="AD42" s="640" t="s">
        <v>54</v>
      </c>
      <c r="AE42" s="640" t="s">
        <v>53</v>
      </c>
      <c r="AF42" s="640" t="s">
        <v>53</v>
      </c>
      <c r="AG42" s="640" t="s">
        <v>54</v>
      </c>
      <c r="AH42" s="641"/>
      <c r="AI42" s="1372" t="s">
        <v>360</v>
      </c>
      <c r="AJ42" s="641"/>
      <c r="AK42" s="1374" t="s">
        <v>117</v>
      </c>
      <c r="AL42" s="1376">
        <v>0.4</v>
      </c>
      <c r="AM42" s="1378" t="s">
        <v>126</v>
      </c>
      <c r="AN42" s="686" t="s">
        <v>84</v>
      </c>
      <c r="AO42" s="271" t="s">
        <v>925</v>
      </c>
      <c r="AP42" s="368" t="s">
        <v>512</v>
      </c>
      <c r="AQ42" s="642" t="s">
        <v>103</v>
      </c>
      <c r="AR42" s="658" t="s">
        <v>61</v>
      </c>
      <c r="AS42" s="643">
        <v>0.25</v>
      </c>
      <c r="AT42" s="658" t="s">
        <v>56</v>
      </c>
      <c r="AU42" s="643">
        <v>0.15</v>
      </c>
      <c r="AV42" s="644">
        <v>0.4</v>
      </c>
      <c r="AW42" s="658" t="s">
        <v>57</v>
      </c>
      <c r="AX42" s="658" t="s">
        <v>58</v>
      </c>
      <c r="AY42" s="658" t="s">
        <v>59</v>
      </c>
      <c r="AZ42" s="644">
        <v>0.36</v>
      </c>
      <c r="BA42" s="645" t="s">
        <v>90</v>
      </c>
      <c r="BB42" s="644">
        <v>0.4</v>
      </c>
      <c r="BC42" s="645" t="s">
        <v>117</v>
      </c>
      <c r="BD42" s="646" t="s">
        <v>126</v>
      </c>
      <c r="BE42" s="1380" t="s">
        <v>60</v>
      </c>
      <c r="BF42" s="1420" t="s">
        <v>513</v>
      </c>
      <c r="BG42" s="1499" t="s">
        <v>514</v>
      </c>
      <c r="BH42" s="1499" t="s">
        <v>395</v>
      </c>
      <c r="BI42" s="1495">
        <v>44562</v>
      </c>
      <c r="BJ42" s="1497">
        <v>44926</v>
      </c>
      <c r="BK42" s="1499"/>
      <c r="BL42" s="1425" t="s">
        <v>926</v>
      </c>
    </row>
    <row r="43" spans="2:64" ht="269.25" customHeight="1" thickBot="1" x14ac:dyDescent="0.35">
      <c r="B43" s="1446"/>
      <c r="C43" s="1504"/>
      <c r="D43" s="1507"/>
      <c r="E43" s="1433"/>
      <c r="F43" s="1395"/>
      <c r="G43" s="1491"/>
      <c r="H43" s="1363"/>
      <c r="I43" s="1494"/>
      <c r="J43" s="1494"/>
      <c r="K43" s="1494"/>
      <c r="L43" s="1373"/>
      <c r="M43" s="1385"/>
      <c r="N43" s="1371"/>
      <c r="O43" s="673"/>
      <c r="P43" s="673"/>
      <c r="Q43" s="673"/>
      <c r="R43" s="673"/>
      <c r="S43" s="673"/>
      <c r="T43" s="673"/>
      <c r="U43" s="673"/>
      <c r="V43" s="673"/>
      <c r="W43" s="673"/>
      <c r="X43" s="673"/>
      <c r="Y43" s="673"/>
      <c r="Z43" s="673"/>
      <c r="AA43" s="673"/>
      <c r="AB43" s="673"/>
      <c r="AC43" s="673"/>
      <c r="AD43" s="673"/>
      <c r="AE43" s="673"/>
      <c r="AF43" s="673"/>
      <c r="AG43" s="673"/>
      <c r="AH43" s="674"/>
      <c r="AI43" s="1373"/>
      <c r="AJ43" s="674"/>
      <c r="AK43" s="1375"/>
      <c r="AL43" s="1377"/>
      <c r="AM43" s="1379"/>
      <c r="AN43" s="687" t="s">
        <v>347</v>
      </c>
      <c r="AO43" s="272" t="s">
        <v>556</v>
      </c>
      <c r="AP43" s="368" t="s">
        <v>512</v>
      </c>
      <c r="AQ43" s="675" t="s">
        <v>103</v>
      </c>
      <c r="AR43" s="669" t="s">
        <v>61</v>
      </c>
      <c r="AS43" s="651">
        <v>0.25</v>
      </c>
      <c r="AT43" s="669" t="s">
        <v>56</v>
      </c>
      <c r="AU43" s="651">
        <v>0.15</v>
      </c>
      <c r="AV43" s="676">
        <v>0.4</v>
      </c>
      <c r="AW43" s="669" t="s">
        <v>57</v>
      </c>
      <c r="AX43" s="669" t="s">
        <v>58</v>
      </c>
      <c r="AY43" s="660" t="s">
        <v>59</v>
      </c>
      <c r="AZ43" s="671">
        <v>0.216</v>
      </c>
      <c r="BA43" s="655" t="s">
        <v>90</v>
      </c>
      <c r="BB43" s="654">
        <v>0.4</v>
      </c>
      <c r="BC43" s="677" t="s">
        <v>117</v>
      </c>
      <c r="BD43" s="672" t="s">
        <v>126</v>
      </c>
      <c r="BE43" s="1381"/>
      <c r="BF43" s="1422"/>
      <c r="BG43" s="1500"/>
      <c r="BH43" s="1500"/>
      <c r="BI43" s="1496"/>
      <c r="BJ43" s="1498"/>
      <c r="BK43" s="1500"/>
      <c r="BL43" s="1426"/>
    </row>
    <row r="44" spans="2:64" ht="243.75" customHeight="1" thickBot="1" x14ac:dyDescent="0.35">
      <c r="B44" s="1446"/>
      <c r="C44" s="1504"/>
      <c r="D44" s="1507"/>
      <c r="E44" s="1413" t="s">
        <v>74</v>
      </c>
      <c r="F44" s="1394" t="s">
        <v>256</v>
      </c>
      <c r="G44" s="1490" t="s">
        <v>516</v>
      </c>
      <c r="H44" s="1372" t="s">
        <v>68</v>
      </c>
      <c r="I44" s="1362" t="s">
        <v>517</v>
      </c>
      <c r="J44" s="1493" t="s">
        <v>518</v>
      </c>
      <c r="K44" s="1382" t="s">
        <v>355</v>
      </c>
      <c r="L44" s="1372" t="s">
        <v>70</v>
      </c>
      <c r="M44" s="1384" t="s">
        <v>129</v>
      </c>
      <c r="N44" s="1370">
        <v>0.8</v>
      </c>
      <c r="O44" s="640" t="s">
        <v>53</v>
      </c>
      <c r="P44" s="640" t="s">
        <v>53</v>
      </c>
      <c r="Q44" s="640" t="s">
        <v>53</v>
      </c>
      <c r="R44" s="640" t="s">
        <v>53</v>
      </c>
      <c r="S44" s="640" t="s">
        <v>53</v>
      </c>
      <c r="T44" s="640" t="s">
        <v>53</v>
      </c>
      <c r="U44" s="640" t="s">
        <v>53</v>
      </c>
      <c r="V44" s="640" t="s">
        <v>54</v>
      </c>
      <c r="W44" s="640" t="s">
        <v>54</v>
      </c>
      <c r="X44" s="640" t="s">
        <v>53</v>
      </c>
      <c r="Y44" s="640" t="s">
        <v>53</v>
      </c>
      <c r="Z44" s="640" t="s">
        <v>53</v>
      </c>
      <c r="AA44" s="640" t="s">
        <v>53</v>
      </c>
      <c r="AB44" s="640" t="s">
        <v>53</v>
      </c>
      <c r="AC44" s="640" t="s">
        <v>53</v>
      </c>
      <c r="AD44" s="640" t="s">
        <v>54</v>
      </c>
      <c r="AE44" s="640" t="s">
        <v>53</v>
      </c>
      <c r="AF44" s="640" t="s">
        <v>53</v>
      </c>
      <c r="AG44" s="640" t="s">
        <v>54</v>
      </c>
      <c r="AH44" s="641"/>
      <c r="AI44" s="1372" t="s">
        <v>362</v>
      </c>
      <c r="AJ44" s="641"/>
      <c r="AK44" s="1374" t="s">
        <v>130</v>
      </c>
      <c r="AL44" s="1376">
        <v>0.8</v>
      </c>
      <c r="AM44" s="1378" t="s">
        <v>129</v>
      </c>
      <c r="AN44" s="685" t="s">
        <v>84</v>
      </c>
      <c r="AO44" s="723" t="s">
        <v>927</v>
      </c>
      <c r="AP44" s="370" t="s">
        <v>512</v>
      </c>
      <c r="AQ44" s="678" t="s">
        <v>103</v>
      </c>
      <c r="AR44" s="658" t="s">
        <v>61</v>
      </c>
      <c r="AS44" s="643">
        <v>0.25</v>
      </c>
      <c r="AT44" s="658" t="s">
        <v>56</v>
      </c>
      <c r="AU44" s="643">
        <v>0.15</v>
      </c>
      <c r="AV44" s="644">
        <v>0.4</v>
      </c>
      <c r="AW44" s="658" t="s">
        <v>57</v>
      </c>
      <c r="AX44" s="658" t="s">
        <v>58</v>
      </c>
      <c r="AY44" s="658" t="s">
        <v>59</v>
      </c>
      <c r="AZ44" s="644">
        <v>0.48</v>
      </c>
      <c r="BA44" s="235" t="s">
        <v>122</v>
      </c>
      <c r="BB44" s="644">
        <v>0.8</v>
      </c>
      <c r="BC44" s="645" t="s">
        <v>130</v>
      </c>
      <c r="BD44" s="646" t="s">
        <v>129</v>
      </c>
      <c r="BE44" s="1380" t="s">
        <v>60</v>
      </c>
      <c r="BF44" s="1420" t="s">
        <v>513</v>
      </c>
      <c r="BG44" s="1499" t="s">
        <v>514</v>
      </c>
      <c r="BH44" s="1499" t="s">
        <v>395</v>
      </c>
      <c r="BI44" s="1495">
        <v>44564</v>
      </c>
      <c r="BJ44" s="1497">
        <v>44926</v>
      </c>
      <c r="BK44" s="1499"/>
      <c r="BL44" s="1501" t="s">
        <v>928</v>
      </c>
    </row>
    <row r="45" spans="2:64" ht="176.25" customHeight="1" thickTop="1" thickBot="1" x14ac:dyDescent="0.35">
      <c r="B45" s="1447"/>
      <c r="C45" s="1505"/>
      <c r="D45" s="1508"/>
      <c r="E45" s="1393"/>
      <c r="F45" s="1395"/>
      <c r="G45" s="1491"/>
      <c r="H45" s="1373"/>
      <c r="I45" s="1363"/>
      <c r="J45" s="1494"/>
      <c r="K45" s="1383"/>
      <c r="L45" s="1373"/>
      <c r="M45" s="1385"/>
      <c r="N45" s="1371"/>
      <c r="O45" s="673"/>
      <c r="P45" s="673"/>
      <c r="Q45" s="673"/>
      <c r="R45" s="673"/>
      <c r="S45" s="673"/>
      <c r="T45" s="673"/>
      <c r="U45" s="673"/>
      <c r="V45" s="673"/>
      <c r="W45" s="673"/>
      <c r="X45" s="673"/>
      <c r="Y45" s="673"/>
      <c r="Z45" s="673"/>
      <c r="AA45" s="673"/>
      <c r="AB45" s="673"/>
      <c r="AC45" s="673"/>
      <c r="AD45" s="673"/>
      <c r="AE45" s="673"/>
      <c r="AF45" s="673"/>
      <c r="AG45" s="673"/>
      <c r="AH45" s="674"/>
      <c r="AI45" s="1373"/>
      <c r="AJ45" s="674"/>
      <c r="AK45" s="1375"/>
      <c r="AL45" s="1377"/>
      <c r="AM45" s="1379"/>
      <c r="AN45" s="686" t="s">
        <v>347</v>
      </c>
      <c r="AO45" s="724" t="s">
        <v>557</v>
      </c>
      <c r="AP45" s="371" t="s">
        <v>519</v>
      </c>
      <c r="AQ45" s="577" t="s">
        <v>103</v>
      </c>
      <c r="AR45" s="669" t="s">
        <v>61</v>
      </c>
      <c r="AS45" s="651">
        <v>0.25</v>
      </c>
      <c r="AT45" s="669" t="s">
        <v>56</v>
      </c>
      <c r="AU45" s="651">
        <v>0.15</v>
      </c>
      <c r="AV45" s="676">
        <v>0.4</v>
      </c>
      <c r="AW45" s="669" t="s">
        <v>73</v>
      </c>
      <c r="AX45" s="669" t="s">
        <v>65</v>
      </c>
      <c r="AY45" s="669" t="s">
        <v>59</v>
      </c>
      <c r="AZ45" s="671">
        <v>0.28799999999999998</v>
      </c>
      <c r="BA45" s="236" t="s">
        <v>90</v>
      </c>
      <c r="BB45" s="654">
        <v>0.8</v>
      </c>
      <c r="BC45" s="677" t="s">
        <v>130</v>
      </c>
      <c r="BD45" s="672" t="s">
        <v>129</v>
      </c>
      <c r="BE45" s="1381"/>
      <c r="BF45" s="1422"/>
      <c r="BG45" s="1500"/>
      <c r="BH45" s="1500"/>
      <c r="BI45" s="1496"/>
      <c r="BJ45" s="1498"/>
      <c r="BK45" s="1500"/>
      <c r="BL45" s="1502"/>
    </row>
    <row r="46" spans="2:64" ht="149.25" customHeight="1" thickBot="1" x14ac:dyDescent="0.35">
      <c r="B46" s="1445" t="s">
        <v>194</v>
      </c>
      <c r="C46" s="1448" t="s">
        <v>212</v>
      </c>
      <c r="D46" s="1389" t="s">
        <v>228</v>
      </c>
      <c r="E46" s="597" t="s">
        <v>74</v>
      </c>
      <c r="F46" s="551" t="s">
        <v>257</v>
      </c>
      <c r="G46" s="731" t="s">
        <v>1114</v>
      </c>
      <c r="H46" s="728" t="s">
        <v>68</v>
      </c>
      <c r="I46" s="390" t="s">
        <v>1115</v>
      </c>
      <c r="J46" s="728" t="s">
        <v>1116</v>
      </c>
      <c r="K46" s="729" t="s">
        <v>101</v>
      </c>
      <c r="L46" s="728" t="s">
        <v>72</v>
      </c>
      <c r="M46" s="712" t="s">
        <v>90</v>
      </c>
      <c r="N46" s="713">
        <v>0.4</v>
      </c>
      <c r="O46" s="714" t="s">
        <v>53</v>
      </c>
      <c r="P46" s="714" t="s">
        <v>53</v>
      </c>
      <c r="Q46" s="714" t="s">
        <v>53</v>
      </c>
      <c r="R46" s="714" t="s">
        <v>53</v>
      </c>
      <c r="S46" s="714" t="s">
        <v>53</v>
      </c>
      <c r="T46" s="714" t="s">
        <v>53</v>
      </c>
      <c r="U46" s="714" t="s">
        <v>53</v>
      </c>
      <c r="V46" s="714" t="s">
        <v>54</v>
      </c>
      <c r="W46" s="714" t="s">
        <v>54</v>
      </c>
      <c r="X46" s="714" t="s">
        <v>53</v>
      </c>
      <c r="Y46" s="714" t="s">
        <v>53</v>
      </c>
      <c r="Z46" s="714" t="s">
        <v>53</v>
      </c>
      <c r="AA46" s="714" t="s">
        <v>53</v>
      </c>
      <c r="AB46" s="714" t="s">
        <v>53</v>
      </c>
      <c r="AC46" s="714" t="s">
        <v>53</v>
      </c>
      <c r="AD46" s="714" t="s">
        <v>54</v>
      </c>
      <c r="AE46" s="714" t="s">
        <v>53</v>
      </c>
      <c r="AF46" s="714" t="s">
        <v>53</v>
      </c>
      <c r="AG46" s="714" t="s">
        <v>54</v>
      </c>
      <c r="AH46" s="715"/>
      <c r="AI46" s="728" t="s">
        <v>359</v>
      </c>
      <c r="AJ46" s="715"/>
      <c r="AK46" s="628" t="s">
        <v>1083</v>
      </c>
      <c r="AL46" s="627">
        <v>0.2</v>
      </c>
      <c r="AM46" s="732" t="s">
        <v>90</v>
      </c>
      <c r="AN46" s="522" t="s">
        <v>84</v>
      </c>
      <c r="AO46" s="756" t="s">
        <v>1118</v>
      </c>
      <c r="AP46" s="393" t="s">
        <v>1117</v>
      </c>
      <c r="AQ46" s="356" t="s">
        <v>103</v>
      </c>
      <c r="AR46" s="708" t="s">
        <v>61</v>
      </c>
      <c r="AS46" s="627">
        <v>0.25</v>
      </c>
      <c r="AT46" s="708" t="s">
        <v>56</v>
      </c>
      <c r="AU46" s="627">
        <v>0.15</v>
      </c>
      <c r="AV46" s="606">
        <v>0.4</v>
      </c>
      <c r="AW46" s="708" t="s">
        <v>57</v>
      </c>
      <c r="AX46" s="708" t="s">
        <v>58</v>
      </c>
      <c r="AY46" s="708" t="s">
        <v>59</v>
      </c>
      <c r="AZ46" s="606">
        <v>0.24</v>
      </c>
      <c r="BA46" s="605" t="s">
        <v>90</v>
      </c>
      <c r="BB46" s="606">
        <v>0.2</v>
      </c>
      <c r="BC46" s="605" t="s">
        <v>1083</v>
      </c>
      <c r="BD46" s="604" t="s">
        <v>90</v>
      </c>
      <c r="BE46" s="708" t="s">
        <v>114</v>
      </c>
      <c r="BF46" s="721" t="s">
        <v>388</v>
      </c>
      <c r="BG46" s="721" t="s">
        <v>388</v>
      </c>
      <c r="BH46" s="721" t="s">
        <v>388</v>
      </c>
      <c r="BI46" s="721" t="s">
        <v>388</v>
      </c>
      <c r="BJ46" s="721" t="s">
        <v>388</v>
      </c>
      <c r="BK46" s="260"/>
      <c r="BL46" s="702" t="s">
        <v>1119</v>
      </c>
    </row>
    <row r="47" spans="2:64" ht="165.75" thickBot="1" x14ac:dyDescent="0.35">
      <c r="B47" s="1446"/>
      <c r="C47" s="1449"/>
      <c r="D47" s="1390"/>
      <c r="E47" s="598" t="s">
        <v>50</v>
      </c>
      <c r="F47" s="551" t="s">
        <v>258</v>
      </c>
      <c r="G47" s="432" t="s">
        <v>1061</v>
      </c>
      <c r="H47" s="688" t="s">
        <v>68</v>
      </c>
      <c r="I47" s="688" t="s">
        <v>1062</v>
      </c>
      <c r="J47" s="688" t="s">
        <v>1063</v>
      </c>
      <c r="K47" s="689" t="s">
        <v>101</v>
      </c>
      <c r="L47" s="688" t="s">
        <v>64</v>
      </c>
      <c r="M47" s="690" t="s">
        <v>122</v>
      </c>
      <c r="N47" s="691">
        <v>0.6</v>
      </c>
      <c r="O47" s="692" t="s">
        <v>53</v>
      </c>
      <c r="P47" s="692" t="s">
        <v>53</v>
      </c>
      <c r="Q47" s="692" t="s">
        <v>53</v>
      </c>
      <c r="R47" s="692" t="s">
        <v>53</v>
      </c>
      <c r="S47" s="692" t="s">
        <v>53</v>
      </c>
      <c r="T47" s="692" t="s">
        <v>53</v>
      </c>
      <c r="U47" s="692" t="s">
        <v>53</v>
      </c>
      <c r="V47" s="692" t="s">
        <v>54</v>
      </c>
      <c r="W47" s="692" t="s">
        <v>54</v>
      </c>
      <c r="X47" s="692" t="s">
        <v>53</v>
      </c>
      <c r="Y47" s="692" t="s">
        <v>53</v>
      </c>
      <c r="Z47" s="692" t="s">
        <v>53</v>
      </c>
      <c r="AA47" s="692" t="s">
        <v>53</v>
      </c>
      <c r="AB47" s="692" t="s">
        <v>53</v>
      </c>
      <c r="AC47" s="692" t="s">
        <v>53</v>
      </c>
      <c r="AD47" s="692" t="s">
        <v>54</v>
      </c>
      <c r="AE47" s="692" t="s">
        <v>53</v>
      </c>
      <c r="AF47" s="692" t="s">
        <v>53</v>
      </c>
      <c r="AG47" s="692" t="s">
        <v>54</v>
      </c>
      <c r="AH47" s="693"/>
      <c r="AI47" s="688" t="s">
        <v>359</v>
      </c>
      <c r="AJ47" s="693"/>
      <c r="AK47" s="694" t="s">
        <v>1083</v>
      </c>
      <c r="AL47" s="695">
        <v>0.2</v>
      </c>
      <c r="AM47" s="706" t="s">
        <v>126</v>
      </c>
      <c r="AN47" s="686" t="s">
        <v>84</v>
      </c>
      <c r="AO47" s="759" t="s">
        <v>1192</v>
      </c>
      <c r="AP47" s="368" t="s">
        <v>1064</v>
      </c>
      <c r="AQ47" s="696" t="s">
        <v>105</v>
      </c>
      <c r="AR47" s="697" t="s">
        <v>55</v>
      </c>
      <c r="AS47" s="695">
        <v>0.1</v>
      </c>
      <c r="AT47" s="697" t="s">
        <v>56</v>
      </c>
      <c r="AU47" s="695">
        <v>0.15</v>
      </c>
      <c r="AV47" s="698">
        <v>0.25</v>
      </c>
      <c r="AW47" s="697" t="s">
        <v>57</v>
      </c>
      <c r="AX47" s="697" t="s">
        <v>58</v>
      </c>
      <c r="AY47" s="697" t="s">
        <v>59</v>
      </c>
      <c r="AZ47" s="698">
        <v>0.6</v>
      </c>
      <c r="BA47" s="699" t="s">
        <v>122</v>
      </c>
      <c r="BB47" s="698">
        <v>0.15000000000000002</v>
      </c>
      <c r="BC47" s="699" t="s">
        <v>1083</v>
      </c>
      <c r="BD47" s="700" t="s">
        <v>126</v>
      </c>
      <c r="BE47" s="697" t="s">
        <v>60</v>
      </c>
      <c r="BF47" s="688" t="s">
        <v>1193</v>
      </c>
      <c r="BG47" s="688" t="s">
        <v>1064</v>
      </c>
      <c r="BH47" s="688" t="s">
        <v>590</v>
      </c>
      <c r="BI47" s="701">
        <v>44562</v>
      </c>
      <c r="BJ47" s="701">
        <v>44895</v>
      </c>
      <c r="BK47" s="716"/>
      <c r="BL47" s="702" t="s">
        <v>1194</v>
      </c>
    </row>
    <row r="48" spans="2:64" ht="99.75" thickBot="1" x14ac:dyDescent="0.35">
      <c r="B48" s="1446"/>
      <c r="C48" s="1449"/>
      <c r="D48" s="1390"/>
      <c r="E48" s="598" t="s">
        <v>74</v>
      </c>
      <c r="F48" s="551" t="s">
        <v>259</v>
      </c>
      <c r="G48" s="731" t="s">
        <v>1120</v>
      </c>
      <c r="H48" s="728" t="s">
        <v>68</v>
      </c>
      <c r="I48" s="592" t="s">
        <v>766</v>
      </c>
      <c r="J48" s="728" t="s">
        <v>1121</v>
      </c>
      <c r="K48" s="729" t="s">
        <v>101</v>
      </c>
      <c r="L48" s="728" t="s">
        <v>72</v>
      </c>
      <c r="M48" s="712" t="s">
        <v>90</v>
      </c>
      <c r="N48" s="713">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
        <v>1083</v>
      </c>
      <c r="AL48" s="627">
        <v>0.2</v>
      </c>
      <c r="AM48" s="732" t="s">
        <v>90</v>
      </c>
      <c r="AN48" s="522" t="s">
        <v>84</v>
      </c>
      <c r="AO48" s="758" t="s">
        <v>1123</v>
      </c>
      <c r="AP48" s="368" t="s">
        <v>1122</v>
      </c>
      <c r="AQ48" s="356" t="s">
        <v>103</v>
      </c>
      <c r="AR48" s="708" t="s">
        <v>61</v>
      </c>
      <c r="AS48" s="627">
        <v>0.25</v>
      </c>
      <c r="AT48" s="708" t="s">
        <v>56</v>
      </c>
      <c r="AU48" s="627">
        <v>0.15</v>
      </c>
      <c r="AV48" s="606">
        <v>0.4</v>
      </c>
      <c r="AW48" s="708" t="s">
        <v>57</v>
      </c>
      <c r="AX48" s="708" t="s">
        <v>58</v>
      </c>
      <c r="AY48" s="708" t="s">
        <v>59</v>
      </c>
      <c r="AZ48" s="606">
        <v>0.24</v>
      </c>
      <c r="BA48" s="605" t="s">
        <v>90</v>
      </c>
      <c r="BB48" s="606">
        <v>0.2</v>
      </c>
      <c r="BC48" s="605" t="s">
        <v>1083</v>
      </c>
      <c r="BD48" s="604" t="s">
        <v>90</v>
      </c>
      <c r="BE48" s="708" t="s">
        <v>114</v>
      </c>
      <c r="BF48" s="721" t="s">
        <v>388</v>
      </c>
      <c r="BG48" s="721" t="s">
        <v>388</v>
      </c>
      <c r="BH48" s="721" t="s">
        <v>388</v>
      </c>
      <c r="BI48" s="721" t="s">
        <v>388</v>
      </c>
      <c r="BJ48" s="721" t="s">
        <v>388</v>
      </c>
      <c r="BK48" s="260"/>
      <c r="BL48" s="702" t="s">
        <v>1124</v>
      </c>
    </row>
    <row r="49" spans="2:64" ht="132.75" thickBot="1" x14ac:dyDescent="0.35">
      <c r="B49" s="1446"/>
      <c r="C49" s="1449"/>
      <c r="D49" s="1390"/>
      <c r="E49" s="530" t="s">
        <v>50</v>
      </c>
      <c r="F49" s="720" t="s">
        <v>260</v>
      </c>
      <c r="G49" s="432" t="s">
        <v>1068</v>
      </c>
      <c r="H49" s="688" t="s">
        <v>157</v>
      </c>
      <c r="I49" s="688" t="s">
        <v>1066</v>
      </c>
      <c r="J49" s="688" t="s">
        <v>1067</v>
      </c>
      <c r="K49" s="689" t="s">
        <v>356</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361</v>
      </c>
      <c r="AJ49" s="693"/>
      <c r="AK49" s="694" t="s">
        <v>123</v>
      </c>
      <c r="AL49" s="695">
        <v>0.6</v>
      </c>
      <c r="AM49" s="706" t="s">
        <v>126</v>
      </c>
      <c r="AN49" s="686" t="s">
        <v>84</v>
      </c>
      <c r="AO49" s="531" t="s">
        <v>1074</v>
      </c>
      <c r="AP49" s="368" t="s">
        <v>1064</v>
      </c>
      <c r="AQ49" s="696" t="s">
        <v>103</v>
      </c>
      <c r="AR49" s="697" t="s">
        <v>61</v>
      </c>
      <c r="AS49" s="695">
        <v>0.25</v>
      </c>
      <c r="AT49" s="697" t="s">
        <v>56</v>
      </c>
      <c r="AU49" s="695">
        <v>0.15</v>
      </c>
      <c r="AV49" s="698">
        <v>0.4</v>
      </c>
      <c r="AW49" s="697" t="s">
        <v>57</v>
      </c>
      <c r="AX49" s="697" t="s">
        <v>58</v>
      </c>
      <c r="AY49" s="697" t="s">
        <v>59</v>
      </c>
      <c r="AZ49" s="698">
        <v>0.36</v>
      </c>
      <c r="BA49" s="699" t="s">
        <v>90</v>
      </c>
      <c r="BB49" s="698">
        <v>0.6</v>
      </c>
      <c r="BC49" s="699" t="s">
        <v>123</v>
      </c>
      <c r="BD49" s="700" t="s">
        <v>126</v>
      </c>
      <c r="BE49" s="697" t="s">
        <v>60</v>
      </c>
      <c r="BF49" s="688" t="s">
        <v>1069</v>
      </c>
      <c r="BG49" s="688" t="s">
        <v>1064</v>
      </c>
      <c r="BH49" s="688" t="s">
        <v>430</v>
      </c>
      <c r="BI49" s="701">
        <v>44562</v>
      </c>
      <c r="BJ49" s="701">
        <v>44895</v>
      </c>
      <c r="BK49" s="716"/>
      <c r="BL49" s="702" t="s">
        <v>1070</v>
      </c>
    </row>
    <row r="50" spans="2:64" ht="132.75" thickBot="1" x14ac:dyDescent="0.35">
      <c r="B50" s="1446"/>
      <c r="C50" s="1449"/>
      <c r="D50" s="1390"/>
      <c r="E50" s="610" t="s">
        <v>50</v>
      </c>
      <c r="F50" s="720" t="s">
        <v>261</v>
      </c>
      <c r="G50" s="432" t="s">
        <v>1073</v>
      </c>
      <c r="H50" s="688" t="s">
        <v>68</v>
      </c>
      <c r="I50" s="688" t="s">
        <v>1071</v>
      </c>
      <c r="J50" s="688" t="s">
        <v>1072</v>
      </c>
      <c r="K50" s="689" t="s">
        <v>101</v>
      </c>
      <c r="L50" s="688" t="s">
        <v>64</v>
      </c>
      <c r="M50" s="690" t="s">
        <v>122</v>
      </c>
      <c r="N50" s="691">
        <v>0.6</v>
      </c>
      <c r="O50" s="692" t="s">
        <v>53</v>
      </c>
      <c r="P50" s="692" t="s">
        <v>53</v>
      </c>
      <c r="Q50" s="692" t="s">
        <v>53</v>
      </c>
      <c r="R50" s="692" t="s">
        <v>53</v>
      </c>
      <c r="S50" s="692" t="s">
        <v>53</v>
      </c>
      <c r="T50" s="692" t="s">
        <v>53</v>
      </c>
      <c r="U50" s="692" t="s">
        <v>53</v>
      </c>
      <c r="V50" s="692" t="s">
        <v>54</v>
      </c>
      <c r="W50" s="692" t="s">
        <v>54</v>
      </c>
      <c r="X50" s="692" t="s">
        <v>53</v>
      </c>
      <c r="Y50" s="692" t="s">
        <v>53</v>
      </c>
      <c r="Z50" s="692" t="s">
        <v>53</v>
      </c>
      <c r="AA50" s="692" t="s">
        <v>53</v>
      </c>
      <c r="AB50" s="692" t="s">
        <v>53</v>
      </c>
      <c r="AC50" s="692" t="s">
        <v>53</v>
      </c>
      <c r="AD50" s="692" t="s">
        <v>54</v>
      </c>
      <c r="AE50" s="692" t="s">
        <v>53</v>
      </c>
      <c r="AF50" s="692" t="s">
        <v>53</v>
      </c>
      <c r="AG50" s="692" t="s">
        <v>54</v>
      </c>
      <c r="AH50" s="693"/>
      <c r="AI50" s="688" t="s">
        <v>359</v>
      </c>
      <c r="AJ50" s="693"/>
      <c r="AK50" s="694" t="s">
        <v>1083</v>
      </c>
      <c r="AL50" s="695">
        <v>0.2</v>
      </c>
      <c r="AM50" s="706" t="s">
        <v>126</v>
      </c>
      <c r="AN50" s="686" t="s">
        <v>84</v>
      </c>
      <c r="AO50" s="759" t="s">
        <v>1195</v>
      </c>
      <c r="AP50" s="393" t="s">
        <v>1064</v>
      </c>
      <c r="AQ50" s="696" t="s">
        <v>103</v>
      </c>
      <c r="AR50" s="697" t="s">
        <v>61</v>
      </c>
      <c r="AS50" s="695">
        <v>0.25</v>
      </c>
      <c r="AT50" s="697" t="s">
        <v>56</v>
      </c>
      <c r="AU50" s="695">
        <v>0.15</v>
      </c>
      <c r="AV50" s="698">
        <v>0.4</v>
      </c>
      <c r="AW50" s="697" t="s">
        <v>57</v>
      </c>
      <c r="AX50" s="697" t="s">
        <v>58</v>
      </c>
      <c r="AY50" s="697" t="s">
        <v>59</v>
      </c>
      <c r="AZ50" s="698">
        <v>0.36</v>
      </c>
      <c r="BA50" s="699" t="s">
        <v>90</v>
      </c>
      <c r="BB50" s="698">
        <v>0.2</v>
      </c>
      <c r="BC50" s="699" t="s">
        <v>1083</v>
      </c>
      <c r="BD50" s="700" t="s">
        <v>90</v>
      </c>
      <c r="BE50" s="697" t="s">
        <v>114</v>
      </c>
      <c r="BF50" s="721" t="s">
        <v>388</v>
      </c>
      <c r="BG50" s="721" t="s">
        <v>388</v>
      </c>
      <c r="BH50" s="721" t="s">
        <v>388</v>
      </c>
      <c r="BI50" s="721" t="s">
        <v>388</v>
      </c>
      <c r="BJ50" s="721" t="s">
        <v>388</v>
      </c>
      <c r="BK50" s="532"/>
      <c r="BL50" s="702" t="s">
        <v>1196</v>
      </c>
    </row>
    <row r="51" spans="2:64" ht="99.75" thickBot="1" x14ac:dyDescent="0.35">
      <c r="B51" s="1446"/>
      <c r="C51" s="1449"/>
      <c r="D51" s="1390"/>
      <c r="E51" s="598" t="s">
        <v>50</v>
      </c>
      <c r="F51" s="552" t="s">
        <v>262</v>
      </c>
      <c r="G51" s="731" t="s">
        <v>1078</v>
      </c>
      <c r="H51" s="728" t="s">
        <v>68</v>
      </c>
      <c r="I51" s="556" t="s">
        <v>1076</v>
      </c>
      <c r="J51" s="556" t="s">
        <v>1077</v>
      </c>
      <c r="K51" s="647" t="s">
        <v>101</v>
      </c>
      <c r="L51" s="556" t="s">
        <v>70</v>
      </c>
      <c r="M51" s="712" t="s">
        <v>129</v>
      </c>
      <c r="N51" s="713">
        <v>0.8</v>
      </c>
      <c r="O51" s="714" t="s">
        <v>53</v>
      </c>
      <c r="P51" s="714" t="s">
        <v>53</v>
      </c>
      <c r="Q51" s="714" t="s">
        <v>53</v>
      </c>
      <c r="R51" s="714" t="s">
        <v>53</v>
      </c>
      <c r="S51" s="714" t="s">
        <v>53</v>
      </c>
      <c r="T51" s="714" t="s">
        <v>53</v>
      </c>
      <c r="U51" s="714" t="s">
        <v>53</v>
      </c>
      <c r="V51" s="714" t="s">
        <v>54</v>
      </c>
      <c r="W51" s="714" t="s">
        <v>54</v>
      </c>
      <c r="X51" s="714" t="s">
        <v>53</v>
      </c>
      <c r="Y51" s="714" t="s">
        <v>53</v>
      </c>
      <c r="Z51" s="714" t="s">
        <v>53</v>
      </c>
      <c r="AA51" s="714" t="s">
        <v>53</v>
      </c>
      <c r="AB51" s="714" t="s">
        <v>53</v>
      </c>
      <c r="AC51" s="714" t="s">
        <v>53</v>
      </c>
      <c r="AD51" s="714" t="s">
        <v>54</v>
      </c>
      <c r="AE51" s="714" t="s">
        <v>53</v>
      </c>
      <c r="AF51" s="714" t="s">
        <v>53</v>
      </c>
      <c r="AG51" s="714" t="s">
        <v>54</v>
      </c>
      <c r="AH51" s="715"/>
      <c r="AI51" s="728" t="s">
        <v>359</v>
      </c>
      <c r="AJ51" s="715"/>
      <c r="AK51" s="628" t="s">
        <v>1083</v>
      </c>
      <c r="AL51" s="627">
        <v>0.2</v>
      </c>
      <c r="AM51" s="732" t="s">
        <v>126</v>
      </c>
      <c r="AN51" s="522" t="s">
        <v>84</v>
      </c>
      <c r="AO51" s="756" t="s">
        <v>1197</v>
      </c>
      <c r="AP51" s="393" t="s">
        <v>1064</v>
      </c>
      <c r="AQ51" s="356" t="s">
        <v>103</v>
      </c>
      <c r="AR51" s="708" t="s">
        <v>61</v>
      </c>
      <c r="AS51" s="627">
        <v>0.25</v>
      </c>
      <c r="AT51" s="708" t="s">
        <v>56</v>
      </c>
      <c r="AU51" s="627">
        <v>0.15</v>
      </c>
      <c r="AV51" s="606">
        <v>0.4</v>
      </c>
      <c r="AW51" s="708" t="s">
        <v>57</v>
      </c>
      <c r="AX51" s="708" t="s">
        <v>58</v>
      </c>
      <c r="AY51" s="708" t="s">
        <v>59</v>
      </c>
      <c r="AZ51" s="606">
        <v>0.48</v>
      </c>
      <c r="BA51" s="605" t="s">
        <v>122</v>
      </c>
      <c r="BB51" s="606">
        <v>0.2</v>
      </c>
      <c r="BC51" s="605" t="s">
        <v>1083</v>
      </c>
      <c r="BD51" s="604" t="s">
        <v>126</v>
      </c>
      <c r="BE51" s="708" t="s">
        <v>60</v>
      </c>
      <c r="BF51" s="556" t="s">
        <v>1198</v>
      </c>
      <c r="BG51" s="556" t="s">
        <v>1064</v>
      </c>
      <c r="BH51" s="556" t="s">
        <v>430</v>
      </c>
      <c r="BI51" s="587">
        <v>44562</v>
      </c>
      <c r="BJ51" s="587">
        <v>44895</v>
      </c>
      <c r="BK51" s="400"/>
      <c r="BL51" s="730" t="s">
        <v>1199</v>
      </c>
    </row>
    <row r="52" spans="2:64" ht="165.75" thickBot="1" x14ac:dyDescent="0.35">
      <c r="B52" s="1446"/>
      <c r="C52" s="1449"/>
      <c r="D52" s="1390"/>
      <c r="E52" s="1413" t="s">
        <v>50</v>
      </c>
      <c r="F52" s="1394" t="s">
        <v>263</v>
      </c>
      <c r="G52" s="1396" t="s">
        <v>791</v>
      </c>
      <c r="H52" s="1372" t="s">
        <v>68</v>
      </c>
      <c r="I52" s="670" t="s">
        <v>968</v>
      </c>
      <c r="J52" s="670" t="s">
        <v>969</v>
      </c>
      <c r="K52" s="1382" t="s">
        <v>101</v>
      </c>
      <c r="L52" s="1372" t="s">
        <v>64</v>
      </c>
      <c r="M52" s="1384" t="s">
        <v>122</v>
      </c>
      <c r="N52" s="1370">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1372" t="s">
        <v>361</v>
      </c>
      <c r="AJ52" s="693"/>
      <c r="AK52" s="1374" t="s">
        <v>123</v>
      </c>
      <c r="AL52" s="1376">
        <v>0.6</v>
      </c>
      <c r="AM52" s="1378" t="s">
        <v>126</v>
      </c>
      <c r="AN52" s="686" t="s">
        <v>84</v>
      </c>
      <c r="AO52" s="411" t="s">
        <v>970</v>
      </c>
      <c r="AP52" s="368" t="s">
        <v>767</v>
      </c>
      <c r="AQ52" s="678" t="s">
        <v>103</v>
      </c>
      <c r="AR52" s="658" t="s">
        <v>62</v>
      </c>
      <c r="AS52" s="643">
        <v>0.15</v>
      </c>
      <c r="AT52" s="658" t="s">
        <v>56</v>
      </c>
      <c r="AU52" s="643">
        <v>0.15</v>
      </c>
      <c r="AV52" s="644">
        <v>0.3</v>
      </c>
      <c r="AW52" s="658" t="s">
        <v>57</v>
      </c>
      <c r="AX52" s="658" t="s">
        <v>58</v>
      </c>
      <c r="AY52" s="658" t="s">
        <v>59</v>
      </c>
      <c r="AZ52" s="644">
        <v>0.42</v>
      </c>
      <c r="BA52" s="645" t="s">
        <v>122</v>
      </c>
      <c r="BB52" s="644">
        <v>0.6</v>
      </c>
      <c r="BC52" s="645" t="s">
        <v>123</v>
      </c>
      <c r="BD52" s="646" t="s">
        <v>126</v>
      </c>
      <c r="BE52" s="1380" t="s">
        <v>60</v>
      </c>
      <c r="BF52" s="670" t="s">
        <v>768</v>
      </c>
      <c r="BG52" s="670" t="s">
        <v>767</v>
      </c>
      <c r="BH52" s="119" t="s">
        <v>395</v>
      </c>
      <c r="BI52" s="195">
        <v>44562</v>
      </c>
      <c r="BJ52" s="119" t="s">
        <v>769</v>
      </c>
      <c r="BK52" s="680"/>
      <c r="BL52" s="581" t="s">
        <v>971</v>
      </c>
    </row>
    <row r="53" spans="2:64" ht="132" thickBot="1" x14ac:dyDescent="0.35">
      <c r="B53" s="1446"/>
      <c r="C53" s="1449"/>
      <c r="D53" s="1390"/>
      <c r="E53" s="1433"/>
      <c r="F53" s="1395"/>
      <c r="G53" s="1397"/>
      <c r="H53" s="1373"/>
      <c r="I53" s="556" t="s">
        <v>972</v>
      </c>
      <c r="J53" s="556" t="s">
        <v>790</v>
      </c>
      <c r="K53" s="1383"/>
      <c r="L53" s="1373"/>
      <c r="M53" s="1385"/>
      <c r="N53" s="1371"/>
      <c r="O53" s="673"/>
      <c r="P53" s="673"/>
      <c r="Q53" s="673"/>
      <c r="R53" s="673"/>
      <c r="S53" s="673"/>
      <c r="T53" s="673"/>
      <c r="U53" s="673"/>
      <c r="V53" s="673"/>
      <c r="W53" s="673"/>
      <c r="X53" s="673"/>
      <c r="Y53" s="673"/>
      <c r="Z53" s="673"/>
      <c r="AA53" s="673"/>
      <c r="AB53" s="673"/>
      <c r="AC53" s="673"/>
      <c r="AD53" s="673"/>
      <c r="AE53" s="673"/>
      <c r="AF53" s="673"/>
      <c r="AG53" s="673"/>
      <c r="AH53" s="674"/>
      <c r="AI53" s="1373"/>
      <c r="AJ53" s="674"/>
      <c r="AK53" s="1375"/>
      <c r="AL53" s="1377"/>
      <c r="AM53" s="1379"/>
      <c r="AN53" s="686" t="s">
        <v>347</v>
      </c>
      <c r="AO53" s="411" t="s">
        <v>793</v>
      </c>
      <c r="AP53" s="368" t="s">
        <v>792</v>
      </c>
      <c r="AQ53" s="684" t="s">
        <v>105</v>
      </c>
      <c r="AR53" s="660" t="s">
        <v>55</v>
      </c>
      <c r="AS53" s="653">
        <v>0.1</v>
      </c>
      <c r="AT53" s="660" t="s">
        <v>56</v>
      </c>
      <c r="AU53" s="653">
        <v>0.15</v>
      </c>
      <c r="AV53" s="654">
        <v>0.25</v>
      </c>
      <c r="AW53" s="660" t="s">
        <v>73</v>
      </c>
      <c r="AX53" s="660" t="s">
        <v>58</v>
      </c>
      <c r="AY53" s="660" t="s">
        <v>59</v>
      </c>
      <c r="AZ53" s="671">
        <v>0.42</v>
      </c>
      <c r="BA53" s="655" t="s">
        <v>122</v>
      </c>
      <c r="BB53" s="654">
        <v>0.44999999999999996</v>
      </c>
      <c r="BC53" s="655" t="s">
        <v>123</v>
      </c>
      <c r="BD53" s="656" t="s">
        <v>126</v>
      </c>
      <c r="BE53" s="1381"/>
      <c r="BF53" s="648" t="s">
        <v>794</v>
      </c>
      <c r="BG53" s="648" t="s">
        <v>973</v>
      </c>
      <c r="BH53" s="313" t="s">
        <v>430</v>
      </c>
      <c r="BI53" s="314">
        <v>44562</v>
      </c>
      <c r="BJ53" s="314">
        <v>44895</v>
      </c>
      <c r="BK53" s="681"/>
      <c r="BL53" s="406" t="s">
        <v>974</v>
      </c>
    </row>
    <row r="54" spans="2:64" ht="116.25" thickBot="1" x14ac:dyDescent="0.35">
      <c r="B54" s="1446"/>
      <c r="C54" s="1449"/>
      <c r="D54" s="1390"/>
      <c r="E54" s="553" t="s">
        <v>50</v>
      </c>
      <c r="F54" s="563" t="s">
        <v>264</v>
      </c>
      <c r="G54" s="432" t="s">
        <v>796</v>
      </c>
      <c r="H54" s="688" t="s">
        <v>51</v>
      </c>
      <c r="I54" s="688" t="s">
        <v>795</v>
      </c>
      <c r="J54" s="688" t="s">
        <v>975</v>
      </c>
      <c r="K54" s="689" t="s">
        <v>355</v>
      </c>
      <c r="L54" s="688" t="s">
        <v>64</v>
      </c>
      <c r="M54" s="690" t="s">
        <v>122</v>
      </c>
      <c r="N54" s="69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688" t="s">
        <v>361</v>
      </c>
      <c r="AJ54" s="693"/>
      <c r="AK54" s="694" t="s">
        <v>123</v>
      </c>
      <c r="AL54" s="695">
        <v>0.6</v>
      </c>
      <c r="AM54" s="706" t="s">
        <v>126</v>
      </c>
      <c r="AN54" s="686" t="s">
        <v>84</v>
      </c>
      <c r="AO54" s="413" t="s">
        <v>798</v>
      </c>
      <c r="AP54" s="368" t="s">
        <v>797</v>
      </c>
      <c r="AQ54" s="696" t="s">
        <v>105</v>
      </c>
      <c r="AR54" s="697" t="s">
        <v>55</v>
      </c>
      <c r="AS54" s="695">
        <v>0.1</v>
      </c>
      <c r="AT54" s="697" t="s">
        <v>56</v>
      </c>
      <c r="AU54" s="695">
        <v>0.15</v>
      </c>
      <c r="AV54" s="698">
        <v>0.25</v>
      </c>
      <c r="AW54" s="697" t="s">
        <v>57</v>
      </c>
      <c r="AX54" s="697" t="s">
        <v>58</v>
      </c>
      <c r="AY54" s="697" t="s">
        <v>59</v>
      </c>
      <c r="AZ54" s="698">
        <v>0.6</v>
      </c>
      <c r="BA54" s="699" t="s">
        <v>122</v>
      </c>
      <c r="BB54" s="698">
        <v>0.44999999999999996</v>
      </c>
      <c r="BC54" s="699" t="s">
        <v>123</v>
      </c>
      <c r="BD54" s="700" t="s">
        <v>126</v>
      </c>
      <c r="BE54" s="697" t="s">
        <v>60</v>
      </c>
      <c r="BF54" s="688" t="s">
        <v>976</v>
      </c>
      <c r="BG54" s="688" t="s">
        <v>977</v>
      </c>
      <c r="BH54" s="688" t="s">
        <v>395</v>
      </c>
      <c r="BI54" s="402">
        <v>44635</v>
      </c>
      <c r="BJ54" s="402">
        <v>44910</v>
      </c>
      <c r="BK54" s="716"/>
      <c r="BL54" s="702" t="s">
        <v>978</v>
      </c>
    </row>
    <row r="55" spans="2:64" ht="149.25" thickBot="1" x14ac:dyDescent="0.35">
      <c r="B55" s="1446"/>
      <c r="C55" s="1449"/>
      <c r="D55" s="1390"/>
      <c r="E55" s="396" t="s">
        <v>50</v>
      </c>
      <c r="F55" s="720" t="s">
        <v>266</v>
      </c>
      <c r="G55" s="803" t="s">
        <v>777</v>
      </c>
      <c r="H55" s="782" t="s">
        <v>68</v>
      </c>
      <c r="I55" s="782" t="s">
        <v>778</v>
      </c>
      <c r="J55" s="782" t="s">
        <v>779</v>
      </c>
      <c r="K55" s="788" t="s">
        <v>358</v>
      </c>
      <c r="L55" s="782" t="s">
        <v>70</v>
      </c>
      <c r="M55" s="789" t="s">
        <v>129</v>
      </c>
      <c r="N55" s="781">
        <v>0.8</v>
      </c>
      <c r="O55" s="799" t="s">
        <v>53</v>
      </c>
      <c r="P55" s="799" t="s">
        <v>53</v>
      </c>
      <c r="Q55" s="799" t="s">
        <v>53</v>
      </c>
      <c r="R55" s="799" t="s">
        <v>53</v>
      </c>
      <c r="S55" s="799" t="s">
        <v>53</v>
      </c>
      <c r="T55" s="799" t="s">
        <v>53</v>
      </c>
      <c r="U55" s="799" t="s">
        <v>53</v>
      </c>
      <c r="V55" s="799" t="s">
        <v>54</v>
      </c>
      <c r="W55" s="799" t="s">
        <v>54</v>
      </c>
      <c r="X55" s="799" t="s">
        <v>53</v>
      </c>
      <c r="Y55" s="799" t="s">
        <v>53</v>
      </c>
      <c r="Z55" s="799" t="s">
        <v>53</v>
      </c>
      <c r="AA55" s="799" t="s">
        <v>53</v>
      </c>
      <c r="AB55" s="799" t="s">
        <v>53</v>
      </c>
      <c r="AC55" s="799" t="s">
        <v>53</v>
      </c>
      <c r="AD55" s="799" t="s">
        <v>54</v>
      </c>
      <c r="AE55" s="799" t="s">
        <v>53</v>
      </c>
      <c r="AF55" s="799" t="s">
        <v>53</v>
      </c>
      <c r="AG55" s="799" t="s">
        <v>54</v>
      </c>
      <c r="AH55" s="674"/>
      <c r="AI55" s="782" t="s">
        <v>189</v>
      </c>
      <c r="AJ55" s="674"/>
      <c r="AK55" s="783" t="s">
        <v>155</v>
      </c>
      <c r="AL55" s="785">
        <v>1</v>
      </c>
      <c r="AM55" s="804" t="s">
        <v>91</v>
      </c>
      <c r="AN55" s="797" t="s">
        <v>84</v>
      </c>
      <c r="AO55" s="272" t="s">
        <v>781</v>
      </c>
      <c r="AP55" s="412" t="s">
        <v>780</v>
      </c>
      <c r="AQ55" s="806" t="s">
        <v>103</v>
      </c>
      <c r="AR55" s="787" t="s">
        <v>61</v>
      </c>
      <c r="AS55" s="785">
        <v>0.25</v>
      </c>
      <c r="AT55" s="787" t="s">
        <v>56</v>
      </c>
      <c r="AU55" s="785">
        <v>0.15</v>
      </c>
      <c r="AV55" s="793">
        <v>0.4</v>
      </c>
      <c r="AW55" s="787" t="s">
        <v>57</v>
      </c>
      <c r="AX55" s="787" t="s">
        <v>58</v>
      </c>
      <c r="AY55" s="787" t="s">
        <v>59</v>
      </c>
      <c r="AZ55" s="793">
        <v>0.48</v>
      </c>
      <c r="BA55" s="791" t="s">
        <v>122</v>
      </c>
      <c r="BB55" s="793">
        <v>1</v>
      </c>
      <c r="BC55" s="791" t="s">
        <v>155</v>
      </c>
      <c r="BD55" s="795" t="s">
        <v>91</v>
      </c>
      <c r="BE55" s="787" t="s">
        <v>60</v>
      </c>
      <c r="BF55" s="782" t="s">
        <v>782</v>
      </c>
      <c r="BG55" s="782" t="s">
        <v>780</v>
      </c>
      <c r="BH55" s="782" t="s">
        <v>381</v>
      </c>
      <c r="BI55" s="802">
        <v>44621</v>
      </c>
      <c r="BJ55" s="802">
        <v>44895</v>
      </c>
      <c r="BK55" s="400"/>
      <c r="BL55" s="801" t="s">
        <v>979</v>
      </c>
    </row>
    <row r="56" spans="2:64" ht="87.75" thickBot="1" x14ac:dyDescent="0.35">
      <c r="B56" s="1446"/>
      <c r="C56" s="1449"/>
      <c r="D56" s="1390"/>
      <c r="E56" s="1392" t="s">
        <v>74</v>
      </c>
      <c r="F56" s="1394" t="s">
        <v>267</v>
      </c>
      <c r="G56" s="1372" t="s">
        <v>1257</v>
      </c>
      <c r="H56" s="1372" t="s">
        <v>51</v>
      </c>
      <c r="I56" s="1372" t="s">
        <v>1250</v>
      </c>
      <c r="J56" s="1372" t="s">
        <v>1251</v>
      </c>
      <c r="K56" s="1382" t="s">
        <v>355</v>
      </c>
      <c r="L56" s="1372" t="s">
        <v>167</v>
      </c>
      <c r="M56" s="1384" t="str">
        <f>IF(L56="Máximo 2 veces por año","Muy Baja", IF(L56="De 3 a 24 veces por año","Baja", IF(L56="De 24 a 500 veces por año","Media", IF(L56="De 500 veces al año y máximo 5000 veces por año","Alta",IF(L56="Más de 5000 veces por año","Muy Alta",";")))))</f>
        <v>Muy Baja</v>
      </c>
      <c r="N56" s="1370">
        <f>IF(M56="Muy Baja", 20%, IF(M56="Baja",40%, IF(M56="Media",60%, IF(M56="Alta",80%,IF(M56="Muy Alta",100%,"")))))</f>
        <v>0.2</v>
      </c>
      <c r="O56" s="835" t="s">
        <v>53</v>
      </c>
      <c r="P56" s="835" t="s">
        <v>53</v>
      </c>
      <c r="Q56" s="835" t="s">
        <v>53</v>
      </c>
      <c r="R56" s="835" t="s">
        <v>53</v>
      </c>
      <c r="S56" s="835" t="s">
        <v>53</v>
      </c>
      <c r="T56" s="835" t="s">
        <v>53</v>
      </c>
      <c r="U56" s="835" t="s">
        <v>53</v>
      </c>
      <c r="V56" s="835" t="s">
        <v>54</v>
      </c>
      <c r="W56" s="835" t="s">
        <v>54</v>
      </c>
      <c r="X56" s="835" t="s">
        <v>53</v>
      </c>
      <c r="Y56" s="835" t="s">
        <v>53</v>
      </c>
      <c r="Z56" s="835" t="s">
        <v>53</v>
      </c>
      <c r="AA56" s="835" t="s">
        <v>53</v>
      </c>
      <c r="AB56" s="835" t="s">
        <v>53</v>
      </c>
      <c r="AC56" s="835" t="s">
        <v>53</v>
      </c>
      <c r="AD56" s="835" t="s">
        <v>54</v>
      </c>
      <c r="AE56" s="835" t="s">
        <v>53</v>
      </c>
      <c r="AF56" s="835" t="s">
        <v>53</v>
      </c>
      <c r="AG56" s="835" t="s">
        <v>54</v>
      </c>
      <c r="AH56" s="836"/>
      <c r="AI56" s="1372" t="s">
        <v>359</v>
      </c>
      <c r="AJ56" s="836"/>
      <c r="AK56" s="1374" t="str">
        <f>IF(AI56="Afectación menor a 10 SMLMV","Leve",IF(AI56="Entre 10 y 50 SMLMV","Menor",IF(AI56="Entre 50 y 100 SMLMV","Moderado",IF(AI56="Entre 100 y 500 SMLMV","Mayor",IF(AI56="Mayor a 500 SMLMV","Catastrófico",";")))))</f>
        <v>Leve</v>
      </c>
      <c r="AL56" s="1376">
        <f>IF(AK56="Leve", 20%, IF(AK56="Menor",40%, IF(AK56="Moderado",60%, IF(AK56="Mayor",80%,IF(AK56="Catastrófico",100%,"")))))</f>
        <v>0.2</v>
      </c>
      <c r="AM56" s="1378" t="str">
        <f>IF(AND(M56&lt;&gt;"",AK56&lt;&gt;""),VLOOKUP(M56&amp;AK56,'[2]No Eliminar'!$P$3:$Q$27,2,FALSE),"")</f>
        <v>Baja</v>
      </c>
      <c r="AN56" s="844" t="s">
        <v>84</v>
      </c>
      <c r="AO56" s="825" t="s">
        <v>1252</v>
      </c>
      <c r="AP56" s="826" t="s">
        <v>387</v>
      </c>
      <c r="AQ56" s="481" t="str">
        <f>IF(AR56="Preventivo","Probabilidad",IF(AR56="Detectivo","Probabilidad","Impacto"))</f>
        <v>Probabilidad</v>
      </c>
      <c r="AR56" s="347" t="s">
        <v>61</v>
      </c>
      <c r="AS56" s="837">
        <f>IF(AR56="Preventivo", 25%, IF(AR56="Detectivo",15%, IF(AR56="Correctivo",10%,IF(AR56="No se tienen controles para aplicar al impacto","No Aplica",""))))</f>
        <v>0.25</v>
      </c>
      <c r="AT56" s="347" t="s">
        <v>56</v>
      </c>
      <c r="AU56" s="837">
        <f>IF(AT56="Automático", 25%, IF(AT56="Manual",15%,IF(AT56="No Aplica", "No Aplica","")))</f>
        <v>0.15</v>
      </c>
      <c r="AV56" s="838">
        <f>AS56+AU56</f>
        <v>0.4</v>
      </c>
      <c r="AW56" s="347" t="s">
        <v>57</v>
      </c>
      <c r="AX56" s="347" t="s">
        <v>58</v>
      </c>
      <c r="AY56" s="347" t="s">
        <v>59</v>
      </c>
      <c r="AZ56" s="841">
        <f>IFERROR(IF(AQ56="Probabilidad",(N56-(+N56*AV56)),IF(AQ56="Impacto",N56,"")),"")</f>
        <v>0.12</v>
      </c>
      <c r="BA56" s="839" t="str">
        <f>IF(AZ56&lt;=20%, "Muy Baja", IF(AZ56&lt;=40%,"Baja", IF(AZ56&lt;=60%,"Media",IF(AZ56&lt;=80%,"Alta","Muy Alta"))))</f>
        <v>Muy Baja</v>
      </c>
      <c r="BB56" s="841">
        <f>IF(AQ56="Impacto",(AL56-(+AL56*AV56)),AL56)</f>
        <v>0.2</v>
      </c>
      <c r="BC56" s="839" t="str">
        <f>IF(BB56&lt;=20%, "Leve", IF(BB56&lt;=40%,"Menor", IF(BB56&lt;=60%,"Moderado",IF(BB56&lt;=80%,"Mayor","Catastrófico"))))</f>
        <v>Leve</v>
      </c>
      <c r="BD56" s="834" t="str">
        <f>IF(AND(BA56&lt;&gt;"",BC56&lt;&gt;""),VLOOKUP(BA56&amp;BC56,'[2]No Eliminar'!$P$3:$Q$27,2,FALSE),"")</f>
        <v>Baja</v>
      </c>
      <c r="BE56" s="1380" t="s">
        <v>114</v>
      </c>
      <c r="BF56" s="683" t="s">
        <v>388</v>
      </c>
      <c r="BG56" s="683" t="s">
        <v>388</v>
      </c>
      <c r="BH56" s="683" t="s">
        <v>388</v>
      </c>
      <c r="BI56" s="683" t="s">
        <v>388</v>
      </c>
      <c r="BJ56" s="683" t="s">
        <v>388</v>
      </c>
      <c r="BK56" s="840"/>
      <c r="BL56" s="1544" t="s">
        <v>1253</v>
      </c>
    </row>
    <row r="57" spans="2:64" ht="87.75" thickBot="1" x14ac:dyDescent="0.35">
      <c r="B57" s="1447"/>
      <c r="C57" s="1450"/>
      <c r="D57" s="1391"/>
      <c r="E57" s="1393"/>
      <c r="F57" s="1395"/>
      <c r="G57" s="1468"/>
      <c r="H57" s="1373"/>
      <c r="I57" s="1373"/>
      <c r="J57" s="1373"/>
      <c r="K57" s="1383"/>
      <c r="L57" s="1415"/>
      <c r="M57" s="1385"/>
      <c r="N57" s="1371"/>
      <c r="O57" s="833" t="s">
        <v>53</v>
      </c>
      <c r="P57" s="833" t="s">
        <v>53</v>
      </c>
      <c r="Q57" s="833" t="s">
        <v>53</v>
      </c>
      <c r="R57" s="833" t="s">
        <v>53</v>
      </c>
      <c r="S57" s="833" t="s">
        <v>53</v>
      </c>
      <c r="T57" s="833" t="s">
        <v>53</v>
      </c>
      <c r="U57" s="833" t="s">
        <v>53</v>
      </c>
      <c r="V57" s="833" t="s">
        <v>54</v>
      </c>
      <c r="W57" s="833" t="s">
        <v>54</v>
      </c>
      <c r="X57" s="833" t="s">
        <v>53</v>
      </c>
      <c r="Y57" s="833" t="s">
        <v>53</v>
      </c>
      <c r="Z57" s="833" t="s">
        <v>53</v>
      </c>
      <c r="AA57" s="833" t="s">
        <v>53</v>
      </c>
      <c r="AB57" s="833" t="s">
        <v>53</v>
      </c>
      <c r="AC57" s="833" t="s">
        <v>53</v>
      </c>
      <c r="AD57" s="833" t="s">
        <v>54</v>
      </c>
      <c r="AE57" s="833" t="s">
        <v>53</v>
      </c>
      <c r="AF57" s="833" t="s">
        <v>53</v>
      </c>
      <c r="AG57" s="833" t="s">
        <v>54</v>
      </c>
      <c r="AH57" s="827"/>
      <c r="AI57" s="1415"/>
      <c r="AJ57" s="827"/>
      <c r="AK57" s="1375"/>
      <c r="AL57" s="1377"/>
      <c r="AM57" s="1379"/>
      <c r="AN57" s="844" t="s">
        <v>347</v>
      </c>
      <c r="AO57" s="825" t="s">
        <v>1256</v>
      </c>
      <c r="AP57" s="826" t="s">
        <v>1254</v>
      </c>
      <c r="AQ57" s="717" t="str">
        <f>IF(AR57="Preventivo","Probabilidad",IF(AR57="Detectivo","Probabilidad","Impacto"))</f>
        <v>Probabilidad</v>
      </c>
      <c r="AR57" s="807" t="s">
        <v>61</v>
      </c>
      <c r="AS57" s="829">
        <f>IF(AR57="Preventivo", 25%, IF(AR57="Detectivo",15%, IF(AR57="Correctivo",10%,IF(AR57="No se tienen controles para aplicar al impacto","No Aplica",""))))</f>
        <v>0.25</v>
      </c>
      <c r="AT57" s="807" t="s">
        <v>56</v>
      </c>
      <c r="AU57" s="829">
        <f>IF(AT57="Automático", 25%, IF(AT57="Manual",15%,IF(AT57="No Aplica", "No Aplica","")))</f>
        <v>0.15</v>
      </c>
      <c r="AV57" s="830">
        <f>AS57+AU57</f>
        <v>0.4</v>
      </c>
      <c r="AW57" s="807" t="s">
        <v>57</v>
      </c>
      <c r="AX57" s="807" t="s">
        <v>58</v>
      </c>
      <c r="AY57" s="807" t="s">
        <v>59</v>
      </c>
      <c r="AZ57" s="843">
        <f>IFERROR(IF(AND(AQ56="Probabilidad",AQ57="Probabilidad"),(AZ56-(+AZ56*AV57)),IF(AQ57="Probabilidad",(N56-(+N56*AV57)),IF(AQ57="Impacto",AZ56,""))),"")</f>
        <v>7.1999999999999995E-2</v>
      </c>
      <c r="BA57" s="831" t="str">
        <f>IF(AZ57&lt;=20%, "Muy Baja", IF(AZ57&lt;=40%,"Baja", IF(AZ57&lt;=60%,"Media",IF(AZ57&lt;=80%,"Alta","Muy Alta"))))</f>
        <v>Muy Baja</v>
      </c>
      <c r="BB57" s="842">
        <f>IFERROR(IF(AND(AQ56="Impacto",AQ57="Impacto"),(BB56-(+BB56*AV57)),IF(AND(AQ56="Impacto",AQ57="Probabilidad"),(BB56),IF(AND(AQ56="Probabilidad",AQ57="Impacto"),(BB56-(+BB56*AV57)),IF(AND(AQ56="Probabilidad",AQ57="Probabilidad"),(BB56))))),"")</f>
        <v>0.2</v>
      </c>
      <c r="BC57" s="831" t="str">
        <f>IF(BB57&lt;=20%, "Leve", IF(BB57&lt;=40%,"Menor", IF(BB57&lt;=60%,"Moderado",IF(BB57&lt;=80%,"Mayor","Catastrófico"))))</f>
        <v>Leve</v>
      </c>
      <c r="BD57" s="832" t="str">
        <f>IF(AND(BA57&lt;&gt;"",BC57&lt;&gt;""),VLOOKUP(BA57&amp;BC57,'[2]No Eliminar'!$P$3:$Q$27,2,FALSE),"")</f>
        <v>Baja</v>
      </c>
      <c r="BE57" s="1419"/>
      <c r="BF57" s="683" t="s">
        <v>388</v>
      </c>
      <c r="BG57" s="683" t="s">
        <v>388</v>
      </c>
      <c r="BH57" s="683" t="s">
        <v>388</v>
      </c>
      <c r="BI57" s="683" t="s">
        <v>388</v>
      </c>
      <c r="BJ57" s="683" t="s">
        <v>388</v>
      </c>
      <c r="BK57" s="828"/>
      <c r="BL57" s="1545"/>
    </row>
    <row r="58" spans="2:64" ht="116.25" customHeight="1" thickBot="1" x14ac:dyDescent="0.35">
      <c r="B58" s="1445" t="s">
        <v>199</v>
      </c>
      <c r="C58" s="1448" t="s">
        <v>207</v>
      </c>
      <c r="D58" s="1389" t="s">
        <v>225</v>
      </c>
      <c r="E58" s="1392" t="s">
        <v>50</v>
      </c>
      <c r="F58" s="1394" t="s">
        <v>269</v>
      </c>
      <c r="G58" s="1396" t="s">
        <v>1200</v>
      </c>
      <c r="H58" s="1372" t="s">
        <v>68</v>
      </c>
      <c r="I58" s="1372" t="s">
        <v>1155</v>
      </c>
      <c r="J58" s="1372" t="s">
        <v>1201</v>
      </c>
      <c r="K58" s="1382" t="s">
        <v>101</v>
      </c>
      <c r="L58" s="1372" t="s">
        <v>64</v>
      </c>
      <c r="M58" s="1384" t="s">
        <v>122</v>
      </c>
      <c r="N58" s="1370">
        <v>0.6</v>
      </c>
      <c r="O58" s="640" t="s">
        <v>53</v>
      </c>
      <c r="P58" s="640" t="s">
        <v>53</v>
      </c>
      <c r="Q58" s="640" t="s">
        <v>53</v>
      </c>
      <c r="R58" s="640" t="s">
        <v>53</v>
      </c>
      <c r="S58" s="640" t="s">
        <v>53</v>
      </c>
      <c r="T58" s="640" t="s">
        <v>53</v>
      </c>
      <c r="U58" s="640" t="s">
        <v>53</v>
      </c>
      <c r="V58" s="640" t="s">
        <v>54</v>
      </c>
      <c r="W58" s="640" t="s">
        <v>54</v>
      </c>
      <c r="X58" s="640" t="s">
        <v>53</v>
      </c>
      <c r="Y58" s="640" t="s">
        <v>53</v>
      </c>
      <c r="Z58" s="640" t="s">
        <v>53</v>
      </c>
      <c r="AA58" s="640" t="s">
        <v>53</v>
      </c>
      <c r="AB58" s="640" t="s">
        <v>53</v>
      </c>
      <c r="AC58" s="640" t="s">
        <v>53</v>
      </c>
      <c r="AD58" s="640" t="s">
        <v>54</v>
      </c>
      <c r="AE58" s="640" t="s">
        <v>53</v>
      </c>
      <c r="AF58" s="640" t="s">
        <v>53</v>
      </c>
      <c r="AG58" s="640" t="s">
        <v>54</v>
      </c>
      <c r="AH58" s="641"/>
      <c r="AI58" s="1372" t="s">
        <v>361</v>
      </c>
      <c r="AJ58" s="641"/>
      <c r="AK58" s="1374" t="s">
        <v>123</v>
      </c>
      <c r="AL58" s="1376">
        <v>0.6</v>
      </c>
      <c r="AM58" s="1378" t="s">
        <v>126</v>
      </c>
      <c r="AN58" s="686" t="s">
        <v>84</v>
      </c>
      <c r="AO58" s="749" t="s">
        <v>1158</v>
      </c>
      <c r="AP58" s="744" t="s">
        <v>1159</v>
      </c>
      <c r="AQ58" s="642" t="s">
        <v>103</v>
      </c>
      <c r="AR58" s="658" t="s">
        <v>61</v>
      </c>
      <c r="AS58" s="643">
        <v>0.25</v>
      </c>
      <c r="AT58" s="658" t="s">
        <v>56</v>
      </c>
      <c r="AU58" s="643">
        <v>0.15</v>
      </c>
      <c r="AV58" s="644">
        <v>0.4</v>
      </c>
      <c r="AW58" s="658" t="s">
        <v>57</v>
      </c>
      <c r="AX58" s="658" t="s">
        <v>58</v>
      </c>
      <c r="AY58" s="658" t="s">
        <v>59</v>
      </c>
      <c r="AZ58" s="644">
        <v>0.36</v>
      </c>
      <c r="BA58" s="645" t="s">
        <v>90</v>
      </c>
      <c r="BB58" s="644">
        <v>0.6</v>
      </c>
      <c r="BC58" s="645" t="s">
        <v>123</v>
      </c>
      <c r="BD58" s="646" t="s">
        <v>126</v>
      </c>
      <c r="BE58" s="1380" t="s">
        <v>60</v>
      </c>
      <c r="BF58" s="1372" t="s">
        <v>1162</v>
      </c>
      <c r="BG58" s="1372" t="s">
        <v>1163</v>
      </c>
      <c r="BH58" s="1439" t="s">
        <v>395</v>
      </c>
      <c r="BI58" s="1456">
        <v>44562</v>
      </c>
      <c r="BJ58" s="1456">
        <v>44926</v>
      </c>
      <c r="BK58" s="680"/>
      <c r="BL58" s="1425" t="s">
        <v>1164</v>
      </c>
    </row>
    <row r="59" spans="2:64" ht="129" thickBot="1" x14ac:dyDescent="0.35">
      <c r="B59" s="1446"/>
      <c r="C59" s="1449"/>
      <c r="D59" s="1390"/>
      <c r="E59" s="1433"/>
      <c r="F59" s="1395"/>
      <c r="G59" s="1397"/>
      <c r="H59" s="1373"/>
      <c r="I59" s="1373"/>
      <c r="J59" s="1373"/>
      <c r="K59" s="1383"/>
      <c r="L59" s="1373"/>
      <c r="M59" s="1385"/>
      <c r="N59" s="1371"/>
      <c r="O59" s="661" t="s">
        <v>53</v>
      </c>
      <c r="P59" s="661" t="s">
        <v>53</v>
      </c>
      <c r="Q59" s="661" t="s">
        <v>53</v>
      </c>
      <c r="R59" s="661" t="s">
        <v>53</v>
      </c>
      <c r="S59" s="661" t="s">
        <v>53</v>
      </c>
      <c r="T59" s="661" t="s">
        <v>53</v>
      </c>
      <c r="U59" s="661" t="s">
        <v>53</v>
      </c>
      <c r="V59" s="661" t="s">
        <v>54</v>
      </c>
      <c r="W59" s="661" t="s">
        <v>54</v>
      </c>
      <c r="X59" s="661" t="s">
        <v>53</v>
      </c>
      <c r="Y59" s="661" t="s">
        <v>53</v>
      </c>
      <c r="Z59" s="661" t="s">
        <v>53</v>
      </c>
      <c r="AA59" s="661" t="s">
        <v>53</v>
      </c>
      <c r="AB59" s="661" t="s">
        <v>53</v>
      </c>
      <c r="AC59" s="661" t="s">
        <v>53</v>
      </c>
      <c r="AD59" s="661" t="s">
        <v>54</v>
      </c>
      <c r="AE59" s="661" t="s">
        <v>53</v>
      </c>
      <c r="AF59" s="661" t="s">
        <v>53</v>
      </c>
      <c r="AG59" s="661" t="s">
        <v>54</v>
      </c>
      <c r="AH59" s="662"/>
      <c r="AI59" s="1373"/>
      <c r="AJ59" s="662"/>
      <c r="AK59" s="1375"/>
      <c r="AL59" s="1377"/>
      <c r="AM59" s="1379"/>
      <c r="AN59" s="685" t="s">
        <v>347</v>
      </c>
      <c r="AO59" s="760" t="s">
        <v>1160</v>
      </c>
      <c r="AP59" s="745" t="s">
        <v>1161</v>
      </c>
      <c r="AQ59" s="663" t="s">
        <v>103</v>
      </c>
      <c r="AR59" s="664" t="s">
        <v>62</v>
      </c>
      <c r="AS59" s="621">
        <v>0.15</v>
      </c>
      <c r="AT59" s="664" t="s">
        <v>56</v>
      </c>
      <c r="AU59" s="621">
        <v>0.15</v>
      </c>
      <c r="AV59" s="665">
        <v>0.3</v>
      </c>
      <c r="AW59" s="664" t="s">
        <v>73</v>
      </c>
      <c r="AX59" s="664" t="s">
        <v>65</v>
      </c>
      <c r="AY59" s="664" t="s">
        <v>59</v>
      </c>
      <c r="AZ59" s="679">
        <v>0.252</v>
      </c>
      <c r="BA59" s="666" t="s">
        <v>90</v>
      </c>
      <c r="BB59" s="665">
        <v>0.6</v>
      </c>
      <c r="BC59" s="666" t="s">
        <v>123</v>
      </c>
      <c r="BD59" s="624" t="s">
        <v>126</v>
      </c>
      <c r="BE59" s="1381"/>
      <c r="BF59" s="1373"/>
      <c r="BG59" s="1373"/>
      <c r="BH59" s="1440"/>
      <c r="BI59" s="1457"/>
      <c r="BJ59" s="1457"/>
      <c r="BK59" s="738"/>
      <c r="BL59" s="1426"/>
    </row>
    <row r="60" spans="2:64" ht="102" customHeight="1" thickBot="1" x14ac:dyDescent="0.35">
      <c r="B60" s="1446"/>
      <c r="C60" s="1449"/>
      <c r="D60" s="1390"/>
      <c r="E60" s="1413" t="s">
        <v>50</v>
      </c>
      <c r="F60" s="1394" t="s">
        <v>270</v>
      </c>
      <c r="G60" s="1396" t="s">
        <v>1165</v>
      </c>
      <c r="H60" s="1372" t="s">
        <v>68</v>
      </c>
      <c r="I60" s="1372" t="s">
        <v>1166</v>
      </c>
      <c r="J60" s="1372" t="s">
        <v>1167</v>
      </c>
      <c r="K60" s="1382" t="s">
        <v>101</v>
      </c>
      <c r="L60" s="1372" t="s">
        <v>70</v>
      </c>
      <c r="M60" s="1384" t="s">
        <v>129</v>
      </c>
      <c r="N60" s="1370">
        <v>0.8</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372" t="s">
        <v>360</v>
      </c>
      <c r="AJ60" s="641"/>
      <c r="AK60" s="1374" t="s">
        <v>117</v>
      </c>
      <c r="AL60" s="1376">
        <v>0.4</v>
      </c>
      <c r="AM60" s="1378" t="s">
        <v>126</v>
      </c>
      <c r="AN60" s="686" t="s">
        <v>84</v>
      </c>
      <c r="AO60" s="723" t="s">
        <v>1170</v>
      </c>
      <c r="AP60" s="747" t="s">
        <v>1202</v>
      </c>
      <c r="AQ60" s="678" t="s">
        <v>103</v>
      </c>
      <c r="AR60" s="658" t="s">
        <v>61</v>
      </c>
      <c r="AS60" s="643">
        <v>0.25</v>
      </c>
      <c r="AT60" s="658" t="s">
        <v>56</v>
      </c>
      <c r="AU60" s="643">
        <v>0.15</v>
      </c>
      <c r="AV60" s="644">
        <v>0.4</v>
      </c>
      <c r="AW60" s="658" t="s">
        <v>57</v>
      </c>
      <c r="AX60" s="658" t="s">
        <v>58</v>
      </c>
      <c r="AY60" s="658" t="s">
        <v>59</v>
      </c>
      <c r="AZ60" s="644">
        <v>0.48</v>
      </c>
      <c r="BA60" s="645" t="s">
        <v>122</v>
      </c>
      <c r="BB60" s="644">
        <v>0.4</v>
      </c>
      <c r="BC60" s="645" t="s">
        <v>117</v>
      </c>
      <c r="BD60" s="646" t="s">
        <v>126</v>
      </c>
      <c r="BE60" s="1380" t="s">
        <v>114</v>
      </c>
      <c r="BF60" s="1372" t="s">
        <v>388</v>
      </c>
      <c r="BG60" s="1372" t="s">
        <v>388</v>
      </c>
      <c r="BH60" s="1372" t="s">
        <v>388</v>
      </c>
      <c r="BI60" s="1372" t="s">
        <v>388</v>
      </c>
      <c r="BJ60" s="1372" t="s">
        <v>388</v>
      </c>
      <c r="BK60" s="667"/>
      <c r="BL60" s="1425" t="s">
        <v>1175</v>
      </c>
    </row>
    <row r="61" spans="2:64" ht="88.5" thickBot="1" x14ac:dyDescent="0.35">
      <c r="B61" s="1446"/>
      <c r="C61" s="1449"/>
      <c r="D61" s="1390"/>
      <c r="E61" s="1436"/>
      <c r="F61" s="1437"/>
      <c r="G61" s="1462"/>
      <c r="H61" s="1415"/>
      <c r="I61" s="1415"/>
      <c r="J61" s="1415"/>
      <c r="K61" s="1423"/>
      <c r="L61" s="1415"/>
      <c r="M61" s="1424"/>
      <c r="N61" s="1414"/>
      <c r="O61" s="623" t="s">
        <v>53</v>
      </c>
      <c r="P61" s="623" t="s">
        <v>53</v>
      </c>
      <c r="Q61" s="623" t="s">
        <v>53</v>
      </c>
      <c r="R61" s="623" t="s">
        <v>53</v>
      </c>
      <c r="S61" s="623" t="s">
        <v>53</v>
      </c>
      <c r="T61" s="623" t="s">
        <v>53</v>
      </c>
      <c r="U61" s="623" t="s">
        <v>53</v>
      </c>
      <c r="V61" s="623" t="s">
        <v>54</v>
      </c>
      <c r="W61" s="623" t="s">
        <v>54</v>
      </c>
      <c r="X61" s="623" t="s">
        <v>53</v>
      </c>
      <c r="Y61" s="623" t="s">
        <v>53</v>
      </c>
      <c r="Z61" s="623" t="s">
        <v>53</v>
      </c>
      <c r="AA61" s="623" t="s">
        <v>53</v>
      </c>
      <c r="AB61" s="623" t="s">
        <v>53</v>
      </c>
      <c r="AC61" s="623" t="s">
        <v>53</v>
      </c>
      <c r="AD61" s="623" t="s">
        <v>54</v>
      </c>
      <c r="AE61" s="623" t="s">
        <v>53</v>
      </c>
      <c r="AF61" s="623" t="s">
        <v>53</v>
      </c>
      <c r="AG61" s="623" t="s">
        <v>54</v>
      </c>
      <c r="AH61" s="615"/>
      <c r="AI61" s="1415"/>
      <c r="AJ61" s="615"/>
      <c r="AK61" s="1416"/>
      <c r="AL61" s="1417"/>
      <c r="AM61" s="1418"/>
      <c r="AN61" s="686" t="s">
        <v>347</v>
      </c>
      <c r="AO61" s="746" t="s">
        <v>1171</v>
      </c>
      <c r="AP61" s="747" t="s">
        <v>1203</v>
      </c>
      <c r="AQ61" s="717" t="s">
        <v>103</v>
      </c>
      <c r="AR61" s="659" t="s">
        <v>61</v>
      </c>
      <c r="AS61" s="617">
        <v>0.25</v>
      </c>
      <c r="AT61" s="659" t="s">
        <v>56</v>
      </c>
      <c r="AU61" s="617">
        <v>0.15</v>
      </c>
      <c r="AV61" s="618">
        <v>0.4</v>
      </c>
      <c r="AW61" s="659" t="s">
        <v>57</v>
      </c>
      <c r="AX61" s="659" t="s">
        <v>58</v>
      </c>
      <c r="AY61" s="659" t="s">
        <v>59</v>
      </c>
      <c r="AZ61" s="629">
        <v>0.28799999999999998</v>
      </c>
      <c r="BA61" s="619" t="s">
        <v>90</v>
      </c>
      <c r="BB61" s="618">
        <v>0.4</v>
      </c>
      <c r="BC61" s="619" t="s">
        <v>117</v>
      </c>
      <c r="BD61" s="620" t="s">
        <v>126</v>
      </c>
      <c r="BE61" s="1419"/>
      <c r="BF61" s="1415"/>
      <c r="BG61" s="1415"/>
      <c r="BH61" s="1415"/>
      <c r="BI61" s="1415"/>
      <c r="BJ61" s="1415"/>
      <c r="BK61" s="616"/>
      <c r="BL61" s="1441"/>
    </row>
    <row r="62" spans="2:64" ht="87.75" thickBot="1" x14ac:dyDescent="0.35">
      <c r="B62" s="1446"/>
      <c r="C62" s="1449"/>
      <c r="D62" s="1390"/>
      <c r="E62" s="1436"/>
      <c r="F62" s="1437"/>
      <c r="G62" s="1462"/>
      <c r="H62" s="1415"/>
      <c r="I62" s="1415"/>
      <c r="J62" s="1415"/>
      <c r="K62" s="1423"/>
      <c r="L62" s="1415"/>
      <c r="M62" s="1424"/>
      <c r="N62" s="1414"/>
      <c r="O62" s="623" t="s">
        <v>53</v>
      </c>
      <c r="P62" s="623" t="s">
        <v>53</v>
      </c>
      <c r="Q62" s="623" t="s">
        <v>53</v>
      </c>
      <c r="R62" s="623" t="s">
        <v>53</v>
      </c>
      <c r="S62" s="623" t="s">
        <v>53</v>
      </c>
      <c r="T62" s="623" t="s">
        <v>53</v>
      </c>
      <c r="U62" s="623" t="s">
        <v>53</v>
      </c>
      <c r="V62" s="623" t="s">
        <v>54</v>
      </c>
      <c r="W62" s="623" t="s">
        <v>54</v>
      </c>
      <c r="X62" s="623" t="s">
        <v>53</v>
      </c>
      <c r="Y62" s="623" t="s">
        <v>53</v>
      </c>
      <c r="Z62" s="623" t="s">
        <v>53</v>
      </c>
      <c r="AA62" s="623" t="s">
        <v>53</v>
      </c>
      <c r="AB62" s="623" t="s">
        <v>53</v>
      </c>
      <c r="AC62" s="623" t="s">
        <v>53</v>
      </c>
      <c r="AD62" s="623" t="s">
        <v>54</v>
      </c>
      <c r="AE62" s="623" t="s">
        <v>53</v>
      </c>
      <c r="AF62" s="623" t="s">
        <v>53</v>
      </c>
      <c r="AG62" s="623" t="s">
        <v>54</v>
      </c>
      <c r="AH62" s="615"/>
      <c r="AI62" s="1415"/>
      <c r="AJ62" s="615"/>
      <c r="AK62" s="1416"/>
      <c r="AL62" s="1417"/>
      <c r="AM62" s="1418"/>
      <c r="AN62" s="686" t="s">
        <v>348</v>
      </c>
      <c r="AO62" s="746" t="s">
        <v>1172</v>
      </c>
      <c r="AP62" s="747" t="s">
        <v>1203</v>
      </c>
      <c r="AQ62" s="717" t="s">
        <v>103</v>
      </c>
      <c r="AR62" s="659" t="s">
        <v>62</v>
      </c>
      <c r="AS62" s="617">
        <v>0.15</v>
      </c>
      <c r="AT62" s="659" t="s">
        <v>56</v>
      </c>
      <c r="AU62" s="617">
        <v>0.15</v>
      </c>
      <c r="AV62" s="618">
        <v>0.3</v>
      </c>
      <c r="AW62" s="659" t="s">
        <v>73</v>
      </c>
      <c r="AX62" s="659" t="s">
        <v>65</v>
      </c>
      <c r="AY62" s="659" t="s">
        <v>59</v>
      </c>
      <c r="AZ62" s="618">
        <v>0.2016</v>
      </c>
      <c r="BA62" s="619" t="s">
        <v>90</v>
      </c>
      <c r="BB62" s="618">
        <v>0.4</v>
      </c>
      <c r="BC62" s="619" t="s">
        <v>117</v>
      </c>
      <c r="BD62" s="620" t="s">
        <v>126</v>
      </c>
      <c r="BE62" s="1419"/>
      <c r="BF62" s="1415"/>
      <c r="BG62" s="1415"/>
      <c r="BH62" s="1415"/>
      <c r="BI62" s="1415"/>
      <c r="BJ62" s="1415"/>
      <c r="BK62" s="616"/>
      <c r="BL62" s="1441"/>
    </row>
    <row r="63" spans="2:64" ht="102" thickBot="1" x14ac:dyDescent="0.35">
      <c r="B63" s="1446"/>
      <c r="C63" s="1449"/>
      <c r="D63" s="1390"/>
      <c r="E63" s="1436"/>
      <c r="F63" s="1437"/>
      <c r="G63" s="1462"/>
      <c r="H63" s="1415"/>
      <c r="I63" s="1415"/>
      <c r="J63" s="1415"/>
      <c r="K63" s="1423"/>
      <c r="L63" s="1415"/>
      <c r="M63" s="1424"/>
      <c r="N63" s="1414"/>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15"/>
      <c r="AJ63" s="615"/>
      <c r="AK63" s="1416"/>
      <c r="AL63" s="1417"/>
      <c r="AM63" s="1418"/>
      <c r="AN63" s="686" t="s">
        <v>349</v>
      </c>
      <c r="AO63" s="746" t="s">
        <v>1173</v>
      </c>
      <c r="AP63" s="747" t="s">
        <v>1203</v>
      </c>
      <c r="AQ63" s="717" t="s">
        <v>103</v>
      </c>
      <c r="AR63" s="659" t="s">
        <v>62</v>
      </c>
      <c r="AS63" s="617">
        <v>0.15</v>
      </c>
      <c r="AT63" s="659" t="s">
        <v>56</v>
      </c>
      <c r="AU63" s="617">
        <v>0.15</v>
      </c>
      <c r="AV63" s="618">
        <v>0.3</v>
      </c>
      <c r="AW63" s="659" t="s">
        <v>57</v>
      </c>
      <c r="AX63" s="659" t="s">
        <v>58</v>
      </c>
      <c r="AY63" s="659" t="s">
        <v>59</v>
      </c>
      <c r="AZ63" s="618">
        <v>0.14112</v>
      </c>
      <c r="BA63" s="619" t="s">
        <v>112</v>
      </c>
      <c r="BB63" s="618">
        <v>0.4</v>
      </c>
      <c r="BC63" s="619" t="s">
        <v>117</v>
      </c>
      <c r="BD63" s="620" t="s">
        <v>90</v>
      </c>
      <c r="BE63" s="1419"/>
      <c r="BF63" s="1415"/>
      <c r="BG63" s="1415"/>
      <c r="BH63" s="1415"/>
      <c r="BI63" s="1415"/>
      <c r="BJ63" s="1415"/>
      <c r="BK63" s="616"/>
      <c r="BL63" s="1441"/>
    </row>
    <row r="64" spans="2:64" ht="130.5" thickBot="1" x14ac:dyDescent="0.35">
      <c r="B64" s="1446"/>
      <c r="C64" s="1449"/>
      <c r="D64" s="1390"/>
      <c r="E64" s="1433"/>
      <c r="F64" s="1395"/>
      <c r="G64" s="1397"/>
      <c r="H64" s="1373"/>
      <c r="I64" s="1373"/>
      <c r="J64" s="1373"/>
      <c r="K64" s="1383"/>
      <c r="L64" s="1373"/>
      <c r="M64" s="1385"/>
      <c r="N64" s="1371"/>
      <c r="O64" s="649" t="s">
        <v>53</v>
      </c>
      <c r="P64" s="649" t="s">
        <v>53</v>
      </c>
      <c r="Q64" s="649" t="s">
        <v>53</v>
      </c>
      <c r="R64" s="649" t="s">
        <v>53</v>
      </c>
      <c r="S64" s="649" t="s">
        <v>53</v>
      </c>
      <c r="T64" s="649" t="s">
        <v>53</v>
      </c>
      <c r="U64" s="649" t="s">
        <v>53</v>
      </c>
      <c r="V64" s="649" t="s">
        <v>54</v>
      </c>
      <c r="W64" s="649" t="s">
        <v>54</v>
      </c>
      <c r="X64" s="649" t="s">
        <v>53</v>
      </c>
      <c r="Y64" s="649" t="s">
        <v>53</v>
      </c>
      <c r="Z64" s="649" t="s">
        <v>53</v>
      </c>
      <c r="AA64" s="649" t="s">
        <v>53</v>
      </c>
      <c r="AB64" s="649" t="s">
        <v>53</v>
      </c>
      <c r="AC64" s="649" t="s">
        <v>53</v>
      </c>
      <c r="AD64" s="649" t="s">
        <v>54</v>
      </c>
      <c r="AE64" s="649" t="s">
        <v>53</v>
      </c>
      <c r="AF64" s="649" t="s">
        <v>53</v>
      </c>
      <c r="AG64" s="649" t="s">
        <v>54</v>
      </c>
      <c r="AH64" s="650"/>
      <c r="AI64" s="1373"/>
      <c r="AJ64" s="650"/>
      <c r="AK64" s="1375"/>
      <c r="AL64" s="1377"/>
      <c r="AM64" s="1379"/>
      <c r="AN64" s="686" t="s">
        <v>350</v>
      </c>
      <c r="AO64" s="724" t="s">
        <v>1174</v>
      </c>
      <c r="AP64" s="747" t="s">
        <v>1169</v>
      </c>
      <c r="AQ64" s="684" t="s">
        <v>103</v>
      </c>
      <c r="AR64" s="660" t="s">
        <v>62</v>
      </c>
      <c r="AS64" s="653">
        <v>0.15</v>
      </c>
      <c r="AT64" s="660" t="s">
        <v>56</v>
      </c>
      <c r="AU64" s="653">
        <v>0.15</v>
      </c>
      <c r="AV64" s="654">
        <v>0.3</v>
      </c>
      <c r="AW64" s="660" t="s">
        <v>57</v>
      </c>
      <c r="AX64" s="660" t="s">
        <v>58</v>
      </c>
      <c r="AY64" s="660" t="s">
        <v>59</v>
      </c>
      <c r="AZ64" s="654">
        <v>9.8783999999999997E-2</v>
      </c>
      <c r="BA64" s="655" t="s">
        <v>112</v>
      </c>
      <c r="BB64" s="654">
        <v>0.4</v>
      </c>
      <c r="BC64" s="655" t="s">
        <v>117</v>
      </c>
      <c r="BD64" s="656" t="s">
        <v>90</v>
      </c>
      <c r="BE64" s="1381"/>
      <c r="BF64" s="1373"/>
      <c r="BG64" s="1373"/>
      <c r="BH64" s="1373"/>
      <c r="BI64" s="1373"/>
      <c r="BJ64" s="1373"/>
      <c r="BK64" s="657"/>
      <c r="BL64" s="1426"/>
    </row>
    <row r="65" spans="2:64" ht="132.75" thickBot="1" x14ac:dyDescent="0.35">
      <c r="B65" s="1446"/>
      <c r="C65" s="1449"/>
      <c r="D65" s="1390"/>
      <c r="E65" s="719" t="s">
        <v>50</v>
      </c>
      <c r="F65" s="720" t="s">
        <v>272</v>
      </c>
      <c r="G65" s="432" t="s">
        <v>1176</v>
      </c>
      <c r="H65" s="688" t="s">
        <v>68</v>
      </c>
      <c r="I65" s="688" t="s">
        <v>1177</v>
      </c>
      <c r="J65" s="688" t="s">
        <v>1178</v>
      </c>
      <c r="K65" s="689" t="s">
        <v>101</v>
      </c>
      <c r="L65" s="688" t="s">
        <v>64</v>
      </c>
      <c r="M65" s="690" t="s">
        <v>122</v>
      </c>
      <c r="N65" s="691">
        <v>0.6</v>
      </c>
      <c r="O65" s="692" t="s">
        <v>53</v>
      </c>
      <c r="P65" s="692" t="s">
        <v>53</v>
      </c>
      <c r="Q65" s="692" t="s">
        <v>53</v>
      </c>
      <c r="R65" s="692" t="s">
        <v>53</v>
      </c>
      <c r="S65" s="692" t="s">
        <v>53</v>
      </c>
      <c r="T65" s="692" t="s">
        <v>53</v>
      </c>
      <c r="U65" s="692" t="s">
        <v>53</v>
      </c>
      <c r="V65" s="692" t="s">
        <v>54</v>
      </c>
      <c r="W65" s="692" t="s">
        <v>54</v>
      </c>
      <c r="X65" s="692" t="s">
        <v>53</v>
      </c>
      <c r="Y65" s="692" t="s">
        <v>53</v>
      </c>
      <c r="Z65" s="692" t="s">
        <v>53</v>
      </c>
      <c r="AA65" s="692" t="s">
        <v>53</v>
      </c>
      <c r="AB65" s="692" t="s">
        <v>53</v>
      </c>
      <c r="AC65" s="692" t="s">
        <v>53</v>
      </c>
      <c r="AD65" s="692" t="s">
        <v>54</v>
      </c>
      <c r="AE65" s="692" t="s">
        <v>53</v>
      </c>
      <c r="AF65" s="692" t="s">
        <v>53</v>
      </c>
      <c r="AG65" s="692" t="s">
        <v>54</v>
      </c>
      <c r="AH65" s="693"/>
      <c r="AI65" s="688" t="s">
        <v>360</v>
      </c>
      <c r="AJ65" s="693"/>
      <c r="AK65" s="694" t="s">
        <v>117</v>
      </c>
      <c r="AL65" s="695">
        <v>0.4</v>
      </c>
      <c r="AM65" s="706" t="s">
        <v>126</v>
      </c>
      <c r="AN65" s="686" t="s">
        <v>84</v>
      </c>
      <c r="AO65" s="748" t="s">
        <v>1179</v>
      </c>
      <c r="AP65" s="747" t="s">
        <v>1152</v>
      </c>
      <c r="AQ65" s="696" t="s">
        <v>103</v>
      </c>
      <c r="AR65" s="697" t="s">
        <v>62</v>
      </c>
      <c r="AS65" s="695">
        <v>0.15</v>
      </c>
      <c r="AT65" s="697" t="s">
        <v>56</v>
      </c>
      <c r="AU65" s="695">
        <v>0.15</v>
      </c>
      <c r="AV65" s="698">
        <v>0.3</v>
      </c>
      <c r="AW65" s="697" t="s">
        <v>73</v>
      </c>
      <c r="AX65" s="697" t="s">
        <v>65</v>
      </c>
      <c r="AY65" s="697" t="s">
        <v>59</v>
      </c>
      <c r="AZ65" s="698">
        <v>0.42</v>
      </c>
      <c r="BA65" s="699" t="s">
        <v>122</v>
      </c>
      <c r="BB65" s="698">
        <v>0.4</v>
      </c>
      <c r="BC65" s="699" t="s">
        <v>117</v>
      </c>
      <c r="BD65" s="700" t="s">
        <v>126</v>
      </c>
      <c r="BE65" s="697" t="s">
        <v>60</v>
      </c>
      <c r="BF65" s="688" t="s">
        <v>1181</v>
      </c>
      <c r="BG65" s="688" t="s">
        <v>1152</v>
      </c>
      <c r="BH65" s="721" t="s">
        <v>1180</v>
      </c>
      <c r="BI65" s="402">
        <v>44562</v>
      </c>
      <c r="BJ65" s="402">
        <v>44915</v>
      </c>
      <c r="BK65" s="722"/>
      <c r="BL65" s="702" t="s">
        <v>1182</v>
      </c>
    </row>
    <row r="66" spans="2:64" ht="118.5" customHeight="1" thickBot="1" x14ac:dyDescent="0.35">
      <c r="B66" s="1446"/>
      <c r="C66" s="1449"/>
      <c r="D66" s="1390"/>
      <c r="E66" s="1413" t="s">
        <v>50</v>
      </c>
      <c r="F66" s="1394" t="s">
        <v>273</v>
      </c>
      <c r="G66" s="1396" t="s">
        <v>1183</v>
      </c>
      <c r="H66" s="1372" t="s">
        <v>68</v>
      </c>
      <c r="I66" s="1372" t="s">
        <v>1184</v>
      </c>
      <c r="J66" s="1372" t="s">
        <v>1185</v>
      </c>
      <c r="K66" s="1382" t="s">
        <v>101</v>
      </c>
      <c r="L66" s="1372" t="s">
        <v>64</v>
      </c>
      <c r="M66" s="1384" t="s">
        <v>122</v>
      </c>
      <c r="N66" s="1370">
        <v>0.6</v>
      </c>
      <c r="O66" s="640" t="s">
        <v>53</v>
      </c>
      <c r="P66" s="640" t="s">
        <v>53</v>
      </c>
      <c r="Q66" s="640" t="s">
        <v>53</v>
      </c>
      <c r="R66" s="640" t="s">
        <v>53</v>
      </c>
      <c r="S66" s="640" t="s">
        <v>53</v>
      </c>
      <c r="T66" s="640" t="s">
        <v>53</v>
      </c>
      <c r="U66" s="640" t="s">
        <v>53</v>
      </c>
      <c r="V66" s="640" t="s">
        <v>54</v>
      </c>
      <c r="W66" s="640" t="s">
        <v>54</v>
      </c>
      <c r="X66" s="640" t="s">
        <v>53</v>
      </c>
      <c r="Y66" s="640" t="s">
        <v>53</v>
      </c>
      <c r="Z66" s="640" t="s">
        <v>53</v>
      </c>
      <c r="AA66" s="640" t="s">
        <v>53</v>
      </c>
      <c r="AB66" s="640" t="s">
        <v>53</v>
      </c>
      <c r="AC66" s="640" t="s">
        <v>53</v>
      </c>
      <c r="AD66" s="640" t="s">
        <v>54</v>
      </c>
      <c r="AE66" s="640" t="s">
        <v>53</v>
      </c>
      <c r="AF66" s="640" t="s">
        <v>53</v>
      </c>
      <c r="AG66" s="640" t="s">
        <v>54</v>
      </c>
      <c r="AH66" s="641"/>
      <c r="AI66" s="1372" t="s">
        <v>360</v>
      </c>
      <c r="AJ66" s="641"/>
      <c r="AK66" s="1374" t="s">
        <v>117</v>
      </c>
      <c r="AL66" s="1376">
        <v>0.4</v>
      </c>
      <c r="AM66" s="1378" t="s">
        <v>126</v>
      </c>
      <c r="AN66" s="686" t="s">
        <v>84</v>
      </c>
      <c r="AO66" s="749" t="s">
        <v>1187</v>
      </c>
      <c r="AP66" s="747" t="s">
        <v>1188</v>
      </c>
      <c r="AQ66" s="642" t="s">
        <v>103</v>
      </c>
      <c r="AR66" s="658" t="s">
        <v>62</v>
      </c>
      <c r="AS66" s="643">
        <v>0.15</v>
      </c>
      <c r="AT66" s="658" t="s">
        <v>56</v>
      </c>
      <c r="AU66" s="643">
        <v>0.15</v>
      </c>
      <c r="AV66" s="644">
        <v>0.3</v>
      </c>
      <c r="AW66" s="658" t="s">
        <v>57</v>
      </c>
      <c r="AX66" s="658" t="s">
        <v>58</v>
      </c>
      <c r="AY66" s="658" t="s">
        <v>59</v>
      </c>
      <c r="AZ66" s="644">
        <v>0.42</v>
      </c>
      <c r="BA66" s="645" t="s">
        <v>122</v>
      </c>
      <c r="BB66" s="644">
        <v>0.4</v>
      </c>
      <c r="BC66" s="645" t="s">
        <v>117</v>
      </c>
      <c r="BD66" s="646" t="s">
        <v>126</v>
      </c>
      <c r="BE66" s="1380" t="s">
        <v>60</v>
      </c>
      <c r="BF66" s="1372" t="s">
        <v>1189</v>
      </c>
      <c r="BG66" s="1372" t="s">
        <v>1188</v>
      </c>
      <c r="BH66" s="1439" t="s">
        <v>590</v>
      </c>
      <c r="BI66" s="1456">
        <v>44563</v>
      </c>
      <c r="BJ66" s="1456">
        <v>44926</v>
      </c>
      <c r="BK66" s="680"/>
      <c r="BL66" s="1425" t="s">
        <v>1190</v>
      </c>
    </row>
    <row r="67" spans="2:64" ht="118.5" thickBot="1" x14ac:dyDescent="0.35">
      <c r="B67" s="1447"/>
      <c r="C67" s="1450"/>
      <c r="D67" s="1391"/>
      <c r="E67" s="1393"/>
      <c r="F67" s="1395"/>
      <c r="G67" s="1397"/>
      <c r="H67" s="1373"/>
      <c r="I67" s="1373"/>
      <c r="J67" s="1373"/>
      <c r="K67" s="1383"/>
      <c r="L67" s="1373"/>
      <c r="M67" s="1385"/>
      <c r="N67" s="1371"/>
      <c r="O67" s="649" t="s">
        <v>53</v>
      </c>
      <c r="P67" s="649" t="s">
        <v>53</v>
      </c>
      <c r="Q67" s="649" t="s">
        <v>53</v>
      </c>
      <c r="R67" s="649" t="s">
        <v>53</v>
      </c>
      <c r="S67" s="649" t="s">
        <v>53</v>
      </c>
      <c r="T67" s="649" t="s">
        <v>53</v>
      </c>
      <c r="U67" s="649" t="s">
        <v>53</v>
      </c>
      <c r="V67" s="649" t="s">
        <v>54</v>
      </c>
      <c r="W67" s="649" t="s">
        <v>54</v>
      </c>
      <c r="X67" s="649" t="s">
        <v>53</v>
      </c>
      <c r="Y67" s="649" t="s">
        <v>53</v>
      </c>
      <c r="Z67" s="649" t="s">
        <v>53</v>
      </c>
      <c r="AA67" s="649" t="s">
        <v>53</v>
      </c>
      <c r="AB67" s="649" t="s">
        <v>53</v>
      </c>
      <c r="AC67" s="649" t="s">
        <v>53</v>
      </c>
      <c r="AD67" s="649" t="s">
        <v>54</v>
      </c>
      <c r="AE67" s="649" t="s">
        <v>53</v>
      </c>
      <c r="AF67" s="649" t="s">
        <v>53</v>
      </c>
      <c r="AG67" s="649" t="s">
        <v>54</v>
      </c>
      <c r="AH67" s="650"/>
      <c r="AI67" s="1373"/>
      <c r="AJ67" s="650"/>
      <c r="AK67" s="1375"/>
      <c r="AL67" s="1377"/>
      <c r="AM67" s="1379"/>
      <c r="AN67" s="686" t="s">
        <v>347</v>
      </c>
      <c r="AO67" s="749" t="s">
        <v>1186</v>
      </c>
      <c r="AP67" s="747" t="s">
        <v>1188</v>
      </c>
      <c r="AQ67" s="652" t="s">
        <v>103</v>
      </c>
      <c r="AR67" s="660" t="s">
        <v>62</v>
      </c>
      <c r="AS67" s="653">
        <v>0.15</v>
      </c>
      <c r="AT67" s="660" t="s">
        <v>56</v>
      </c>
      <c r="AU67" s="653">
        <v>0.15</v>
      </c>
      <c r="AV67" s="654">
        <v>0.3</v>
      </c>
      <c r="AW67" s="669" t="s">
        <v>57</v>
      </c>
      <c r="AX67" s="669" t="s">
        <v>58</v>
      </c>
      <c r="AY67" s="669" t="s">
        <v>59</v>
      </c>
      <c r="AZ67" s="671">
        <v>0.29399999999999998</v>
      </c>
      <c r="BA67" s="655" t="s">
        <v>90</v>
      </c>
      <c r="BB67" s="654">
        <v>0.4</v>
      </c>
      <c r="BC67" s="655" t="s">
        <v>117</v>
      </c>
      <c r="BD67" s="656" t="s">
        <v>126</v>
      </c>
      <c r="BE67" s="1381"/>
      <c r="BF67" s="1373"/>
      <c r="BG67" s="1373"/>
      <c r="BH67" s="1440"/>
      <c r="BI67" s="1457"/>
      <c r="BJ67" s="1457"/>
      <c r="BK67" s="681"/>
      <c r="BL67" s="1426"/>
    </row>
    <row r="68" spans="2:64" ht="258" customHeight="1" thickBot="1" x14ac:dyDescent="0.35">
      <c r="B68" s="1445" t="s">
        <v>197</v>
      </c>
      <c r="C68" s="1448" t="s">
        <v>216</v>
      </c>
      <c r="D68" s="1389" t="s">
        <v>229</v>
      </c>
      <c r="E68" s="572" t="s">
        <v>74</v>
      </c>
      <c r="F68" s="720" t="s">
        <v>274</v>
      </c>
      <c r="G68" s="432" t="s">
        <v>929</v>
      </c>
      <c r="H68" s="688" t="s">
        <v>68</v>
      </c>
      <c r="I68" s="688" t="s">
        <v>613</v>
      </c>
      <c r="J68" s="689" t="s">
        <v>614</v>
      </c>
      <c r="K68" s="689" t="s">
        <v>101</v>
      </c>
      <c r="L68" s="688" t="s">
        <v>72</v>
      </c>
      <c r="M68" s="690" t="s">
        <v>90</v>
      </c>
      <c r="N68" s="691">
        <v>0.4</v>
      </c>
      <c r="O68" s="692" t="s">
        <v>53</v>
      </c>
      <c r="P68" s="692" t="s">
        <v>53</v>
      </c>
      <c r="Q68" s="692" t="s">
        <v>53</v>
      </c>
      <c r="R68" s="692" t="s">
        <v>53</v>
      </c>
      <c r="S68" s="692" t="s">
        <v>53</v>
      </c>
      <c r="T68" s="692" t="s">
        <v>53</v>
      </c>
      <c r="U68" s="692" t="s">
        <v>53</v>
      </c>
      <c r="V68" s="692" t="s">
        <v>54</v>
      </c>
      <c r="W68" s="692" t="s">
        <v>54</v>
      </c>
      <c r="X68" s="692" t="s">
        <v>53</v>
      </c>
      <c r="Y68" s="692" t="s">
        <v>53</v>
      </c>
      <c r="Z68" s="692" t="s">
        <v>53</v>
      </c>
      <c r="AA68" s="692" t="s">
        <v>53</v>
      </c>
      <c r="AB68" s="692" t="s">
        <v>53</v>
      </c>
      <c r="AC68" s="692" t="s">
        <v>53</v>
      </c>
      <c r="AD68" s="692" t="s">
        <v>54</v>
      </c>
      <c r="AE68" s="692" t="s">
        <v>53</v>
      </c>
      <c r="AF68" s="692" t="s">
        <v>53</v>
      </c>
      <c r="AG68" s="692" t="s">
        <v>54</v>
      </c>
      <c r="AH68" s="693"/>
      <c r="AI68" s="688" t="s">
        <v>359</v>
      </c>
      <c r="AJ68" s="693"/>
      <c r="AK68" s="694" t="s">
        <v>1083</v>
      </c>
      <c r="AL68" s="695">
        <v>0.2</v>
      </c>
      <c r="AM68" s="706" t="s">
        <v>90</v>
      </c>
      <c r="AN68" s="686" t="s">
        <v>84</v>
      </c>
      <c r="AO68" s="269" t="s">
        <v>616</v>
      </c>
      <c r="AP68" s="368" t="s">
        <v>615</v>
      </c>
      <c r="AQ68" s="300" t="s">
        <v>103</v>
      </c>
      <c r="AR68" s="697" t="s">
        <v>61</v>
      </c>
      <c r="AS68" s="695">
        <v>0.25</v>
      </c>
      <c r="AT68" s="697" t="s">
        <v>56</v>
      </c>
      <c r="AU68" s="695">
        <v>0.15</v>
      </c>
      <c r="AV68" s="698">
        <v>0.4</v>
      </c>
      <c r="AW68" s="697" t="s">
        <v>57</v>
      </c>
      <c r="AX68" s="697" t="s">
        <v>58</v>
      </c>
      <c r="AY68" s="697" t="s">
        <v>59</v>
      </c>
      <c r="AZ68" s="698">
        <v>0.24</v>
      </c>
      <c r="BA68" s="301" t="s">
        <v>90</v>
      </c>
      <c r="BB68" s="698">
        <v>0.2</v>
      </c>
      <c r="BC68" s="699" t="s">
        <v>1083</v>
      </c>
      <c r="BD68" s="700" t="s">
        <v>90</v>
      </c>
      <c r="BE68" s="697" t="s">
        <v>114</v>
      </c>
      <c r="BF68" s="721" t="s">
        <v>388</v>
      </c>
      <c r="BG68" s="721" t="s">
        <v>388</v>
      </c>
      <c r="BH68" s="721" t="s">
        <v>388</v>
      </c>
      <c r="BI68" s="721" t="s">
        <v>388</v>
      </c>
      <c r="BJ68" s="721" t="s">
        <v>388</v>
      </c>
      <c r="BK68" s="722"/>
      <c r="BL68" s="702" t="s">
        <v>930</v>
      </c>
    </row>
    <row r="69" spans="2:64" ht="198" customHeight="1" thickBot="1" x14ac:dyDescent="0.35">
      <c r="B69" s="1446"/>
      <c r="C69" s="1449"/>
      <c r="D69" s="1390"/>
      <c r="E69" s="598" t="s">
        <v>74</v>
      </c>
      <c r="F69" s="720" t="s">
        <v>275</v>
      </c>
      <c r="G69" s="432" t="s">
        <v>931</v>
      </c>
      <c r="H69" s="688" t="s">
        <v>68</v>
      </c>
      <c r="I69" s="688" t="s">
        <v>617</v>
      </c>
      <c r="J69" s="689" t="s">
        <v>618</v>
      </c>
      <c r="K69" s="689" t="s">
        <v>356</v>
      </c>
      <c r="L69" s="688" t="s">
        <v>72</v>
      </c>
      <c r="M69" s="690" t="s">
        <v>90</v>
      </c>
      <c r="N69" s="691">
        <v>0.4</v>
      </c>
      <c r="O69" s="692" t="s">
        <v>53</v>
      </c>
      <c r="P69" s="692" t="s">
        <v>53</v>
      </c>
      <c r="Q69" s="692" t="s">
        <v>53</v>
      </c>
      <c r="R69" s="692" t="s">
        <v>53</v>
      </c>
      <c r="S69" s="692" t="s">
        <v>53</v>
      </c>
      <c r="T69" s="692" t="s">
        <v>53</v>
      </c>
      <c r="U69" s="692" t="s">
        <v>53</v>
      </c>
      <c r="V69" s="692" t="s">
        <v>54</v>
      </c>
      <c r="W69" s="692" t="s">
        <v>54</v>
      </c>
      <c r="X69" s="692" t="s">
        <v>53</v>
      </c>
      <c r="Y69" s="692" t="s">
        <v>53</v>
      </c>
      <c r="Z69" s="692" t="s">
        <v>53</v>
      </c>
      <c r="AA69" s="692" t="s">
        <v>53</v>
      </c>
      <c r="AB69" s="692" t="s">
        <v>53</v>
      </c>
      <c r="AC69" s="692" t="s">
        <v>53</v>
      </c>
      <c r="AD69" s="692" t="s">
        <v>54</v>
      </c>
      <c r="AE69" s="692" t="s">
        <v>53</v>
      </c>
      <c r="AF69" s="692" t="s">
        <v>53</v>
      </c>
      <c r="AG69" s="692" t="s">
        <v>54</v>
      </c>
      <c r="AH69" s="693"/>
      <c r="AI69" s="688" t="s">
        <v>359</v>
      </c>
      <c r="AJ69" s="693"/>
      <c r="AK69" s="694" t="s">
        <v>1083</v>
      </c>
      <c r="AL69" s="695">
        <v>0.2</v>
      </c>
      <c r="AM69" s="706" t="s">
        <v>90</v>
      </c>
      <c r="AN69" s="686" t="s">
        <v>84</v>
      </c>
      <c r="AO69" s="302" t="s">
        <v>619</v>
      </c>
      <c r="AP69" s="368" t="s">
        <v>615</v>
      </c>
      <c r="AQ69" s="696" t="s">
        <v>103</v>
      </c>
      <c r="AR69" s="697" t="s">
        <v>62</v>
      </c>
      <c r="AS69" s="695">
        <v>0.15</v>
      </c>
      <c r="AT69" s="697" t="s">
        <v>56</v>
      </c>
      <c r="AU69" s="695">
        <v>0.15</v>
      </c>
      <c r="AV69" s="698">
        <v>0.3</v>
      </c>
      <c r="AW69" s="697" t="s">
        <v>57</v>
      </c>
      <c r="AX69" s="697" t="s">
        <v>58</v>
      </c>
      <c r="AY69" s="697" t="s">
        <v>59</v>
      </c>
      <c r="AZ69" s="698">
        <v>0.28000000000000003</v>
      </c>
      <c r="BA69" s="699" t="s">
        <v>90</v>
      </c>
      <c r="BB69" s="698">
        <v>0.2</v>
      </c>
      <c r="BC69" s="699" t="s">
        <v>1083</v>
      </c>
      <c r="BD69" s="700" t="s">
        <v>90</v>
      </c>
      <c r="BE69" s="697" t="s">
        <v>114</v>
      </c>
      <c r="BF69" s="721" t="s">
        <v>388</v>
      </c>
      <c r="BG69" s="721" t="s">
        <v>388</v>
      </c>
      <c r="BH69" s="721" t="s">
        <v>388</v>
      </c>
      <c r="BI69" s="721" t="s">
        <v>388</v>
      </c>
      <c r="BJ69" s="721" t="s">
        <v>388</v>
      </c>
      <c r="BK69" s="722"/>
      <c r="BL69" s="702" t="s">
        <v>620</v>
      </c>
    </row>
    <row r="70" spans="2:64" ht="180.75" customHeight="1" thickBot="1" x14ac:dyDescent="0.35">
      <c r="B70" s="1446"/>
      <c r="C70" s="1449"/>
      <c r="D70" s="1390"/>
      <c r="E70" s="598" t="s">
        <v>346</v>
      </c>
      <c r="F70" s="720" t="s">
        <v>276</v>
      </c>
      <c r="G70" s="432" t="s">
        <v>932</v>
      </c>
      <c r="H70" s="688" t="s">
        <v>68</v>
      </c>
      <c r="I70" s="688" t="s">
        <v>933</v>
      </c>
      <c r="J70" s="689" t="s">
        <v>934</v>
      </c>
      <c r="K70" s="689"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686" t="s">
        <v>84</v>
      </c>
      <c r="AO70" s="302" t="s">
        <v>631</v>
      </c>
      <c r="AP70" s="368" t="s">
        <v>615</v>
      </c>
      <c r="AQ70" s="696" t="s">
        <v>103</v>
      </c>
      <c r="AR70" s="697" t="s">
        <v>61</v>
      </c>
      <c r="AS70" s="695">
        <v>0.25</v>
      </c>
      <c r="AT70" s="697" t="s">
        <v>56</v>
      </c>
      <c r="AU70" s="695">
        <v>0.15</v>
      </c>
      <c r="AV70" s="698">
        <v>0.4</v>
      </c>
      <c r="AW70" s="697" t="s">
        <v>57</v>
      </c>
      <c r="AX70" s="697" t="s">
        <v>58</v>
      </c>
      <c r="AY70" s="697" t="s">
        <v>59</v>
      </c>
      <c r="AZ70" s="698">
        <v>0.24</v>
      </c>
      <c r="BA70" s="699" t="s">
        <v>90</v>
      </c>
      <c r="BB70" s="698">
        <v>0.2</v>
      </c>
      <c r="BC70" s="699" t="s">
        <v>1083</v>
      </c>
      <c r="BD70" s="700" t="s">
        <v>90</v>
      </c>
      <c r="BE70" s="697" t="s">
        <v>114</v>
      </c>
      <c r="BF70" s="721" t="s">
        <v>388</v>
      </c>
      <c r="BG70" s="721" t="s">
        <v>388</v>
      </c>
      <c r="BH70" s="721" t="s">
        <v>388</v>
      </c>
      <c r="BI70" s="721" t="s">
        <v>388</v>
      </c>
      <c r="BJ70" s="721" t="s">
        <v>388</v>
      </c>
      <c r="BK70" s="716"/>
      <c r="BL70" s="702" t="s">
        <v>621</v>
      </c>
    </row>
    <row r="71" spans="2:64" ht="108.75" customHeight="1" thickBot="1" x14ac:dyDescent="0.35">
      <c r="B71" s="1446"/>
      <c r="C71" s="1449"/>
      <c r="D71" s="1390"/>
      <c r="E71" s="1413" t="s">
        <v>74</v>
      </c>
      <c r="F71" s="1394" t="s">
        <v>277</v>
      </c>
      <c r="G71" s="1386" t="s">
        <v>935</v>
      </c>
      <c r="H71" s="1372" t="s">
        <v>68</v>
      </c>
      <c r="I71" s="670" t="s">
        <v>622</v>
      </c>
      <c r="J71" s="1382" t="s">
        <v>626</v>
      </c>
      <c r="K71" s="1382" t="s">
        <v>101</v>
      </c>
      <c r="L71" s="1372" t="s">
        <v>64</v>
      </c>
      <c r="M71" s="1384" t="s">
        <v>122</v>
      </c>
      <c r="N71" s="1370">
        <v>0.6</v>
      </c>
      <c r="O71" s="640" t="s">
        <v>53</v>
      </c>
      <c r="P71" s="640" t="s">
        <v>53</v>
      </c>
      <c r="Q71" s="640" t="s">
        <v>53</v>
      </c>
      <c r="R71" s="640" t="s">
        <v>53</v>
      </c>
      <c r="S71" s="640" t="s">
        <v>53</v>
      </c>
      <c r="T71" s="640" t="s">
        <v>53</v>
      </c>
      <c r="U71" s="640" t="s">
        <v>53</v>
      </c>
      <c r="V71" s="640" t="s">
        <v>54</v>
      </c>
      <c r="W71" s="640" t="s">
        <v>54</v>
      </c>
      <c r="X71" s="640" t="s">
        <v>53</v>
      </c>
      <c r="Y71" s="640" t="s">
        <v>53</v>
      </c>
      <c r="Z71" s="640" t="s">
        <v>53</v>
      </c>
      <c r="AA71" s="640" t="s">
        <v>53</v>
      </c>
      <c r="AB71" s="640" t="s">
        <v>53</v>
      </c>
      <c r="AC71" s="640" t="s">
        <v>53</v>
      </c>
      <c r="AD71" s="640" t="s">
        <v>54</v>
      </c>
      <c r="AE71" s="640" t="s">
        <v>53</v>
      </c>
      <c r="AF71" s="640" t="s">
        <v>53</v>
      </c>
      <c r="AG71" s="640" t="s">
        <v>54</v>
      </c>
      <c r="AH71" s="641"/>
      <c r="AI71" s="1372" t="s">
        <v>361</v>
      </c>
      <c r="AJ71" s="641"/>
      <c r="AK71" s="1374" t="s">
        <v>123</v>
      </c>
      <c r="AL71" s="1376">
        <v>0.6</v>
      </c>
      <c r="AM71" s="1378" t="s">
        <v>126</v>
      </c>
      <c r="AN71" s="685" t="s">
        <v>84</v>
      </c>
      <c r="AO71" s="303" t="s">
        <v>936</v>
      </c>
      <c r="AP71" s="368" t="s">
        <v>628</v>
      </c>
      <c r="AQ71" s="678" t="s">
        <v>103</v>
      </c>
      <c r="AR71" s="658" t="s">
        <v>61</v>
      </c>
      <c r="AS71" s="643">
        <v>0.25</v>
      </c>
      <c r="AT71" s="658" t="s">
        <v>56</v>
      </c>
      <c r="AU71" s="643">
        <v>0.15</v>
      </c>
      <c r="AV71" s="644">
        <v>0.4</v>
      </c>
      <c r="AW71" s="658" t="s">
        <v>57</v>
      </c>
      <c r="AX71" s="658" t="s">
        <v>58</v>
      </c>
      <c r="AY71" s="658" t="s">
        <v>59</v>
      </c>
      <c r="AZ71" s="644">
        <v>0.36</v>
      </c>
      <c r="BA71" s="645" t="s">
        <v>90</v>
      </c>
      <c r="BB71" s="644">
        <v>0.6</v>
      </c>
      <c r="BC71" s="645" t="s">
        <v>123</v>
      </c>
      <c r="BD71" s="646" t="s">
        <v>126</v>
      </c>
      <c r="BE71" s="1380" t="s">
        <v>60</v>
      </c>
      <c r="BF71" s="1372" t="s">
        <v>937</v>
      </c>
      <c r="BG71" s="1372" t="s">
        <v>627</v>
      </c>
      <c r="BH71" s="1372" t="s">
        <v>468</v>
      </c>
      <c r="BI71" s="1372" t="s">
        <v>635</v>
      </c>
      <c r="BJ71" s="1451">
        <v>44895</v>
      </c>
      <c r="BK71" s="1442"/>
      <c r="BL71" s="1454" t="s">
        <v>636</v>
      </c>
    </row>
    <row r="72" spans="2:64" ht="116.25" customHeight="1" thickBot="1" x14ac:dyDescent="0.35">
      <c r="B72" s="1446"/>
      <c r="C72" s="1449"/>
      <c r="D72" s="1390"/>
      <c r="E72" s="1436"/>
      <c r="F72" s="1437"/>
      <c r="G72" s="1387"/>
      <c r="H72" s="1415"/>
      <c r="I72" s="595" t="s">
        <v>623</v>
      </c>
      <c r="J72" s="1423"/>
      <c r="K72" s="1423"/>
      <c r="L72" s="1415"/>
      <c r="M72" s="1424"/>
      <c r="N72" s="1414"/>
      <c r="O72" s="623" t="s">
        <v>53</v>
      </c>
      <c r="P72" s="623" t="s">
        <v>53</v>
      </c>
      <c r="Q72" s="623" t="s">
        <v>53</v>
      </c>
      <c r="R72" s="623" t="s">
        <v>53</v>
      </c>
      <c r="S72" s="623" t="s">
        <v>53</v>
      </c>
      <c r="T72" s="623" t="s">
        <v>53</v>
      </c>
      <c r="U72" s="623" t="s">
        <v>53</v>
      </c>
      <c r="V72" s="623" t="s">
        <v>54</v>
      </c>
      <c r="W72" s="623" t="s">
        <v>54</v>
      </c>
      <c r="X72" s="623" t="s">
        <v>53</v>
      </c>
      <c r="Y72" s="623" t="s">
        <v>53</v>
      </c>
      <c r="Z72" s="623" t="s">
        <v>53</v>
      </c>
      <c r="AA72" s="623" t="s">
        <v>53</v>
      </c>
      <c r="AB72" s="623" t="s">
        <v>53</v>
      </c>
      <c r="AC72" s="623" t="s">
        <v>53</v>
      </c>
      <c r="AD72" s="623" t="s">
        <v>54</v>
      </c>
      <c r="AE72" s="623" t="s">
        <v>53</v>
      </c>
      <c r="AF72" s="623" t="s">
        <v>53</v>
      </c>
      <c r="AG72" s="623" t="s">
        <v>54</v>
      </c>
      <c r="AH72" s="615"/>
      <c r="AI72" s="1415"/>
      <c r="AJ72" s="615"/>
      <c r="AK72" s="1416"/>
      <c r="AL72" s="1417"/>
      <c r="AM72" s="1418"/>
      <c r="AN72" s="686" t="s">
        <v>347</v>
      </c>
      <c r="AO72" s="304" t="s">
        <v>634</v>
      </c>
      <c r="AP72" s="368" t="s">
        <v>629</v>
      </c>
      <c r="AQ72" s="717" t="s">
        <v>103</v>
      </c>
      <c r="AR72" s="659" t="s">
        <v>61</v>
      </c>
      <c r="AS72" s="617">
        <v>0.25</v>
      </c>
      <c r="AT72" s="659" t="s">
        <v>56</v>
      </c>
      <c r="AU72" s="617">
        <v>0.15</v>
      </c>
      <c r="AV72" s="618">
        <v>0.4</v>
      </c>
      <c r="AW72" s="659" t="s">
        <v>57</v>
      </c>
      <c r="AX72" s="659" t="s">
        <v>58</v>
      </c>
      <c r="AY72" s="659" t="s">
        <v>59</v>
      </c>
      <c r="AZ72" s="629">
        <v>0.216</v>
      </c>
      <c r="BA72" s="619" t="s">
        <v>90</v>
      </c>
      <c r="BB72" s="618">
        <v>0.6</v>
      </c>
      <c r="BC72" s="619" t="s">
        <v>123</v>
      </c>
      <c r="BD72" s="620" t="s">
        <v>126</v>
      </c>
      <c r="BE72" s="1419"/>
      <c r="BF72" s="1415"/>
      <c r="BG72" s="1415"/>
      <c r="BH72" s="1415"/>
      <c r="BI72" s="1415"/>
      <c r="BJ72" s="1453"/>
      <c r="BK72" s="1473"/>
      <c r="BL72" s="1463"/>
    </row>
    <row r="73" spans="2:64" ht="244.5" thickBot="1" x14ac:dyDescent="0.35">
      <c r="B73" s="1446"/>
      <c r="C73" s="1449"/>
      <c r="D73" s="1390"/>
      <c r="E73" s="1436"/>
      <c r="F73" s="1437"/>
      <c r="G73" s="1387"/>
      <c r="H73" s="1415"/>
      <c r="I73" s="595" t="s">
        <v>624</v>
      </c>
      <c r="J73" s="1423"/>
      <c r="K73" s="1423"/>
      <c r="L73" s="1415"/>
      <c r="M73" s="1424"/>
      <c r="N73" s="1414"/>
      <c r="O73" s="623" t="s">
        <v>53</v>
      </c>
      <c r="P73" s="623" t="s">
        <v>53</v>
      </c>
      <c r="Q73" s="623" t="s">
        <v>53</v>
      </c>
      <c r="R73" s="623" t="s">
        <v>53</v>
      </c>
      <c r="S73" s="623" t="s">
        <v>53</v>
      </c>
      <c r="T73" s="623" t="s">
        <v>53</v>
      </c>
      <c r="U73" s="623" t="s">
        <v>53</v>
      </c>
      <c r="V73" s="623" t="s">
        <v>54</v>
      </c>
      <c r="W73" s="623" t="s">
        <v>54</v>
      </c>
      <c r="X73" s="623" t="s">
        <v>53</v>
      </c>
      <c r="Y73" s="623" t="s">
        <v>53</v>
      </c>
      <c r="Z73" s="623" t="s">
        <v>53</v>
      </c>
      <c r="AA73" s="623" t="s">
        <v>53</v>
      </c>
      <c r="AB73" s="623" t="s">
        <v>53</v>
      </c>
      <c r="AC73" s="623" t="s">
        <v>53</v>
      </c>
      <c r="AD73" s="623" t="s">
        <v>54</v>
      </c>
      <c r="AE73" s="623" t="s">
        <v>53</v>
      </c>
      <c r="AF73" s="623" t="s">
        <v>53</v>
      </c>
      <c r="AG73" s="623" t="s">
        <v>54</v>
      </c>
      <c r="AH73" s="615"/>
      <c r="AI73" s="1415"/>
      <c r="AJ73" s="615"/>
      <c r="AK73" s="1416"/>
      <c r="AL73" s="1417"/>
      <c r="AM73" s="1418"/>
      <c r="AN73" s="687" t="s">
        <v>348</v>
      </c>
      <c r="AO73" s="305" t="s">
        <v>632</v>
      </c>
      <c r="AP73" s="368" t="s">
        <v>630</v>
      </c>
      <c r="AQ73" s="717" t="s">
        <v>103</v>
      </c>
      <c r="AR73" s="659" t="s">
        <v>62</v>
      </c>
      <c r="AS73" s="617">
        <v>0.15</v>
      </c>
      <c r="AT73" s="659" t="s">
        <v>56</v>
      </c>
      <c r="AU73" s="617">
        <v>0.15</v>
      </c>
      <c r="AV73" s="618">
        <v>0.3</v>
      </c>
      <c r="AW73" s="659" t="s">
        <v>57</v>
      </c>
      <c r="AX73" s="659" t="s">
        <v>58</v>
      </c>
      <c r="AY73" s="659" t="s">
        <v>59</v>
      </c>
      <c r="AZ73" s="618">
        <v>0.1512</v>
      </c>
      <c r="BA73" s="619" t="s">
        <v>112</v>
      </c>
      <c r="BB73" s="618">
        <v>0.6</v>
      </c>
      <c r="BC73" s="619" t="s">
        <v>123</v>
      </c>
      <c r="BD73" s="620" t="s">
        <v>126</v>
      </c>
      <c r="BE73" s="1419"/>
      <c r="BF73" s="1415"/>
      <c r="BG73" s="1415"/>
      <c r="BH73" s="1415"/>
      <c r="BI73" s="1415"/>
      <c r="BJ73" s="1453"/>
      <c r="BK73" s="1473"/>
      <c r="BL73" s="1463"/>
    </row>
    <row r="74" spans="2:64" ht="174.75" customHeight="1" thickBot="1" x14ac:dyDescent="0.35">
      <c r="B74" s="1446"/>
      <c r="C74" s="1449"/>
      <c r="D74" s="1390"/>
      <c r="E74" s="1433"/>
      <c r="F74" s="1395"/>
      <c r="G74" s="1388"/>
      <c r="H74" s="1373"/>
      <c r="I74" s="648" t="s">
        <v>625</v>
      </c>
      <c r="J74" s="1383"/>
      <c r="K74" s="1383"/>
      <c r="L74" s="1373"/>
      <c r="M74" s="1385"/>
      <c r="N74" s="1371"/>
      <c r="O74" s="649" t="s">
        <v>53</v>
      </c>
      <c r="P74" s="649" t="s">
        <v>53</v>
      </c>
      <c r="Q74" s="649" t="s">
        <v>53</v>
      </c>
      <c r="R74" s="649" t="s">
        <v>53</v>
      </c>
      <c r="S74" s="649" t="s">
        <v>53</v>
      </c>
      <c r="T74" s="649" t="s">
        <v>53</v>
      </c>
      <c r="U74" s="649" t="s">
        <v>53</v>
      </c>
      <c r="V74" s="649" t="s">
        <v>54</v>
      </c>
      <c r="W74" s="649" t="s">
        <v>54</v>
      </c>
      <c r="X74" s="649" t="s">
        <v>53</v>
      </c>
      <c r="Y74" s="649" t="s">
        <v>53</v>
      </c>
      <c r="Z74" s="649" t="s">
        <v>53</v>
      </c>
      <c r="AA74" s="649" t="s">
        <v>53</v>
      </c>
      <c r="AB74" s="649" t="s">
        <v>53</v>
      </c>
      <c r="AC74" s="649" t="s">
        <v>53</v>
      </c>
      <c r="AD74" s="649" t="s">
        <v>54</v>
      </c>
      <c r="AE74" s="649" t="s">
        <v>53</v>
      </c>
      <c r="AF74" s="649" t="s">
        <v>53</v>
      </c>
      <c r="AG74" s="649" t="s">
        <v>54</v>
      </c>
      <c r="AH74" s="650"/>
      <c r="AI74" s="1373"/>
      <c r="AJ74" s="650"/>
      <c r="AK74" s="1375"/>
      <c r="AL74" s="1377"/>
      <c r="AM74" s="1379"/>
      <c r="AN74" s="686" t="s">
        <v>349</v>
      </c>
      <c r="AO74" s="306" t="s">
        <v>633</v>
      </c>
      <c r="AP74" s="368" t="s">
        <v>629</v>
      </c>
      <c r="AQ74" s="684" t="s">
        <v>103</v>
      </c>
      <c r="AR74" s="660" t="s">
        <v>61</v>
      </c>
      <c r="AS74" s="653">
        <v>0.25</v>
      </c>
      <c r="AT74" s="660" t="s">
        <v>56</v>
      </c>
      <c r="AU74" s="653">
        <v>0.15</v>
      </c>
      <c r="AV74" s="654">
        <v>0.4</v>
      </c>
      <c r="AW74" s="660" t="s">
        <v>57</v>
      </c>
      <c r="AX74" s="660" t="s">
        <v>58</v>
      </c>
      <c r="AY74" s="660" t="s">
        <v>59</v>
      </c>
      <c r="AZ74" s="654">
        <v>9.0719999999999995E-2</v>
      </c>
      <c r="BA74" s="655" t="s">
        <v>112</v>
      </c>
      <c r="BB74" s="654">
        <v>0.6</v>
      </c>
      <c r="BC74" s="655" t="s">
        <v>123</v>
      </c>
      <c r="BD74" s="656" t="s">
        <v>126</v>
      </c>
      <c r="BE74" s="1381"/>
      <c r="BF74" s="1373"/>
      <c r="BG74" s="1373"/>
      <c r="BH74" s="1373"/>
      <c r="BI74" s="1373"/>
      <c r="BJ74" s="1452"/>
      <c r="BK74" s="1443"/>
      <c r="BL74" s="1455"/>
    </row>
    <row r="75" spans="2:64" ht="115.5" customHeight="1" x14ac:dyDescent="0.3">
      <c r="B75" s="1446"/>
      <c r="C75" s="1449"/>
      <c r="D75" s="1390"/>
      <c r="E75" s="1413" t="s">
        <v>74</v>
      </c>
      <c r="F75" s="1394" t="s">
        <v>278</v>
      </c>
      <c r="G75" s="1396" t="s">
        <v>938</v>
      </c>
      <c r="H75" s="1372" t="s">
        <v>68</v>
      </c>
      <c r="I75" s="1442" t="s">
        <v>637</v>
      </c>
      <c r="J75" s="1488" t="s">
        <v>638</v>
      </c>
      <c r="K75" s="1382" t="s">
        <v>358</v>
      </c>
      <c r="L75" s="1372" t="s">
        <v>72</v>
      </c>
      <c r="M75" s="1384" t="s">
        <v>90</v>
      </c>
      <c r="N75" s="1370">
        <v>0.4</v>
      </c>
      <c r="O75" s="640" t="s">
        <v>53</v>
      </c>
      <c r="P75" s="640" t="s">
        <v>53</v>
      </c>
      <c r="Q75" s="640" t="s">
        <v>53</v>
      </c>
      <c r="R75" s="640" t="s">
        <v>53</v>
      </c>
      <c r="S75" s="640" t="s">
        <v>53</v>
      </c>
      <c r="T75" s="640" t="s">
        <v>53</v>
      </c>
      <c r="U75" s="640" t="s">
        <v>53</v>
      </c>
      <c r="V75" s="640" t="s">
        <v>54</v>
      </c>
      <c r="W75" s="640" t="s">
        <v>54</v>
      </c>
      <c r="X75" s="640" t="s">
        <v>53</v>
      </c>
      <c r="Y75" s="640" t="s">
        <v>53</v>
      </c>
      <c r="Z75" s="640" t="s">
        <v>53</v>
      </c>
      <c r="AA75" s="640" t="s">
        <v>53</v>
      </c>
      <c r="AB75" s="640" t="s">
        <v>53</v>
      </c>
      <c r="AC75" s="640" t="s">
        <v>53</v>
      </c>
      <c r="AD75" s="640" t="s">
        <v>54</v>
      </c>
      <c r="AE75" s="640" t="s">
        <v>53</v>
      </c>
      <c r="AF75" s="640" t="s">
        <v>53</v>
      </c>
      <c r="AG75" s="640" t="s">
        <v>54</v>
      </c>
      <c r="AH75" s="641"/>
      <c r="AI75" s="1372" t="s">
        <v>359</v>
      </c>
      <c r="AJ75" s="641"/>
      <c r="AK75" s="1374" t="s">
        <v>1083</v>
      </c>
      <c r="AL75" s="1376">
        <v>0.2</v>
      </c>
      <c r="AM75" s="1378" t="s">
        <v>90</v>
      </c>
      <c r="AN75" s="1429" t="s">
        <v>84</v>
      </c>
      <c r="AO75" s="1486" t="s">
        <v>939</v>
      </c>
      <c r="AP75" s="1408" t="s">
        <v>823</v>
      </c>
      <c r="AQ75" s="1410" t="s">
        <v>103</v>
      </c>
      <c r="AR75" s="1380" t="s">
        <v>61</v>
      </c>
      <c r="AS75" s="1376">
        <v>0.25</v>
      </c>
      <c r="AT75" s="1380" t="s">
        <v>56</v>
      </c>
      <c r="AU75" s="1376">
        <v>0.15</v>
      </c>
      <c r="AV75" s="1400">
        <v>0.4</v>
      </c>
      <c r="AW75" s="1380" t="s">
        <v>57</v>
      </c>
      <c r="AX75" s="1380" t="s">
        <v>58</v>
      </c>
      <c r="AY75" s="1380" t="s">
        <v>59</v>
      </c>
      <c r="AZ75" s="1400">
        <v>0.24</v>
      </c>
      <c r="BA75" s="1398" t="s">
        <v>90</v>
      </c>
      <c r="BB75" s="1400">
        <v>0.2</v>
      </c>
      <c r="BC75" s="1398" t="s">
        <v>1083</v>
      </c>
      <c r="BD75" s="1402" t="s">
        <v>90</v>
      </c>
      <c r="BE75" s="1380" t="s">
        <v>114</v>
      </c>
      <c r="BF75" s="1372" t="s">
        <v>940</v>
      </c>
      <c r="BG75" s="1372" t="s">
        <v>639</v>
      </c>
      <c r="BH75" s="555" t="s">
        <v>468</v>
      </c>
      <c r="BI75" s="1456">
        <v>44593</v>
      </c>
      <c r="BJ75" s="1456">
        <v>44895</v>
      </c>
      <c r="BK75" s="680"/>
      <c r="BL75" s="1454" t="s">
        <v>941</v>
      </c>
    </row>
    <row r="76" spans="2:64" ht="89.25" customHeight="1" thickBot="1" x14ac:dyDescent="0.35">
      <c r="B76" s="1446"/>
      <c r="C76" s="1449"/>
      <c r="D76" s="1390"/>
      <c r="E76" s="1433"/>
      <c r="F76" s="1395"/>
      <c r="G76" s="1397"/>
      <c r="H76" s="1373"/>
      <c r="I76" s="1443"/>
      <c r="J76" s="1489"/>
      <c r="K76" s="1383"/>
      <c r="L76" s="1373"/>
      <c r="M76" s="1385"/>
      <c r="N76" s="1371"/>
      <c r="O76" s="649" t="s">
        <v>53</v>
      </c>
      <c r="P76" s="649" t="s">
        <v>53</v>
      </c>
      <c r="Q76" s="649" t="s">
        <v>53</v>
      </c>
      <c r="R76" s="649" t="s">
        <v>53</v>
      </c>
      <c r="S76" s="649" t="s">
        <v>53</v>
      </c>
      <c r="T76" s="649" t="s">
        <v>53</v>
      </c>
      <c r="U76" s="649" t="s">
        <v>53</v>
      </c>
      <c r="V76" s="649" t="s">
        <v>54</v>
      </c>
      <c r="W76" s="649" t="s">
        <v>54</v>
      </c>
      <c r="X76" s="649" t="s">
        <v>53</v>
      </c>
      <c r="Y76" s="649" t="s">
        <v>53</v>
      </c>
      <c r="Z76" s="649" t="s">
        <v>53</v>
      </c>
      <c r="AA76" s="649" t="s">
        <v>53</v>
      </c>
      <c r="AB76" s="649" t="s">
        <v>53</v>
      </c>
      <c r="AC76" s="649" t="s">
        <v>53</v>
      </c>
      <c r="AD76" s="649" t="s">
        <v>54</v>
      </c>
      <c r="AE76" s="649" t="s">
        <v>53</v>
      </c>
      <c r="AF76" s="649" t="s">
        <v>53</v>
      </c>
      <c r="AG76" s="649" t="s">
        <v>54</v>
      </c>
      <c r="AH76" s="650"/>
      <c r="AI76" s="1373"/>
      <c r="AJ76" s="650"/>
      <c r="AK76" s="1375"/>
      <c r="AL76" s="1377"/>
      <c r="AM76" s="1379"/>
      <c r="AN76" s="1430"/>
      <c r="AO76" s="1487"/>
      <c r="AP76" s="1409"/>
      <c r="AQ76" s="1411"/>
      <c r="AR76" s="1381"/>
      <c r="AS76" s="1377"/>
      <c r="AT76" s="1381"/>
      <c r="AU76" s="1377"/>
      <c r="AV76" s="1401"/>
      <c r="AW76" s="1381"/>
      <c r="AX76" s="1381"/>
      <c r="AY76" s="1381"/>
      <c r="AZ76" s="1401"/>
      <c r="BA76" s="1399"/>
      <c r="BB76" s="1401"/>
      <c r="BC76" s="1399"/>
      <c r="BD76" s="1403"/>
      <c r="BE76" s="1381"/>
      <c r="BF76" s="1373"/>
      <c r="BG76" s="1373"/>
      <c r="BH76" s="556" t="s">
        <v>390</v>
      </c>
      <c r="BI76" s="1457"/>
      <c r="BJ76" s="1457"/>
      <c r="BK76" s="681"/>
      <c r="BL76" s="1455"/>
    </row>
    <row r="77" spans="2:64" ht="122.25" customHeight="1" x14ac:dyDescent="0.3">
      <c r="B77" s="1446"/>
      <c r="C77" s="1449"/>
      <c r="D77" s="1390"/>
      <c r="E77" s="1413" t="s">
        <v>346</v>
      </c>
      <c r="F77" s="1394" t="s">
        <v>279</v>
      </c>
      <c r="G77" s="1477" t="s">
        <v>640</v>
      </c>
      <c r="H77" s="670" t="s">
        <v>157</v>
      </c>
      <c r="I77" s="670" t="s">
        <v>641</v>
      </c>
      <c r="J77" s="682" t="s">
        <v>642</v>
      </c>
      <c r="K77" s="1382" t="s">
        <v>355</v>
      </c>
      <c r="L77" s="1372" t="s">
        <v>70</v>
      </c>
      <c r="M77" s="1384" t="s">
        <v>129</v>
      </c>
      <c r="N77" s="1370">
        <v>0.8</v>
      </c>
      <c r="O77" s="640" t="s">
        <v>53</v>
      </c>
      <c r="P77" s="640" t="s">
        <v>53</v>
      </c>
      <c r="Q77" s="640" t="s">
        <v>53</v>
      </c>
      <c r="R77" s="640" t="s">
        <v>53</v>
      </c>
      <c r="S77" s="640" t="s">
        <v>53</v>
      </c>
      <c r="T77" s="640" t="s">
        <v>53</v>
      </c>
      <c r="U77" s="640" t="s">
        <v>53</v>
      </c>
      <c r="V77" s="640" t="s">
        <v>54</v>
      </c>
      <c r="W77" s="640" t="s">
        <v>54</v>
      </c>
      <c r="X77" s="640" t="s">
        <v>53</v>
      </c>
      <c r="Y77" s="640" t="s">
        <v>53</v>
      </c>
      <c r="Z77" s="640" t="s">
        <v>53</v>
      </c>
      <c r="AA77" s="640" t="s">
        <v>53</v>
      </c>
      <c r="AB77" s="640" t="s">
        <v>53</v>
      </c>
      <c r="AC77" s="640" t="s">
        <v>53</v>
      </c>
      <c r="AD77" s="640" t="s">
        <v>54</v>
      </c>
      <c r="AE77" s="640" t="s">
        <v>53</v>
      </c>
      <c r="AF77" s="640" t="s">
        <v>53</v>
      </c>
      <c r="AG77" s="640" t="s">
        <v>54</v>
      </c>
      <c r="AH77" s="641"/>
      <c r="AI77" s="1372" t="s">
        <v>361</v>
      </c>
      <c r="AJ77" s="641"/>
      <c r="AK77" s="1374" t="s">
        <v>123</v>
      </c>
      <c r="AL77" s="1376">
        <v>0.6</v>
      </c>
      <c r="AM77" s="1378" t="s">
        <v>129</v>
      </c>
      <c r="AN77" s="1429" t="s">
        <v>84</v>
      </c>
      <c r="AO77" s="1483" t="s">
        <v>942</v>
      </c>
      <c r="AP77" s="1408" t="s">
        <v>687</v>
      </c>
      <c r="AQ77" s="1410" t="s">
        <v>103</v>
      </c>
      <c r="AR77" s="1380" t="s">
        <v>61</v>
      </c>
      <c r="AS77" s="1376">
        <v>0.25</v>
      </c>
      <c r="AT77" s="1380" t="s">
        <v>56</v>
      </c>
      <c r="AU77" s="1376">
        <v>0.15</v>
      </c>
      <c r="AV77" s="1400">
        <v>0.4</v>
      </c>
      <c r="AW77" s="1380" t="s">
        <v>57</v>
      </c>
      <c r="AX77" s="1380" t="s">
        <v>58</v>
      </c>
      <c r="AY77" s="1380" t="s">
        <v>59</v>
      </c>
      <c r="AZ77" s="1400">
        <v>0.48</v>
      </c>
      <c r="BA77" s="1398" t="s">
        <v>122</v>
      </c>
      <c r="BB77" s="1400">
        <v>0.6</v>
      </c>
      <c r="BC77" s="1398" t="s">
        <v>123</v>
      </c>
      <c r="BD77" s="1402" t="s">
        <v>126</v>
      </c>
      <c r="BE77" s="1380" t="s">
        <v>60</v>
      </c>
      <c r="BF77" s="1442" t="s">
        <v>645</v>
      </c>
      <c r="BG77" s="1442" t="s">
        <v>646</v>
      </c>
      <c r="BH77" s="1442" t="s">
        <v>647</v>
      </c>
      <c r="BI77" s="1456">
        <v>44562</v>
      </c>
      <c r="BJ77" s="1456">
        <v>44561</v>
      </c>
      <c r="BK77" s="680"/>
      <c r="BL77" s="1454" t="s">
        <v>648</v>
      </c>
    </row>
    <row r="78" spans="2:64" ht="87.75" customHeight="1" thickBot="1" x14ac:dyDescent="0.35">
      <c r="B78" s="1446"/>
      <c r="C78" s="1449"/>
      <c r="D78" s="1390"/>
      <c r="E78" s="1433"/>
      <c r="F78" s="1395"/>
      <c r="G78" s="1479"/>
      <c r="H78" s="648" t="s">
        <v>51</v>
      </c>
      <c r="I78" s="648" t="s">
        <v>643</v>
      </c>
      <c r="J78" s="580" t="s">
        <v>644</v>
      </c>
      <c r="K78" s="1383"/>
      <c r="L78" s="1373"/>
      <c r="M78" s="1385"/>
      <c r="N78" s="1371"/>
      <c r="O78" s="649" t="s">
        <v>53</v>
      </c>
      <c r="P78" s="649" t="s">
        <v>53</v>
      </c>
      <c r="Q78" s="649" t="s">
        <v>53</v>
      </c>
      <c r="R78" s="649" t="s">
        <v>53</v>
      </c>
      <c r="S78" s="649" t="s">
        <v>53</v>
      </c>
      <c r="T78" s="649" t="s">
        <v>53</v>
      </c>
      <c r="U78" s="649" t="s">
        <v>53</v>
      </c>
      <c r="V78" s="649" t="s">
        <v>54</v>
      </c>
      <c r="W78" s="649" t="s">
        <v>54</v>
      </c>
      <c r="X78" s="649" t="s">
        <v>53</v>
      </c>
      <c r="Y78" s="649" t="s">
        <v>53</v>
      </c>
      <c r="Z78" s="649" t="s">
        <v>53</v>
      </c>
      <c r="AA78" s="649" t="s">
        <v>53</v>
      </c>
      <c r="AB78" s="649" t="s">
        <v>53</v>
      </c>
      <c r="AC78" s="649" t="s">
        <v>53</v>
      </c>
      <c r="AD78" s="649" t="s">
        <v>54</v>
      </c>
      <c r="AE78" s="649" t="s">
        <v>53</v>
      </c>
      <c r="AF78" s="649" t="s">
        <v>53</v>
      </c>
      <c r="AG78" s="649" t="s">
        <v>54</v>
      </c>
      <c r="AH78" s="650"/>
      <c r="AI78" s="1373"/>
      <c r="AJ78" s="650"/>
      <c r="AK78" s="1375"/>
      <c r="AL78" s="1377"/>
      <c r="AM78" s="1379"/>
      <c r="AN78" s="1430"/>
      <c r="AO78" s="1484"/>
      <c r="AP78" s="1409"/>
      <c r="AQ78" s="1411"/>
      <c r="AR78" s="1381"/>
      <c r="AS78" s="1377"/>
      <c r="AT78" s="1381"/>
      <c r="AU78" s="1377"/>
      <c r="AV78" s="1401"/>
      <c r="AW78" s="1381"/>
      <c r="AX78" s="1381"/>
      <c r="AY78" s="1381"/>
      <c r="AZ78" s="1401"/>
      <c r="BA78" s="1399"/>
      <c r="BB78" s="1401"/>
      <c r="BC78" s="1399"/>
      <c r="BD78" s="1403"/>
      <c r="BE78" s="1381"/>
      <c r="BF78" s="1443"/>
      <c r="BG78" s="1443"/>
      <c r="BH78" s="1443"/>
      <c r="BI78" s="1457"/>
      <c r="BJ78" s="1457"/>
      <c r="BK78" s="681"/>
      <c r="BL78" s="1455"/>
    </row>
    <row r="79" spans="2:64" ht="176.25" customHeight="1" thickBot="1" x14ac:dyDescent="0.35">
      <c r="B79" s="1446"/>
      <c r="C79" s="1449"/>
      <c r="D79" s="1390"/>
      <c r="E79" s="598" t="s">
        <v>50</v>
      </c>
      <c r="F79" s="551" t="s">
        <v>280</v>
      </c>
      <c r="G79" s="768" t="s">
        <v>649</v>
      </c>
      <c r="H79" s="555" t="s">
        <v>51</v>
      </c>
      <c r="I79" s="555" t="s">
        <v>650</v>
      </c>
      <c r="J79" s="573" t="s">
        <v>651</v>
      </c>
      <c r="K79" s="559" t="s">
        <v>355</v>
      </c>
      <c r="L79" s="555" t="s">
        <v>70</v>
      </c>
      <c r="M79" s="560" t="s">
        <v>129</v>
      </c>
      <c r="N79" s="561">
        <v>0.8</v>
      </c>
      <c r="O79" s="601" t="s">
        <v>53</v>
      </c>
      <c r="P79" s="601" t="s">
        <v>53</v>
      </c>
      <c r="Q79" s="601" t="s">
        <v>53</v>
      </c>
      <c r="R79" s="601" t="s">
        <v>53</v>
      </c>
      <c r="S79" s="601" t="s">
        <v>53</v>
      </c>
      <c r="T79" s="601" t="s">
        <v>53</v>
      </c>
      <c r="U79" s="601" t="s">
        <v>53</v>
      </c>
      <c r="V79" s="601" t="s">
        <v>54</v>
      </c>
      <c r="W79" s="601" t="s">
        <v>54</v>
      </c>
      <c r="X79" s="601" t="s">
        <v>53</v>
      </c>
      <c r="Y79" s="601" t="s">
        <v>53</v>
      </c>
      <c r="Z79" s="601" t="s">
        <v>53</v>
      </c>
      <c r="AA79" s="601" t="s">
        <v>53</v>
      </c>
      <c r="AB79" s="601" t="s">
        <v>53</v>
      </c>
      <c r="AC79" s="601" t="s">
        <v>53</v>
      </c>
      <c r="AD79" s="601" t="s">
        <v>54</v>
      </c>
      <c r="AE79" s="601" t="s">
        <v>53</v>
      </c>
      <c r="AF79" s="601" t="s">
        <v>53</v>
      </c>
      <c r="AG79" s="601" t="s">
        <v>54</v>
      </c>
      <c r="AH79" s="309"/>
      <c r="AI79" s="555" t="s">
        <v>361</v>
      </c>
      <c r="AJ79" s="309"/>
      <c r="AK79" s="549" t="s">
        <v>123</v>
      </c>
      <c r="AL79" s="550">
        <v>0.6</v>
      </c>
      <c r="AM79" s="564" t="s">
        <v>129</v>
      </c>
      <c r="AN79" s="685" t="s">
        <v>84</v>
      </c>
      <c r="AO79" s="761" t="s">
        <v>653</v>
      </c>
      <c r="AP79" s="578" t="s">
        <v>652</v>
      </c>
      <c r="AQ79" s="583" t="s">
        <v>103</v>
      </c>
      <c r="AR79" s="554" t="s">
        <v>62</v>
      </c>
      <c r="AS79" s="550">
        <v>0.15</v>
      </c>
      <c r="AT79" s="554" t="s">
        <v>56</v>
      </c>
      <c r="AU79" s="550">
        <v>0.15</v>
      </c>
      <c r="AV79" s="565">
        <v>0.3</v>
      </c>
      <c r="AW79" s="554" t="s">
        <v>57</v>
      </c>
      <c r="AX79" s="554" t="s">
        <v>58</v>
      </c>
      <c r="AY79" s="554" t="s">
        <v>59</v>
      </c>
      <c r="AZ79" s="565">
        <v>0.56000000000000005</v>
      </c>
      <c r="BA79" s="566" t="s">
        <v>122</v>
      </c>
      <c r="BB79" s="565">
        <v>0.6</v>
      </c>
      <c r="BC79" s="566" t="s">
        <v>123</v>
      </c>
      <c r="BD79" s="567" t="s">
        <v>126</v>
      </c>
      <c r="BE79" s="554" t="s">
        <v>60</v>
      </c>
      <c r="BF79" s="555" t="s">
        <v>654</v>
      </c>
      <c r="BG79" s="555" t="s">
        <v>655</v>
      </c>
      <c r="BH79" s="557" t="s">
        <v>590</v>
      </c>
      <c r="BI79" s="548">
        <v>44562</v>
      </c>
      <c r="BJ79" s="548">
        <v>44926</v>
      </c>
      <c r="BK79" s="308"/>
      <c r="BL79" s="562" t="s">
        <v>656</v>
      </c>
    </row>
    <row r="80" spans="2:64" ht="162" customHeight="1" thickBot="1" x14ac:dyDescent="0.35">
      <c r="B80" s="1446"/>
      <c r="C80" s="1449"/>
      <c r="D80" s="1390"/>
      <c r="E80" s="1413" t="s">
        <v>346</v>
      </c>
      <c r="F80" s="1394" t="s">
        <v>281</v>
      </c>
      <c r="G80" s="1386" t="s">
        <v>943</v>
      </c>
      <c r="H80" s="1372" t="s">
        <v>68</v>
      </c>
      <c r="I80" s="311" t="s">
        <v>657</v>
      </c>
      <c r="J80" s="1382" t="s">
        <v>659</v>
      </c>
      <c r="K80" s="1382" t="s">
        <v>101</v>
      </c>
      <c r="L80" s="1372" t="s">
        <v>64</v>
      </c>
      <c r="M80" s="1384" t="s">
        <v>122</v>
      </c>
      <c r="N80" s="1370">
        <v>0.6</v>
      </c>
      <c r="O80" s="640" t="s">
        <v>53</v>
      </c>
      <c r="P80" s="640" t="s">
        <v>53</v>
      </c>
      <c r="Q80" s="640" t="s">
        <v>53</v>
      </c>
      <c r="R80" s="640" t="s">
        <v>53</v>
      </c>
      <c r="S80" s="640" t="s">
        <v>53</v>
      </c>
      <c r="T80" s="640" t="s">
        <v>53</v>
      </c>
      <c r="U80" s="640" t="s">
        <v>53</v>
      </c>
      <c r="V80" s="640" t="s">
        <v>54</v>
      </c>
      <c r="W80" s="640" t="s">
        <v>54</v>
      </c>
      <c r="X80" s="640" t="s">
        <v>53</v>
      </c>
      <c r="Y80" s="640" t="s">
        <v>53</v>
      </c>
      <c r="Z80" s="640" t="s">
        <v>53</v>
      </c>
      <c r="AA80" s="640" t="s">
        <v>53</v>
      </c>
      <c r="AB80" s="640" t="s">
        <v>53</v>
      </c>
      <c r="AC80" s="640" t="s">
        <v>53</v>
      </c>
      <c r="AD80" s="640" t="s">
        <v>54</v>
      </c>
      <c r="AE80" s="640" t="s">
        <v>53</v>
      </c>
      <c r="AF80" s="640" t="s">
        <v>53</v>
      </c>
      <c r="AG80" s="640" t="s">
        <v>54</v>
      </c>
      <c r="AH80" s="641"/>
      <c r="AI80" s="1372" t="s">
        <v>361</v>
      </c>
      <c r="AJ80" s="641"/>
      <c r="AK80" s="1374" t="s">
        <v>123</v>
      </c>
      <c r="AL80" s="1376">
        <v>0.6</v>
      </c>
      <c r="AM80" s="1378" t="s">
        <v>126</v>
      </c>
      <c r="AN80" s="686" t="s">
        <v>84</v>
      </c>
      <c r="AO80" s="307" t="s">
        <v>660</v>
      </c>
      <c r="AP80" s="368" t="s">
        <v>688</v>
      </c>
      <c r="AQ80" s="678" t="s">
        <v>103</v>
      </c>
      <c r="AR80" s="658" t="s">
        <v>62</v>
      </c>
      <c r="AS80" s="643">
        <v>0.15</v>
      </c>
      <c r="AT80" s="658" t="s">
        <v>56</v>
      </c>
      <c r="AU80" s="643">
        <v>0.15</v>
      </c>
      <c r="AV80" s="644">
        <v>0.3</v>
      </c>
      <c r="AW80" s="658" t="s">
        <v>57</v>
      </c>
      <c r="AX80" s="658" t="s">
        <v>58</v>
      </c>
      <c r="AY80" s="658" t="s">
        <v>59</v>
      </c>
      <c r="AZ80" s="644">
        <v>0.42</v>
      </c>
      <c r="BA80" s="645" t="s">
        <v>122</v>
      </c>
      <c r="BB80" s="644">
        <v>0.6</v>
      </c>
      <c r="BC80" s="645" t="s">
        <v>123</v>
      </c>
      <c r="BD80" s="646" t="s">
        <v>126</v>
      </c>
      <c r="BE80" s="1380" t="s">
        <v>60</v>
      </c>
      <c r="BF80" s="670" t="s">
        <v>661</v>
      </c>
      <c r="BG80" s="670" t="s">
        <v>662</v>
      </c>
      <c r="BH80" s="119" t="s">
        <v>430</v>
      </c>
      <c r="BI80" s="195">
        <v>44652</v>
      </c>
      <c r="BJ80" s="195">
        <v>44895</v>
      </c>
      <c r="BK80" s="680"/>
      <c r="BL80" s="1454" t="s">
        <v>944</v>
      </c>
    </row>
    <row r="81" spans="2:64" ht="88.5" customHeight="1" thickBot="1" x14ac:dyDescent="0.35">
      <c r="B81" s="1446"/>
      <c r="C81" s="1449"/>
      <c r="D81" s="1390"/>
      <c r="E81" s="1433"/>
      <c r="F81" s="1395"/>
      <c r="G81" s="1388"/>
      <c r="H81" s="1373"/>
      <c r="I81" s="312" t="s">
        <v>658</v>
      </c>
      <c r="J81" s="1383"/>
      <c r="K81" s="1383"/>
      <c r="L81" s="1373"/>
      <c r="M81" s="1385"/>
      <c r="N81" s="1371"/>
      <c r="O81" s="649" t="s">
        <v>53</v>
      </c>
      <c r="P81" s="649" t="s">
        <v>53</v>
      </c>
      <c r="Q81" s="649" t="s">
        <v>53</v>
      </c>
      <c r="R81" s="649" t="s">
        <v>53</v>
      </c>
      <c r="S81" s="649" t="s">
        <v>53</v>
      </c>
      <c r="T81" s="649" t="s">
        <v>53</v>
      </c>
      <c r="U81" s="649" t="s">
        <v>53</v>
      </c>
      <c r="V81" s="649" t="s">
        <v>54</v>
      </c>
      <c r="W81" s="649" t="s">
        <v>54</v>
      </c>
      <c r="X81" s="649" t="s">
        <v>53</v>
      </c>
      <c r="Y81" s="649" t="s">
        <v>53</v>
      </c>
      <c r="Z81" s="649" t="s">
        <v>53</v>
      </c>
      <c r="AA81" s="649" t="s">
        <v>53</v>
      </c>
      <c r="AB81" s="649" t="s">
        <v>53</v>
      </c>
      <c r="AC81" s="649" t="s">
        <v>53</v>
      </c>
      <c r="AD81" s="649" t="s">
        <v>54</v>
      </c>
      <c r="AE81" s="649" t="s">
        <v>53</v>
      </c>
      <c r="AF81" s="649" t="s">
        <v>53</v>
      </c>
      <c r="AG81" s="649" t="s">
        <v>54</v>
      </c>
      <c r="AH81" s="650"/>
      <c r="AI81" s="1373"/>
      <c r="AJ81" s="650"/>
      <c r="AK81" s="1375"/>
      <c r="AL81" s="1377"/>
      <c r="AM81" s="1379"/>
      <c r="AN81" s="686" t="s">
        <v>347</v>
      </c>
      <c r="AO81" s="773" t="s">
        <v>945</v>
      </c>
      <c r="AP81" s="578" t="s">
        <v>688</v>
      </c>
      <c r="AQ81" s="596" t="s">
        <v>103</v>
      </c>
      <c r="AR81" s="664" t="s">
        <v>62</v>
      </c>
      <c r="AS81" s="621">
        <v>0.15</v>
      </c>
      <c r="AT81" s="664" t="s">
        <v>56</v>
      </c>
      <c r="AU81" s="621">
        <v>0.15</v>
      </c>
      <c r="AV81" s="665">
        <v>0.3</v>
      </c>
      <c r="AW81" s="708" t="s">
        <v>57</v>
      </c>
      <c r="AX81" s="708" t="s">
        <v>58</v>
      </c>
      <c r="AY81" s="708" t="s">
        <v>59</v>
      </c>
      <c r="AZ81" s="679">
        <v>0.29399999999999998</v>
      </c>
      <c r="BA81" s="666" t="s">
        <v>90</v>
      </c>
      <c r="BB81" s="665">
        <v>0.6</v>
      </c>
      <c r="BC81" s="666" t="s">
        <v>123</v>
      </c>
      <c r="BD81" s="624" t="s">
        <v>126</v>
      </c>
      <c r="BE81" s="1381"/>
      <c r="BF81" s="569" t="s">
        <v>946</v>
      </c>
      <c r="BG81" s="569" t="s">
        <v>663</v>
      </c>
      <c r="BH81" s="772" t="s">
        <v>468</v>
      </c>
      <c r="BI81" s="197">
        <v>44652</v>
      </c>
      <c r="BJ81" s="197">
        <v>44895</v>
      </c>
      <c r="BK81" s="738"/>
      <c r="BL81" s="1455"/>
    </row>
    <row r="82" spans="2:64" ht="159.75" customHeight="1" thickBot="1" x14ac:dyDescent="0.35">
      <c r="B82" s="1446"/>
      <c r="C82" s="1449"/>
      <c r="D82" s="1390"/>
      <c r="E82" s="1413" t="s">
        <v>74</v>
      </c>
      <c r="F82" s="1394" t="s">
        <v>282</v>
      </c>
      <c r="G82" s="1477" t="s">
        <v>681</v>
      </c>
      <c r="H82" s="1372" t="s">
        <v>68</v>
      </c>
      <c r="I82" s="1442" t="s">
        <v>682</v>
      </c>
      <c r="J82" s="1474" t="s">
        <v>683</v>
      </c>
      <c r="K82" s="1382" t="s">
        <v>101</v>
      </c>
      <c r="L82" s="1372" t="s">
        <v>167</v>
      </c>
      <c r="M82" s="1384" t="s">
        <v>112</v>
      </c>
      <c r="N82" s="1370">
        <v>0.2</v>
      </c>
      <c r="O82" s="640" t="s">
        <v>53</v>
      </c>
      <c r="P82" s="640" t="s">
        <v>53</v>
      </c>
      <c r="Q82" s="640" t="s">
        <v>53</v>
      </c>
      <c r="R82" s="640" t="s">
        <v>53</v>
      </c>
      <c r="S82" s="640" t="s">
        <v>53</v>
      </c>
      <c r="T82" s="640" t="s">
        <v>53</v>
      </c>
      <c r="U82" s="640" t="s">
        <v>53</v>
      </c>
      <c r="V82" s="640" t="s">
        <v>54</v>
      </c>
      <c r="W82" s="640" t="s">
        <v>54</v>
      </c>
      <c r="X82" s="640" t="s">
        <v>53</v>
      </c>
      <c r="Y82" s="640" t="s">
        <v>53</v>
      </c>
      <c r="Z82" s="640" t="s">
        <v>53</v>
      </c>
      <c r="AA82" s="640" t="s">
        <v>53</v>
      </c>
      <c r="AB82" s="640" t="s">
        <v>53</v>
      </c>
      <c r="AC82" s="640" t="s">
        <v>53</v>
      </c>
      <c r="AD82" s="640" t="s">
        <v>54</v>
      </c>
      <c r="AE82" s="640" t="s">
        <v>53</v>
      </c>
      <c r="AF82" s="640" t="s">
        <v>53</v>
      </c>
      <c r="AG82" s="640" t="s">
        <v>54</v>
      </c>
      <c r="AH82" s="641"/>
      <c r="AI82" s="1372" t="s">
        <v>359</v>
      </c>
      <c r="AJ82" s="641"/>
      <c r="AK82" s="1374" t="s">
        <v>1083</v>
      </c>
      <c r="AL82" s="1376">
        <v>0.2</v>
      </c>
      <c r="AM82" s="1378" t="s">
        <v>90</v>
      </c>
      <c r="AN82" s="686" t="s">
        <v>84</v>
      </c>
      <c r="AO82" s="377" t="s">
        <v>689</v>
      </c>
      <c r="AP82" s="368" t="s">
        <v>685</v>
      </c>
      <c r="AQ82" s="678" t="s">
        <v>103</v>
      </c>
      <c r="AR82" s="658" t="s">
        <v>61</v>
      </c>
      <c r="AS82" s="643">
        <v>0.25</v>
      </c>
      <c r="AT82" s="658" t="s">
        <v>56</v>
      </c>
      <c r="AU82" s="643">
        <v>0.15</v>
      </c>
      <c r="AV82" s="644">
        <v>0.4</v>
      </c>
      <c r="AW82" s="658" t="s">
        <v>57</v>
      </c>
      <c r="AX82" s="658" t="s">
        <v>58</v>
      </c>
      <c r="AY82" s="658" t="s">
        <v>59</v>
      </c>
      <c r="AZ82" s="644">
        <v>0.12</v>
      </c>
      <c r="BA82" s="645" t="s">
        <v>112</v>
      </c>
      <c r="BB82" s="644">
        <v>0.2</v>
      </c>
      <c r="BC82" s="645" t="s">
        <v>1083</v>
      </c>
      <c r="BD82" s="646" t="s">
        <v>90</v>
      </c>
      <c r="BE82" s="1380" t="s">
        <v>114</v>
      </c>
      <c r="BF82" s="119" t="s">
        <v>388</v>
      </c>
      <c r="BG82" s="119" t="s">
        <v>388</v>
      </c>
      <c r="BH82" s="119" t="s">
        <v>388</v>
      </c>
      <c r="BI82" s="119" t="s">
        <v>388</v>
      </c>
      <c r="BJ82" s="119" t="s">
        <v>388</v>
      </c>
      <c r="BK82" s="722"/>
      <c r="BL82" s="1425" t="s">
        <v>947</v>
      </c>
    </row>
    <row r="83" spans="2:64" ht="184.5" customHeight="1" thickBot="1" x14ac:dyDescent="0.35">
      <c r="B83" s="1446"/>
      <c r="C83" s="1449"/>
      <c r="D83" s="1390"/>
      <c r="E83" s="1436"/>
      <c r="F83" s="1437"/>
      <c r="G83" s="1478"/>
      <c r="H83" s="1468"/>
      <c r="I83" s="1470"/>
      <c r="J83" s="1485"/>
      <c r="K83" s="1423"/>
      <c r="L83" s="1415"/>
      <c r="M83" s="1424"/>
      <c r="N83" s="1414"/>
      <c r="O83" s="649" t="s">
        <v>53</v>
      </c>
      <c r="P83" s="649" t="s">
        <v>53</v>
      </c>
      <c r="Q83" s="649" t="s">
        <v>53</v>
      </c>
      <c r="R83" s="649" t="s">
        <v>53</v>
      </c>
      <c r="S83" s="649" t="s">
        <v>53</v>
      </c>
      <c r="T83" s="649" t="s">
        <v>53</v>
      </c>
      <c r="U83" s="649" t="s">
        <v>53</v>
      </c>
      <c r="V83" s="649" t="s">
        <v>54</v>
      </c>
      <c r="W83" s="649" t="s">
        <v>54</v>
      </c>
      <c r="X83" s="649" t="s">
        <v>53</v>
      </c>
      <c r="Y83" s="649" t="s">
        <v>53</v>
      </c>
      <c r="Z83" s="649" t="s">
        <v>53</v>
      </c>
      <c r="AA83" s="649" t="s">
        <v>53</v>
      </c>
      <c r="AB83" s="649" t="s">
        <v>53</v>
      </c>
      <c r="AC83" s="649" t="s">
        <v>53</v>
      </c>
      <c r="AD83" s="649" t="s">
        <v>54</v>
      </c>
      <c r="AE83" s="649" t="s">
        <v>53</v>
      </c>
      <c r="AF83" s="649" t="s">
        <v>53</v>
      </c>
      <c r="AG83" s="649" t="s">
        <v>54</v>
      </c>
      <c r="AH83" s="650"/>
      <c r="AI83" s="1415"/>
      <c r="AJ83" s="650"/>
      <c r="AK83" s="1416"/>
      <c r="AL83" s="1417"/>
      <c r="AM83" s="1418"/>
      <c r="AN83" s="188" t="s">
        <v>347</v>
      </c>
      <c r="AO83" s="377" t="s">
        <v>948</v>
      </c>
      <c r="AP83" s="368" t="s">
        <v>691</v>
      </c>
      <c r="AQ83" s="717" t="s">
        <v>103</v>
      </c>
      <c r="AR83" s="659" t="s">
        <v>61</v>
      </c>
      <c r="AS83" s="617">
        <v>0.25</v>
      </c>
      <c r="AT83" s="659" t="s">
        <v>56</v>
      </c>
      <c r="AU83" s="617">
        <v>0.15</v>
      </c>
      <c r="AV83" s="618">
        <v>0.4</v>
      </c>
      <c r="AW83" s="659" t="s">
        <v>57</v>
      </c>
      <c r="AX83" s="659" t="s">
        <v>58</v>
      </c>
      <c r="AY83" s="659" t="s">
        <v>59</v>
      </c>
      <c r="AZ83" s="629">
        <v>7.1999999999999995E-2</v>
      </c>
      <c r="BA83" s="619" t="s">
        <v>112</v>
      </c>
      <c r="BB83" s="618">
        <v>0.2</v>
      </c>
      <c r="BC83" s="619" t="s">
        <v>1083</v>
      </c>
      <c r="BD83" s="620" t="s">
        <v>90</v>
      </c>
      <c r="BE83" s="1419"/>
      <c r="BF83" s="469" t="s">
        <v>388</v>
      </c>
      <c r="BG83" s="469" t="s">
        <v>388</v>
      </c>
      <c r="BH83" s="469" t="s">
        <v>388</v>
      </c>
      <c r="BI83" s="469" t="s">
        <v>388</v>
      </c>
      <c r="BJ83" s="469" t="s">
        <v>388</v>
      </c>
      <c r="BK83" s="296"/>
      <c r="BL83" s="1441"/>
    </row>
    <row r="84" spans="2:64" ht="139.5" customHeight="1" thickBot="1" x14ac:dyDescent="0.35">
      <c r="B84" s="1446"/>
      <c r="C84" s="1449"/>
      <c r="D84" s="1390"/>
      <c r="E84" s="1393"/>
      <c r="F84" s="1395"/>
      <c r="G84" s="1479"/>
      <c r="H84" s="728" t="s">
        <v>51</v>
      </c>
      <c r="I84" s="571" t="s">
        <v>684</v>
      </c>
      <c r="J84" s="575" t="s">
        <v>949</v>
      </c>
      <c r="K84" s="1383"/>
      <c r="L84" s="1373"/>
      <c r="M84" s="1385"/>
      <c r="N84" s="1371"/>
      <c r="O84" s="661"/>
      <c r="P84" s="661"/>
      <c r="Q84" s="661"/>
      <c r="R84" s="661"/>
      <c r="S84" s="661"/>
      <c r="T84" s="661"/>
      <c r="U84" s="661"/>
      <c r="V84" s="661"/>
      <c r="W84" s="661"/>
      <c r="X84" s="661"/>
      <c r="Y84" s="661"/>
      <c r="Z84" s="661"/>
      <c r="AA84" s="661"/>
      <c r="AB84" s="661"/>
      <c r="AC84" s="661"/>
      <c r="AD84" s="661"/>
      <c r="AE84" s="661"/>
      <c r="AF84" s="661"/>
      <c r="AG84" s="661"/>
      <c r="AH84" s="662"/>
      <c r="AI84" s="1373"/>
      <c r="AJ84" s="662"/>
      <c r="AK84" s="1375"/>
      <c r="AL84" s="1377"/>
      <c r="AM84" s="1379"/>
      <c r="AN84" s="685" t="s">
        <v>348</v>
      </c>
      <c r="AO84" s="776" t="s">
        <v>690</v>
      </c>
      <c r="AP84" s="368" t="s">
        <v>686</v>
      </c>
      <c r="AQ84" s="684" t="s">
        <v>103</v>
      </c>
      <c r="AR84" s="660" t="s">
        <v>61</v>
      </c>
      <c r="AS84" s="653">
        <v>0.25</v>
      </c>
      <c r="AT84" s="660" t="s">
        <v>56</v>
      </c>
      <c r="AU84" s="653">
        <v>0.15</v>
      </c>
      <c r="AV84" s="654">
        <v>0.4</v>
      </c>
      <c r="AW84" s="660" t="s">
        <v>57</v>
      </c>
      <c r="AX84" s="660" t="s">
        <v>58</v>
      </c>
      <c r="AY84" s="660" t="s">
        <v>59</v>
      </c>
      <c r="AZ84" s="654">
        <v>4.3199999999999995E-2</v>
      </c>
      <c r="BA84" s="655" t="s">
        <v>112</v>
      </c>
      <c r="BB84" s="654">
        <v>0.2</v>
      </c>
      <c r="BC84" s="655" t="s">
        <v>1083</v>
      </c>
      <c r="BD84" s="656" t="s">
        <v>90</v>
      </c>
      <c r="BE84" s="1381"/>
      <c r="BF84" s="313" t="s">
        <v>388</v>
      </c>
      <c r="BG84" s="313" t="s">
        <v>388</v>
      </c>
      <c r="BH84" s="313" t="s">
        <v>388</v>
      </c>
      <c r="BI84" s="313" t="s">
        <v>388</v>
      </c>
      <c r="BJ84" s="313" t="s">
        <v>388</v>
      </c>
      <c r="BK84" s="775"/>
      <c r="BL84" s="1426"/>
    </row>
    <row r="85" spans="2:64" ht="195" customHeight="1" thickBot="1" x14ac:dyDescent="0.35">
      <c r="B85" s="1446"/>
      <c r="C85" s="1449"/>
      <c r="D85" s="1390"/>
      <c r="E85" s="1392" t="s">
        <v>50</v>
      </c>
      <c r="F85" s="1394" t="s">
        <v>283</v>
      </c>
      <c r="G85" s="1477" t="s">
        <v>692</v>
      </c>
      <c r="H85" s="670" t="s">
        <v>51</v>
      </c>
      <c r="I85" s="378" t="s">
        <v>693</v>
      </c>
      <c r="J85" s="379" t="s">
        <v>694</v>
      </c>
      <c r="K85" s="1382" t="s">
        <v>101</v>
      </c>
      <c r="L85" s="1372" t="s">
        <v>72</v>
      </c>
      <c r="M85" s="1384" t="s">
        <v>90</v>
      </c>
      <c r="N85" s="1370">
        <v>0.4</v>
      </c>
      <c r="O85" s="640" t="s">
        <v>53</v>
      </c>
      <c r="P85" s="640" t="s">
        <v>53</v>
      </c>
      <c r="Q85" s="640" t="s">
        <v>53</v>
      </c>
      <c r="R85" s="640" t="s">
        <v>53</v>
      </c>
      <c r="S85" s="640" t="s">
        <v>53</v>
      </c>
      <c r="T85" s="640" t="s">
        <v>53</v>
      </c>
      <c r="U85" s="640" t="s">
        <v>53</v>
      </c>
      <c r="V85" s="640" t="s">
        <v>54</v>
      </c>
      <c r="W85" s="640" t="s">
        <v>54</v>
      </c>
      <c r="X85" s="640" t="s">
        <v>53</v>
      </c>
      <c r="Y85" s="640" t="s">
        <v>53</v>
      </c>
      <c r="Z85" s="640" t="s">
        <v>53</v>
      </c>
      <c r="AA85" s="640" t="s">
        <v>53</v>
      </c>
      <c r="AB85" s="640" t="s">
        <v>53</v>
      </c>
      <c r="AC85" s="640" t="s">
        <v>53</v>
      </c>
      <c r="AD85" s="640" t="s">
        <v>54</v>
      </c>
      <c r="AE85" s="640" t="s">
        <v>53</v>
      </c>
      <c r="AF85" s="640" t="s">
        <v>53</v>
      </c>
      <c r="AG85" s="640" t="s">
        <v>54</v>
      </c>
      <c r="AH85" s="641"/>
      <c r="AI85" s="1372" t="s">
        <v>360</v>
      </c>
      <c r="AJ85" s="641"/>
      <c r="AK85" s="1374" t="s">
        <v>117</v>
      </c>
      <c r="AL85" s="1376">
        <v>0.4</v>
      </c>
      <c r="AM85" s="1378" t="s">
        <v>126</v>
      </c>
      <c r="AN85" s="188" t="s">
        <v>84</v>
      </c>
      <c r="AO85" s="757" t="s">
        <v>699</v>
      </c>
      <c r="AP85" s="579" t="s">
        <v>697</v>
      </c>
      <c r="AQ85" s="481" t="s">
        <v>103</v>
      </c>
      <c r="AR85" s="347" t="s">
        <v>61</v>
      </c>
      <c r="AS85" s="634">
        <v>0.25</v>
      </c>
      <c r="AT85" s="347" t="s">
        <v>56</v>
      </c>
      <c r="AU85" s="634">
        <v>0.15</v>
      </c>
      <c r="AV85" s="637">
        <v>0.4</v>
      </c>
      <c r="AW85" s="347" t="s">
        <v>57</v>
      </c>
      <c r="AX85" s="347" t="s">
        <v>58</v>
      </c>
      <c r="AY85" s="347" t="s">
        <v>59</v>
      </c>
      <c r="AZ85" s="637">
        <v>0.24</v>
      </c>
      <c r="BA85" s="638" t="s">
        <v>90</v>
      </c>
      <c r="BB85" s="637">
        <v>0.4</v>
      </c>
      <c r="BC85" s="638" t="s">
        <v>117</v>
      </c>
      <c r="BD85" s="625" t="s">
        <v>126</v>
      </c>
      <c r="BE85" s="1380" t="s">
        <v>114</v>
      </c>
      <c r="BF85" s="1372" t="s">
        <v>701</v>
      </c>
      <c r="BG85" s="1372" t="s">
        <v>702</v>
      </c>
      <c r="BH85" s="1372" t="s">
        <v>430</v>
      </c>
      <c r="BI85" s="1456">
        <v>44562</v>
      </c>
      <c r="BJ85" s="1456">
        <v>44895</v>
      </c>
      <c r="BK85" s="774"/>
      <c r="BL85" s="1454" t="s">
        <v>703</v>
      </c>
    </row>
    <row r="86" spans="2:64" ht="156.75" customHeight="1" thickBot="1" x14ac:dyDescent="0.35">
      <c r="B86" s="1446"/>
      <c r="C86" s="1449"/>
      <c r="D86" s="1390"/>
      <c r="E86" s="1393"/>
      <c r="F86" s="1395"/>
      <c r="G86" s="1479"/>
      <c r="H86" s="648" t="s">
        <v>68</v>
      </c>
      <c r="I86" s="380" t="s">
        <v>696</v>
      </c>
      <c r="J86" s="381" t="s">
        <v>695</v>
      </c>
      <c r="K86" s="1383"/>
      <c r="L86" s="1373"/>
      <c r="M86" s="1385"/>
      <c r="N86" s="1371"/>
      <c r="O86" s="673" t="s">
        <v>53</v>
      </c>
      <c r="P86" s="673" t="s">
        <v>53</v>
      </c>
      <c r="Q86" s="673" t="s">
        <v>53</v>
      </c>
      <c r="R86" s="673" t="s">
        <v>53</v>
      </c>
      <c r="S86" s="673" t="s">
        <v>53</v>
      </c>
      <c r="T86" s="673" t="s">
        <v>53</v>
      </c>
      <c r="U86" s="673" t="s">
        <v>53</v>
      </c>
      <c r="V86" s="673" t="s">
        <v>54</v>
      </c>
      <c r="W86" s="673" t="s">
        <v>54</v>
      </c>
      <c r="X86" s="673" t="s">
        <v>53</v>
      </c>
      <c r="Y86" s="673" t="s">
        <v>53</v>
      </c>
      <c r="Z86" s="673" t="s">
        <v>53</v>
      </c>
      <c r="AA86" s="673" t="s">
        <v>53</v>
      </c>
      <c r="AB86" s="673" t="s">
        <v>53</v>
      </c>
      <c r="AC86" s="673" t="s">
        <v>53</v>
      </c>
      <c r="AD86" s="673" t="s">
        <v>54</v>
      </c>
      <c r="AE86" s="673" t="s">
        <v>53</v>
      </c>
      <c r="AF86" s="673" t="s">
        <v>53</v>
      </c>
      <c r="AG86" s="673" t="s">
        <v>54</v>
      </c>
      <c r="AH86" s="674"/>
      <c r="AI86" s="1373"/>
      <c r="AJ86" s="674"/>
      <c r="AK86" s="1375"/>
      <c r="AL86" s="1377"/>
      <c r="AM86" s="1379"/>
      <c r="AN86" s="686" t="s">
        <v>347</v>
      </c>
      <c r="AO86" s="582" t="s">
        <v>700</v>
      </c>
      <c r="AP86" s="368" t="s">
        <v>698</v>
      </c>
      <c r="AQ86" s="684" t="s">
        <v>103</v>
      </c>
      <c r="AR86" s="660" t="s">
        <v>61</v>
      </c>
      <c r="AS86" s="653">
        <v>0.25</v>
      </c>
      <c r="AT86" s="660" t="s">
        <v>56</v>
      </c>
      <c r="AU86" s="653">
        <v>0.15</v>
      </c>
      <c r="AV86" s="654">
        <v>0.4</v>
      </c>
      <c r="AW86" s="660" t="s">
        <v>57</v>
      </c>
      <c r="AX86" s="660" t="s">
        <v>58</v>
      </c>
      <c r="AY86" s="660" t="s">
        <v>59</v>
      </c>
      <c r="AZ86" s="671">
        <v>0.14399999999999999</v>
      </c>
      <c r="BA86" s="655" t="s">
        <v>112</v>
      </c>
      <c r="BB86" s="654">
        <v>0.4</v>
      </c>
      <c r="BC86" s="655" t="s">
        <v>117</v>
      </c>
      <c r="BD86" s="656" t="s">
        <v>90</v>
      </c>
      <c r="BE86" s="1381"/>
      <c r="BF86" s="1373"/>
      <c r="BG86" s="1373"/>
      <c r="BH86" s="1373"/>
      <c r="BI86" s="1457"/>
      <c r="BJ86" s="1457"/>
      <c r="BK86" s="681"/>
      <c r="BL86" s="1455"/>
    </row>
    <row r="87" spans="2:64" ht="126.75" customHeight="1" thickBot="1" x14ac:dyDescent="0.35">
      <c r="B87" s="1446"/>
      <c r="C87" s="1449"/>
      <c r="D87" s="1390"/>
      <c r="E87" s="1392" t="s">
        <v>346</v>
      </c>
      <c r="F87" s="1394" t="s">
        <v>285</v>
      </c>
      <c r="G87" s="1477" t="s">
        <v>950</v>
      </c>
      <c r="H87" s="1372" t="s">
        <v>68</v>
      </c>
      <c r="I87" s="1480" t="s">
        <v>705</v>
      </c>
      <c r="J87" s="1474" t="s">
        <v>706</v>
      </c>
      <c r="K87" s="1382" t="s">
        <v>355</v>
      </c>
      <c r="L87" s="1372" t="s">
        <v>70</v>
      </c>
      <c r="M87" s="1384" t="s">
        <v>129</v>
      </c>
      <c r="N87" s="1370">
        <v>0.8</v>
      </c>
      <c r="O87" s="640" t="s">
        <v>53</v>
      </c>
      <c r="P87" s="640" t="s">
        <v>53</v>
      </c>
      <c r="Q87" s="640" t="s">
        <v>53</v>
      </c>
      <c r="R87" s="640" t="s">
        <v>53</v>
      </c>
      <c r="S87" s="640" t="s">
        <v>53</v>
      </c>
      <c r="T87" s="640" t="s">
        <v>53</v>
      </c>
      <c r="U87" s="640" t="s">
        <v>53</v>
      </c>
      <c r="V87" s="640" t="s">
        <v>54</v>
      </c>
      <c r="W87" s="640" t="s">
        <v>54</v>
      </c>
      <c r="X87" s="640" t="s">
        <v>53</v>
      </c>
      <c r="Y87" s="640" t="s">
        <v>53</v>
      </c>
      <c r="Z87" s="640" t="s">
        <v>53</v>
      </c>
      <c r="AA87" s="640" t="s">
        <v>53</v>
      </c>
      <c r="AB87" s="640" t="s">
        <v>53</v>
      </c>
      <c r="AC87" s="640" t="s">
        <v>53</v>
      </c>
      <c r="AD87" s="640" t="s">
        <v>54</v>
      </c>
      <c r="AE87" s="640" t="s">
        <v>53</v>
      </c>
      <c r="AF87" s="640" t="s">
        <v>53</v>
      </c>
      <c r="AG87" s="640" t="s">
        <v>54</v>
      </c>
      <c r="AH87" s="641"/>
      <c r="AI87" s="1372" t="s">
        <v>362</v>
      </c>
      <c r="AJ87" s="641"/>
      <c r="AK87" s="1374" t="s">
        <v>130</v>
      </c>
      <c r="AL87" s="1376">
        <v>0.8</v>
      </c>
      <c r="AM87" s="1378" t="s">
        <v>129</v>
      </c>
      <c r="AN87" s="188" t="s">
        <v>84</v>
      </c>
      <c r="AO87" s="271" t="s">
        <v>709</v>
      </c>
      <c r="AP87" s="368" t="s">
        <v>708</v>
      </c>
      <c r="AQ87" s="642" t="s">
        <v>103</v>
      </c>
      <c r="AR87" s="658" t="s">
        <v>62</v>
      </c>
      <c r="AS87" s="643">
        <v>0.15</v>
      </c>
      <c r="AT87" s="658" t="s">
        <v>56</v>
      </c>
      <c r="AU87" s="643">
        <v>0.15</v>
      </c>
      <c r="AV87" s="644">
        <v>0.3</v>
      </c>
      <c r="AW87" s="658" t="s">
        <v>57</v>
      </c>
      <c r="AX87" s="658" t="s">
        <v>58</v>
      </c>
      <c r="AY87" s="658" t="s">
        <v>59</v>
      </c>
      <c r="AZ87" s="644">
        <v>0.56000000000000005</v>
      </c>
      <c r="BA87" s="645" t="s">
        <v>122</v>
      </c>
      <c r="BB87" s="644">
        <v>0.8</v>
      </c>
      <c r="BC87" s="645" t="s">
        <v>130</v>
      </c>
      <c r="BD87" s="646" t="s">
        <v>129</v>
      </c>
      <c r="BE87" s="1380" t="s">
        <v>60</v>
      </c>
      <c r="BF87" s="1372" t="s">
        <v>712</v>
      </c>
      <c r="BG87" s="1372" t="s">
        <v>713</v>
      </c>
      <c r="BH87" s="1372" t="s">
        <v>590</v>
      </c>
      <c r="BI87" s="1451">
        <v>44562</v>
      </c>
      <c r="BJ87" s="1451">
        <v>44895</v>
      </c>
      <c r="BK87" s="1442"/>
      <c r="BL87" s="1425" t="s">
        <v>951</v>
      </c>
    </row>
    <row r="88" spans="2:64" ht="93.75" customHeight="1" thickTop="1" thickBot="1" x14ac:dyDescent="0.35">
      <c r="B88" s="1446"/>
      <c r="C88" s="1449"/>
      <c r="D88" s="1390"/>
      <c r="E88" s="1436"/>
      <c r="F88" s="1437"/>
      <c r="G88" s="1478"/>
      <c r="H88" s="1415"/>
      <c r="I88" s="1481"/>
      <c r="J88" s="1475"/>
      <c r="K88" s="1423"/>
      <c r="L88" s="1415"/>
      <c r="M88" s="1424"/>
      <c r="N88" s="1414"/>
      <c r="O88" s="623" t="s">
        <v>53</v>
      </c>
      <c r="P88" s="623" t="s">
        <v>53</v>
      </c>
      <c r="Q88" s="623" t="s">
        <v>53</v>
      </c>
      <c r="R88" s="623" t="s">
        <v>53</v>
      </c>
      <c r="S88" s="623" t="s">
        <v>53</v>
      </c>
      <c r="T88" s="623" t="s">
        <v>53</v>
      </c>
      <c r="U88" s="623" t="s">
        <v>53</v>
      </c>
      <c r="V88" s="623" t="s">
        <v>54</v>
      </c>
      <c r="W88" s="623" t="s">
        <v>54</v>
      </c>
      <c r="X88" s="623" t="s">
        <v>53</v>
      </c>
      <c r="Y88" s="623" t="s">
        <v>53</v>
      </c>
      <c r="Z88" s="623" t="s">
        <v>53</v>
      </c>
      <c r="AA88" s="623" t="s">
        <v>53</v>
      </c>
      <c r="AB88" s="623" t="s">
        <v>53</v>
      </c>
      <c r="AC88" s="623" t="s">
        <v>53</v>
      </c>
      <c r="AD88" s="623" t="s">
        <v>54</v>
      </c>
      <c r="AE88" s="623" t="s">
        <v>53</v>
      </c>
      <c r="AF88" s="623" t="s">
        <v>53</v>
      </c>
      <c r="AG88" s="623" t="s">
        <v>54</v>
      </c>
      <c r="AH88" s="615"/>
      <c r="AI88" s="1415"/>
      <c r="AJ88" s="615"/>
      <c r="AK88" s="1416"/>
      <c r="AL88" s="1417"/>
      <c r="AM88" s="1418"/>
      <c r="AN88" s="188" t="s">
        <v>347</v>
      </c>
      <c r="AO88" s="382" t="s">
        <v>710</v>
      </c>
      <c r="AP88" s="368" t="s">
        <v>708</v>
      </c>
      <c r="AQ88" s="343" t="s">
        <v>105</v>
      </c>
      <c r="AR88" s="659" t="s">
        <v>55</v>
      </c>
      <c r="AS88" s="617">
        <v>0.1</v>
      </c>
      <c r="AT88" s="347" t="s">
        <v>56</v>
      </c>
      <c r="AU88" s="617">
        <v>0.15</v>
      </c>
      <c r="AV88" s="618">
        <v>0.25</v>
      </c>
      <c r="AW88" s="659" t="s">
        <v>57</v>
      </c>
      <c r="AX88" s="659" t="s">
        <v>58</v>
      </c>
      <c r="AY88" s="659" t="s">
        <v>59</v>
      </c>
      <c r="AZ88" s="629">
        <v>0.56000000000000005</v>
      </c>
      <c r="BA88" s="619" t="s">
        <v>122</v>
      </c>
      <c r="BB88" s="618">
        <v>0.60000000000000009</v>
      </c>
      <c r="BC88" s="619" t="s">
        <v>123</v>
      </c>
      <c r="BD88" s="620" t="s">
        <v>126</v>
      </c>
      <c r="BE88" s="1419"/>
      <c r="BF88" s="1468"/>
      <c r="BG88" s="1468"/>
      <c r="BH88" s="1468"/>
      <c r="BI88" s="1469"/>
      <c r="BJ88" s="1469"/>
      <c r="BK88" s="1470"/>
      <c r="BL88" s="1441"/>
    </row>
    <row r="89" spans="2:64" ht="125.25" customHeight="1" thickTop="1" thickBot="1" x14ac:dyDescent="0.35">
      <c r="B89" s="1446"/>
      <c r="C89" s="1449"/>
      <c r="D89" s="1390"/>
      <c r="E89" s="1436"/>
      <c r="F89" s="1437"/>
      <c r="G89" s="1478"/>
      <c r="H89" s="1415"/>
      <c r="I89" s="1481"/>
      <c r="J89" s="1475"/>
      <c r="K89" s="1423"/>
      <c r="L89" s="1415"/>
      <c r="M89" s="1424"/>
      <c r="N89" s="1414"/>
      <c r="O89" s="623" t="s">
        <v>53</v>
      </c>
      <c r="P89" s="623" t="s">
        <v>53</v>
      </c>
      <c r="Q89" s="623" t="s">
        <v>53</v>
      </c>
      <c r="R89" s="623" t="s">
        <v>53</v>
      </c>
      <c r="S89" s="623" t="s">
        <v>53</v>
      </c>
      <c r="T89" s="623" t="s">
        <v>53</v>
      </c>
      <c r="U89" s="623" t="s">
        <v>53</v>
      </c>
      <c r="V89" s="623" t="s">
        <v>54</v>
      </c>
      <c r="W89" s="623" t="s">
        <v>54</v>
      </c>
      <c r="X89" s="623" t="s">
        <v>53</v>
      </c>
      <c r="Y89" s="623" t="s">
        <v>53</v>
      </c>
      <c r="Z89" s="623" t="s">
        <v>53</v>
      </c>
      <c r="AA89" s="623" t="s">
        <v>53</v>
      </c>
      <c r="AB89" s="623" t="s">
        <v>53</v>
      </c>
      <c r="AC89" s="623" t="s">
        <v>53</v>
      </c>
      <c r="AD89" s="623" t="s">
        <v>54</v>
      </c>
      <c r="AE89" s="623" t="s">
        <v>53</v>
      </c>
      <c r="AF89" s="623" t="s">
        <v>53</v>
      </c>
      <c r="AG89" s="623" t="s">
        <v>54</v>
      </c>
      <c r="AH89" s="615"/>
      <c r="AI89" s="1415"/>
      <c r="AJ89" s="615"/>
      <c r="AK89" s="1416"/>
      <c r="AL89" s="1417"/>
      <c r="AM89" s="1418"/>
      <c r="AN89" s="188" t="s">
        <v>348</v>
      </c>
      <c r="AO89" s="382" t="s">
        <v>952</v>
      </c>
      <c r="AP89" s="368" t="s">
        <v>707</v>
      </c>
      <c r="AQ89" s="343" t="s">
        <v>103</v>
      </c>
      <c r="AR89" s="659" t="s">
        <v>62</v>
      </c>
      <c r="AS89" s="617">
        <v>0.15</v>
      </c>
      <c r="AT89" s="347" t="s">
        <v>56</v>
      </c>
      <c r="AU89" s="617">
        <v>0.15</v>
      </c>
      <c r="AV89" s="618">
        <v>0.3</v>
      </c>
      <c r="AW89" s="659" t="s">
        <v>57</v>
      </c>
      <c r="AX89" s="659" t="s">
        <v>58</v>
      </c>
      <c r="AY89" s="659" t="s">
        <v>59</v>
      </c>
      <c r="AZ89" s="665">
        <v>0.39200000000000002</v>
      </c>
      <c r="BA89" s="619" t="s">
        <v>90</v>
      </c>
      <c r="BB89" s="665">
        <v>0.60000000000000009</v>
      </c>
      <c r="BC89" s="619" t="s">
        <v>123</v>
      </c>
      <c r="BD89" s="620" t="s">
        <v>126</v>
      </c>
      <c r="BE89" s="1419"/>
      <c r="BF89" s="1464" t="s">
        <v>714</v>
      </c>
      <c r="BG89" s="1464" t="s">
        <v>953</v>
      </c>
      <c r="BH89" s="1464" t="s">
        <v>395</v>
      </c>
      <c r="BI89" s="1471">
        <v>44562</v>
      </c>
      <c r="BJ89" s="1471">
        <v>44926</v>
      </c>
      <c r="BK89" s="1472"/>
      <c r="BL89" s="1441"/>
    </row>
    <row r="90" spans="2:64" ht="134.25" customHeight="1" thickTop="1" thickBot="1" x14ac:dyDescent="0.35">
      <c r="B90" s="1446"/>
      <c r="C90" s="1449"/>
      <c r="D90" s="1390"/>
      <c r="E90" s="1433"/>
      <c r="F90" s="1395"/>
      <c r="G90" s="1479"/>
      <c r="H90" s="1373"/>
      <c r="I90" s="1482"/>
      <c r="J90" s="1476"/>
      <c r="K90" s="1383"/>
      <c r="L90" s="1373"/>
      <c r="M90" s="1385"/>
      <c r="N90" s="1371"/>
      <c r="O90" s="649" t="s">
        <v>53</v>
      </c>
      <c r="P90" s="649" t="s">
        <v>53</v>
      </c>
      <c r="Q90" s="649" t="s">
        <v>53</v>
      </c>
      <c r="R90" s="649" t="s">
        <v>53</v>
      </c>
      <c r="S90" s="649" t="s">
        <v>53</v>
      </c>
      <c r="T90" s="649" t="s">
        <v>53</v>
      </c>
      <c r="U90" s="649" t="s">
        <v>53</v>
      </c>
      <c r="V90" s="649" t="s">
        <v>54</v>
      </c>
      <c r="W90" s="649" t="s">
        <v>54</v>
      </c>
      <c r="X90" s="649" t="s">
        <v>53</v>
      </c>
      <c r="Y90" s="649" t="s">
        <v>53</v>
      </c>
      <c r="Z90" s="649" t="s">
        <v>53</v>
      </c>
      <c r="AA90" s="649" t="s">
        <v>53</v>
      </c>
      <c r="AB90" s="649" t="s">
        <v>53</v>
      </c>
      <c r="AC90" s="649" t="s">
        <v>53</v>
      </c>
      <c r="AD90" s="649" t="s">
        <v>54</v>
      </c>
      <c r="AE90" s="649" t="s">
        <v>53</v>
      </c>
      <c r="AF90" s="649" t="s">
        <v>53</v>
      </c>
      <c r="AG90" s="649" t="s">
        <v>54</v>
      </c>
      <c r="AH90" s="650"/>
      <c r="AI90" s="1373"/>
      <c r="AJ90" s="650"/>
      <c r="AK90" s="1375"/>
      <c r="AL90" s="1377"/>
      <c r="AM90" s="1379"/>
      <c r="AN90" s="686" t="s">
        <v>349</v>
      </c>
      <c r="AO90" s="272" t="s">
        <v>954</v>
      </c>
      <c r="AP90" s="368" t="s">
        <v>711</v>
      </c>
      <c r="AQ90" s="652" t="s">
        <v>103</v>
      </c>
      <c r="AR90" s="660" t="s">
        <v>62</v>
      </c>
      <c r="AS90" s="653">
        <v>0.15</v>
      </c>
      <c r="AT90" s="669" t="s">
        <v>56</v>
      </c>
      <c r="AU90" s="653">
        <v>0.15</v>
      </c>
      <c r="AV90" s="654">
        <v>0.3</v>
      </c>
      <c r="AW90" s="660" t="s">
        <v>57</v>
      </c>
      <c r="AX90" s="660" t="s">
        <v>58</v>
      </c>
      <c r="AY90" s="660" t="s">
        <v>59</v>
      </c>
      <c r="AZ90" s="654">
        <v>0.27440000000000003</v>
      </c>
      <c r="BA90" s="655" t="s">
        <v>90</v>
      </c>
      <c r="BB90" s="654">
        <v>0.60000000000000009</v>
      </c>
      <c r="BC90" s="655" t="s">
        <v>123</v>
      </c>
      <c r="BD90" s="656" t="s">
        <v>126</v>
      </c>
      <c r="BE90" s="1381"/>
      <c r="BF90" s="1373"/>
      <c r="BG90" s="1373"/>
      <c r="BH90" s="1373"/>
      <c r="BI90" s="1452"/>
      <c r="BJ90" s="1452"/>
      <c r="BK90" s="1443"/>
      <c r="BL90" s="1426"/>
    </row>
    <row r="91" spans="2:64" ht="123.75" customHeight="1" thickBot="1" x14ac:dyDescent="0.35">
      <c r="B91" s="1446"/>
      <c r="C91" s="1449"/>
      <c r="D91" s="1390"/>
      <c r="E91" s="1413" t="s">
        <v>346</v>
      </c>
      <c r="F91" s="1394" t="s">
        <v>286</v>
      </c>
      <c r="G91" s="1477" t="s">
        <v>955</v>
      </c>
      <c r="H91" s="1372" t="s">
        <v>165</v>
      </c>
      <c r="I91" s="1442" t="s">
        <v>715</v>
      </c>
      <c r="J91" s="1474" t="s">
        <v>716</v>
      </c>
      <c r="K91" s="1382" t="s">
        <v>355</v>
      </c>
      <c r="L91" s="1372" t="s">
        <v>64</v>
      </c>
      <c r="M91" s="1384" t="s">
        <v>122</v>
      </c>
      <c r="N91" s="1370">
        <v>0.6</v>
      </c>
      <c r="O91" s="640" t="s">
        <v>53</v>
      </c>
      <c r="P91" s="640" t="s">
        <v>53</v>
      </c>
      <c r="Q91" s="640" t="s">
        <v>53</v>
      </c>
      <c r="R91" s="640" t="s">
        <v>53</v>
      </c>
      <c r="S91" s="640" t="s">
        <v>53</v>
      </c>
      <c r="T91" s="640" t="s">
        <v>53</v>
      </c>
      <c r="U91" s="640" t="s">
        <v>53</v>
      </c>
      <c r="V91" s="640" t="s">
        <v>54</v>
      </c>
      <c r="W91" s="640" t="s">
        <v>54</v>
      </c>
      <c r="X91" s="640" t="s">
        <v>53</v>
      </c>
      <c r="Y91" s="640" t="s">
        <v>53</v>
      </c>
      <c r="Z91" s="640" t="s">
        <v>53</v>
      </c>
      <c r="AA91" s="640" t="s">
        <v>53</v>
      </c>
      <c r="AB91" s="640" t="s">
        <v>53</v>
      </c>
      <c r="AC91" s="640" t="s">
        <v>53</v>
      </c>
      <c r="AD91" s="640" t="s">
        <v>54</v>
      </c>
      <c r="AE91" s="640" t="s">
        <v>53</v>
      </c>
      <c r="AF91" s="640" t="s">
        <v>53</v>
      </c>
      <c r="AG91" s="640" t="s">
        <v>54</v>
      </c>
      <c r="AH91" s="641"/>
      <c r="AI91" s="1372" t="s">
        <v>362</v>
      </c>
      <c r="AJ91" s="641"/>
      <c r="AK91" s="1374" t="s">
        <v>130</v>
      </c>
      <c r="AL91" s="1376">
        <v>0.8</v>
      </c>
      <c r="AM91" s="1378" t="s">
        <v>129</v>
      </c>
      <c r="AN91" s="685" t="s">
        <v>84</v>
      </c>
      <c r="AO91" s="383" t="s">
        <v>719</v>
      </c>
      <c r="AP91" s="368" t="s">
        <v>717</v>
      </c>
      <c r="AQ91" s="642" t="s">
        <v>105</v>
      </c>
      <c r="AR91" s="658" t="s">
        <v>55</v>
      </c>
      <c r="AS91" s="643">
        <v>0.1</v>
      </c>
      <c r="AT91" s="658" t="s">
        <v>56</v>
      </c>
      <c r="AU91" s="643">
        <v>0.15</v>
      </c>
      <c r="AV91" s="644">
        <v>0.25</v>
      </c>
      <c r="AW91" s="658" t="s">
        <v>57</v>
      </c>
      <c r="AX91" s="658" t="s">
        <v>58</v>
      </c>
      <c r="AY91" s="658" t="s">
        <v>59</v>
      </c>
      <c r="AZ91" s="644">
        <v>0.6</v>
      </c>
      <c r="BA91" s="645" t="s">
        <v>122</v>
      </c>
      <c r="BB91" s="644">
        <v>0.60000000000000009</v>
      </c>
      <c r="BC91" s="645" t="s">
        <v>123</v>
      </c>
      <c r="BD91" s="646" t="s">
        <v>126</v>
      </c>
      <c r="BE91" s="1380" t="s">
        <v>60</v>
      </c>
      <c r="BF91" s="1372" t="s">
        <v>956</v>
      </c>
      <c r="BG91" s="1372" t="s">
        <v>957</v>
      </c>
      <c r="BH91" s="1372" t="s">
        <v>395</v>
      </c>
      <c r="BI91" s="1451">
        <v>44562</v>
      </c>
      <c r="BJ91" s="1451">
        <v>44926</v>
      </c>
      <c r="BK91" s="1442"/>
      <c r="BL91" s="1454" t="s">
        <v>958</v>
      </c>
    </row>
    <row r="92" spans="2:64" ht="105.75" customHeight="1" thickBot="1" x14ac:dyDescent="0.35">
      <c r="B92" s="1446"/>
      <c r="C92" s="1449"/>
      <c r="D92" s="1390"/>
      <c r="E92" s="1436"/>
      <c r="F92" s="1437"/>
      <c r="G92" s="1478"/>
      <c r="H92" s="1415"/>
      <c r="I92" s="1473"/>
      <c r="J92" s="1475"/>
      <c r="K92" s="1423"/>
      <c r="L92" s="1415"/>
      <c r="M92" s="1424"/>
      <c r="N92" s="1414"/>
      <c r="O92" s="623" t="s">
        <v>53</v>
      </c>
      <c r="P92" s="623" t="s">
        <v>53</v>
      </c>
      <c r="Q92" s="623" t="s">
        <v>53</v>
      </c>
      <c r="R92" s="623" t="s">
        <v>53</v>
      </c>
      <c r="S92" s="623" t="s">
        <v>53</v>
      </c>
      <c r="T92" s="623" t="s">
        <v>53</v>
      </c>
      <c r="U92" s="623" t="s">
        <v>53</v>
      </c>
      <c r="V92" s="623" t="s">
        <v>54</v>
      </c>
      <c r="W92" s="623" t="s">
        <v>54</v>
      </c>
      <c r="X92" s="623" t="s">
        <v>53</v>
      </c>
      <c r="Y92" s="623" t="s">
        <v>53</v>
      </c>
      <c r="Z92" s="623" t="s">
        <v>53</v>
      </c>
      <c r="AA92" s="623" t="s">
        <v>53</v>
      </c>
      <c r="AB92" s="623" t="s">
        <v>53</v>
      </c>
      <c r="AC92" s="623" t="s">
        <v>53</v>
      </c>
      <c r="AD92" s="623" t="s">
        <v>54</v>
      </c>
      <c r="AE92" s="623" t="s">
        <v>53</v>
      </c>
      <c r="AF92" s="623" t="s">
        <v>53</v>
      </c>
      <c r="AG92" s="623" t="s">
        <v>54</v>
      </c>
      <c r="AH92" s="615"/>
      <c r="AI92" s="1415"/>
      <c r="AJ92" s="615"/>
      <c r="AK92" s="1416"/>
      <c r="AL92" s="1417"/>
      <c r="AM92" s="1418"/>
      <c r="AN92" s="685" t="s">
        <v>347</v>
      </c>
      <c r="AO92" s="385" t="s">
        <v>720</v>
      </c>
      <c r="AP92" s="368" t="s">
        <v>717</v>
      </c>
      <c r="AQ92" s="343" t="s">
        <v>105</v>
      </c>
      <c r="AR92" s="347" t="s">
        <v>55</v>
      </c>
      <c r="AS92" s="617">
        <v>0.1</v>
      </c>
      <c r="AT92" s="347" t="s">
        <v>56</v>
      </c>
      <c r="AU92" s="617">
        <v>0.15</v>
      </c>
      <c r="AV92" s="618">
        <v>0.25</v>
      </c>
      <c r="AW92" s="659" t="s">
        <v>57</v>
      </c>
      <c r="AX92" s="659" t="s">
        <v>58</v>
      </c>
      <c r="AY92" s="659" t="s">
        <v>59</v>
      </c>
      <c r="AZ92" s="629">
        <v>0.6</v>
      </c>
      <c r="BA92" s="619" t="s">
        <v>122</v>
      </c>
      <c r="BB92" s="618">
        <v>0.45000000000000007</v>
      </c>
      <c r="BC92" s="619" t="s">
        <v>123</v>
      </c>
      <c r="BD92" s="620" t="s">
        <v>126</v>
      </c>
      <c r="BE92" s="1419"/>
      <c r="BF92" s="1468"/>
      <c r="BG92" s="1468"/>
      <c r="BH92" s="1468"/>
      <c r="BI92" s="1469"/>
      <c r="BJ92" s="1469"/>
      <c r="BK92" s="1470"/>
      <c r="BL92" s="1463"/>
    </row>
    <row r="93" spans="2:64" ht="96.75" customHeight="1" thickBot="1" x14ac:dyDescent="0.35">
      <c r="B93" s="1446"/>
      <c r="C93" s="1449"/>
      <c r="D93" s="1390"/>
      <c r="E93" s="1436"/>
      <c r="F93" s="1437"/>
      <c r="G93" s="1478"/>
      <c r="H93" s="1415"/>
      <c r="I93" s="1473"/>
      <c r="J93" s="1475"/>
      <c r="K93" s="1423"/>
      <c r="L93" s="1415"/>
      <c r="M93" s="1424"/>
      <c r="N93" s="1414"/>
      <c r="O93" s="623" t="s">
        <v>53</v>
      </c>
      <c r="P93" s="623" t="s">
        <v>53</v>
      </c>
      <c r="Q93" s="623" t="s">
        <v>53</v>
      </c>
      <c r="R93" s="623" t="s">
        <v>53</v>
      </c>
      <c r="S93" s="623" t="s">
        <v>53</v>
      </c>
      <c r="T93" s="623" t="s">
        <v>53</v>
      </c>
      <c r="U93" s="623" t="s">
        <v>53</v>
      </c>
      <c r="V93" s="623" t="s">
        <v>54</v>
      </c>
      <c r="W93" s="623" t="s">
        <v>54</v>
      </c>
      <c r="X93" s="623" t="s">
        <v>53</v>
      </c>
      <c r="Y93" s="623" t="s">
        <v>53</v>
      </c>
      <c r="Z93" s="623" t="s">
        <v>53</v>
      </c>
      <c r="AA93" s="623" t="s">
        <v>53</v>
      </c>
      <c r="AB93" s="623" t="s">
        <v>53</v>
      </c>
      <c r="AC93" s="623" t="s">
        <v>53</v>
      </c>
      <c r="AD93" s="623" t="s">
        <v>54</v>
      </c>
      <c r="AE93" s="623" t="s">
        <v>53</v>
      </c>
      <c r="AF93" s="623" t="s">
        <v>53</v>
      </c>
      <c r="AG93" s="623" t="s">
        <v>54</v>
      </c>
      <c r="AH93" s="615"/>
      <c r="AI93" s="1415"/>
      <c r="AJ93" s="615"/>
      <c r="AK93" s="1416"/>
      <c r="AL93" s="1417"/>
      <c r="AM93" s="1418"/>
      <c r="AN93" s="686" t="s">
        <v>348</v>
      </c>
      <c r="AO93" s="384" t="s">
        <v>721</v>
      </c>
      <c r="AP93" s="368" t="s">
        <v>717</v>
      </c>
      <c r="AQ93" s="343" t="s">
        <v>105</v>
      </c>
      <c r="AR93" s="347" t="s">
        <v>55</v>
      </c>
      <c r="AS93" s="617">
        <v>0.1</v>
      </c>
      <c r="AT93" s="347" t="s">
        <v>56</v>
      </c>
      <c r="AU93" s="617">
        <v>0.15</v>
      </c>
      <c r="AV93" s="618">
        <v>0.25</v>
      </c>
      <c r="AW93" s="659" t="s">
        <v>57</v>
      </c>
      <c r="AX93" s="659" t="s">
        <v>58</v>
      </c>
      <c r="AY93" s="659" t="s">
        <v>59</v>
      </c>
      <c r="AZ93" s="665">
        <v>0.6</v>
      </c>
      <c r="BA93" s="619" t="s">
        <v>122</v>
      </c>
      <c r="BB93" s="618">
        <v>0.33750000000000002</v>
      </c>
      <c r="BC93" s="619" t="s">
        <v>117</v>
      </c>
      <c r="BD93" s="620" t="s">
        <v>126</v>
      </c>
      <c r="BE93" s="1419"/>
      <c r="BF93" s="595" t="s">
        <v>959</v>
      </c>
      <c r="BG93" s="595" t="s">
        <v>960</v>
      </c>
      <c r="BH93" s="595" t="s">
        <v>395</v>
      </c>
      <c r="BI93" s="339">
        <v>44562</v>
      </c>
      <c r="BJ93" s="339">
        <v>44926</v>
      </c>
      <c r="BK93" s="362"/>
      <c r="BL93" s="1463"/>
    </row>
    <row r="94" spans="2:64" ht="98.25" customHeight="1" thickBot="1" x14ac:dyDescent="0.35">
      <c r="B94" s="1446"/>
      <c r="C94" s="1449"/>
      <c r="D94" s="1390"/>
      <c r="E94" s="1436"/>
      <c r="F94" s="1437"/>
      <c r="G94" s="1478"/>
      <c r="H94" s="1415"/>
      <c r="I94" s="1473"/>
      <c r="J94" s="1475"/>
      <c r="K94" s="1423"/>
      <c r="L94" s="1415"/>
      <c r="M94" s="1424"/>
      <c r="N94" s="1414"/>
      <c r="O94" s="623" t="s">
        <v>53</v>
      </c>
      <c r="P94" s="623" t="s">
        <v>53</v>
      </c>
      <c r="Q94" s="623" t="s">
        <v>53</v>
      </c>
      <c r="R94" s="623" t="s">
        <v>53</v>
      </c>
      <c r="S94" s="623" t="s">
        <v>53</v>
      </c>
      <c r="T94" s="623" t="s">
        <v>53</v>
      </c>
      <c r="U94" s="623" t="s">
        <v>53</v>
      </c>
      <c r="V94" s="623" t="s">
        <v>54</v>
      </c>
      <c r="W94" s="623" t="s">
        <v>54</v>
      </c>
      <c r="X94" s="623" t="s">
        <v>53</v>
      </c>
      <c r="Y94" s="623" t="s">
        <v>53</v>
      </c>
      <c r="Z94" s="623" t="s">
        <v>53</v>
      </c>
      <c r="AA94" s="623" t="s">
        <v>53</v>
      </c>
      <c r="AB94" s="623" t="s">
        <v>53</v>
      </c>
      <c r="AC94" s="623" t="s">
        <v>53</v>
      </c>
      <c r="AD94" s="623" t="s">
        <v>54</v>
      </c>
      <c r="AE94" s="623" t="s">
        <v>53</v>
      </c>
      <c r="AF94" s="623" t="s">
        <v>53</v>
      </c>
      <c r="AG94" s="623" t="s">
        <v>54</v>
      </c>
      <c r="AH94" s="615"/>
      <c r="AI94" s="1415"/>
      <c r="AJ94" s="615"/>
      <c r="AK94" s="1416"/>
      <c r="AL94" s="1417"/>
      <c r="AM94" s="1418"/>
      <c r="AN94" s="686" t="s">
        <v>349</v>
      </c>
      <c r="AO94" s="385" t="s">
        <v>722</v>
      </c>
      <c r="AP94" s="368" t="s">
        <v>717</v>
      </c>
      <c r="AQ94" s="343" t="s">
        <v>105</v>
      </c>
      <c r="AR94" s="347" t="s">
        <v>55</v>
      </c>
      <c r="AS94" s="617">
        <v>0.1</v>
      </c>
      <c r="AT94" s="347" t="s">
        <v>56</v>
      </c>
      <c r="AU94" s="617">
        <v>0.15</v>
      </c>
      <c r="AV94" s="618">
        <v>0.25</v>
      </c>
      <c r="AW94" s="659" t="s">
        <v>57</v>
      </c>
      <c r="AX94" s="659" t="s">
        <v>58</v>
      </c>
      <c r="AY94" s="659" t="s">
        <v>59</v>
      </c>
      <c r="AZ94" s="618">
        <v>0.6</v>
      </c>
      <c r="BA94" s="619" t="s">
        <v>122</v>
      </c>
      <c r="BB94" s="618">
        <v>0.25312500000000004</v>
      </c>
      <c r="BC94" s="619" t="s">
        <v>117</v>
      </c>
      <c r="BD94" s="620" t="s">
        <v>126</v>
      </c>
      <c r="BE94" s="1419"/>
      <c r="BF94" s="595" t="s">
        <v>725</v>
      </c>
      <c r="BG94" s="595" t="s">
        <v>960</v>
      </c>
      <c r="BH94" s="595" t="s">
        <v>395</v>
      </c>
      <c r="BI94" s="339">
        <v>44562</v>
      </c>
      <c r="BJ94" s="339">
        <v>44926</v>
      </c>
      <c r="BK94" s="362"/>
      <c r="BL94" s="1463"/>
    </row>
    <row r="95" spans="2:64" ht="90.75" customHeight="1" thickBot="1" x14ac:dyDescent="0.35">
      <c r="B95" s="1446"/>
      <c r="C95" s="1449"/>
      <c r="D95" s="1390"/>
      <c r="E95" s="1436"/>
      <c r="F95" s="1437"/>
      <c r="G95" s="1478"/>
      <c r="H95" s="1415"/>
      <c r="I95" s="1473"/>
      <c r="J95" s="1475"/>
      <c r="K95" s="1423"/>
      <c r="L95" s="1415"/>
      <c r="M95" s="1424"/>
      <c r="N95" s="1414"/>
      <c r="O95" s="623" t="s">
        <v>53</v>
      </c>
      <c r="P95" s="623" t="s">
        <v>53</v>
      </c>
      <c r="Q95" s="623" t="s">
        <v>53</v>
      </c>
      <c r="R95" s="623" t="s">
        <v>53</v>
      </c>
      <c r="S95" s="623" t="s">
        <v>53</v>
      </c>
      <c r="T95" s="623" t="s">
        <v>53</v>
      </c>
      <c r="U95" s="623" t="s">
        <v>53</v>
      </c>
      <c r="V95" s="623" t="s">
        <v>54</v>
      </c>
      <c r="W95" s="623" t="s">
        <v>54</v>
      </c>
      <c r="X95" s="623" t="s">
        <v>53</v>
      </c>
      <c r="Y95" s="623" t="s">
        <v>53</v>
      </c>
      <c r="Z95" s="623" t="s">
        <v>53</v>
      </c>
      <c r="AA95" s="623" t="s">
        <v>53</v>
      </c>
      <c r="AB95" s="623" t="s">
        <v>53</v>
      </c>
      <c r="AC95" s="623" t="s">
        <v>53</v>
      </c>
      <c r="AD95" s="623" t="s">
        <v>54</v>
      </c>
      <c r="AE95" s="623" t="s">
        <v>53</v>
      </c>
      <c r="AF95" s="623" t="s">
        <v>53</v>
      </c>
      <c r="AG95" s="623" t="s">
        <v>54</v>
      </c>
      <c r="AH95" s="615"/>
      <c r="AI95" s="1415"/>
      <c r="AJ95" s="615"/>
      <c r="AK95" s="1416"/>
      <c r="AL95" s="1417"/>
      <c r="AM95" s="1418"/>
      <c r="AN95" s="687" t="s">
        <v>350</v>
      </c>
      <c r="AO95" s="386" t="s">
        <v>723</v>
      </c>
      <c r="AP95" s="368" t="s">
        <v>718</v>
      </c>
      <c r="AQ95" s="343" t="s">
        <v>105</v>
      </c>
      <c r="AR95" s="347" t="s">
        <v>55</v>
      </c>
      <c r="AS95" s="617">
        <v>0.1</v>
      </c>
      <c r="AT95" s="347" t="s">
        <v>56</v>
      </c>
      <c r="AU95" s="617">
        <v>0.15</v>
      </c>
      <c r="AV95" s="618">
        <v>0.25</v>
      </c>
      <c r="AW95" s="659" t="s">
        <v>57</v>
      </c>
      <c r="AX95" s="659" t="s">
        <v>58</v>
      </c>
      <c r="AY95" s="659" t="s">
        <v>59</v>
      </c>
      <c r="AZ95" s="618">
        <v>0.6</v>
      </c>
      <c r="BA95" s="619" t="s">
        <v>122</v>
      </c>
      <c r="BB95" s="618">
        <v>0.18984375000000003</v>
      </c>
      <c r="BC95" s="619" t="s">
        <v>1083</v>
      </c>
      <c r="BD95" s="620" t="s">
        <v>126</v>
      </c>
      <c r="BE95" s="1419"/>
      <c r="BF95" s="1464" t="s">
        <v>726</v>
      </c>
      <c r="BG95" s="1464" t="s">
        <v>960</v>
      </c>
      <c r="BH95" s="1464" t="s">
        <v>430</v>
      </c>
      <c r="BI95" s="1471">
        <v>44562</v>
      </c>
      <c r="BJ95" s="1471">
        <v>44926</v>
      </c>
      <c r="BK95" s="1472"/>
      <c r="BL95" s="1463"/>
    </row>
    <row r="96" spans="2:64" ht="115.5" customHeight="1" thickBot="1" x14ac:dyDescent="0.35">
      <c r="B96" s="1446"/>
      <c r="C96" s="1449"/>
      <c r="D96" s="1390"/>
      <c r="E96" s="1433"/>
      <c r="F96" s="1395"/>
      <c r="G96" s="1479"/>
      <c r="H96" s="1373"/>
      <c r="I96" s="1443"/>
      <c r="J96" s="1476"/>
      <c r="K96" s="1383"/>
      <c r="L96" s="1373"/>
      <c r="M96" s="1385"/>
      <c r="N96" s="1371"/>
      <c r="O96" s="649" t="s">
        <v>53</v>
      </c>
      <c r="P96" s="649" t="s">
        <v>53</v>
      </c>
      <c r="Q96" s="649" t="s">
        <v>53</v>
      </c>
      <c r="R96" s="649" t="s">
        <v>53</v>
      </c>
      <c r="S96" s="649" t="s">
        <v>53</v>
      </c>
      <c r="T96" s="649" t="s">
        <v>53</v>
      </c>
      <c r="U96" s="649" t="s">
        <v>53</v>
      </c>
      <c r="V96" s="649" t="s">
        <v>54</v>
      </c>
      <c r="W96" s="649" t="s">
        <v>54</v>
      </c>
      <c r="X96" s="649" t="s">
        <v>53</v>
      </c>
      <c r="Y96" s="649" t="s">
        <v>53</v>
      </c>
      <c r="Z96" s="649" t="s">
        <v>53</v>
      </c>
      <c r="AA96" s="649" t="s">
        <v>53</v>
      </c>
      <c r="AB96" s="649" t="s">
        <v>53</v>
      </c>
      <c r="AC96" s="649" t="s">
        <v>53</v>
      </c>
      <c r="AD96" s="649" t="s">
        <v>54</v>
      </c>
      <c r="AE96" s="649" t="s">
        <v>53</v>
      </c>
      <c r="AF96" s="649" t="s">
        <v>53</v>
      </c>
      <c r="AG96" s="649" t="s">
        <v>54</v>
      </c>
      <c r="AH96" s="650"/>
      <c r="AI96" s="1373"/>
      <c r="AJ96" s="650"/>
      <c r="AK96" s="1375"/>
      <c r="AL96" s="1377"/>
      <c r="AM96" s="1379"/>
      <c r="AN96" s="687" t="s">
        <v>351</v>
      </c>
      <c r="AO96" s="270" t="s">
        <v>724</v>
      </c>
      <c r="AP96" s="368" t="s">
        <v>717</v>
      </c>
      <c r="AQ96" s="652" t="s">
        <v>105</v>
      </c>
      <c r="AR96" s="669" t="s">
        <v>55</v>
      </c>
      <c r="AS96" s="653">
        <v>0.1</v>
      </c>
      <c r="AT96" s="669" t="s">
        <v>56</v>
      </c>
      <c r="AU96" s="653">
        <v>0.15</v>
      </c>
      <c r="AV96" s="654">
        <v>0.25</v>
      </c>
      <c r="AW96" s="660" t="s">
        <v>57</v>
      </c>
      <c r="AX96" s="660" t="s">
        <v>58</v>
      </c>
      <c r="AY96" s="660" t="s">
        <v>59</v>
      </c>
      <c r="AZ96" s="654">
        <v>0.6</v>
      </c>
      <c r="BA96" s="655" t="s">
        <v>122</v>
      </c>
      <c r="BB96" s="654">
        <v>0.14238281250000001</v>
      </c>
      <c r="BC96" s="655" t="s">
        <v>1083</v>
      </c>
      <c r="BD96" s="656" t="s">
        <v>126</v>
      </c>
      <c r="BE96" s="1381"/>
      <c r="BF96" s="1373"/>
      <c r="BG96" s="1373"/>
      <c r="BH96" s="1373"/>
      <c r="BI96" s="1452"/>
      <c r="BJ96" s="1452"/>
      <c r="BK96" s="1443"/>
      <c r="BL96" s="1455"/>
    </row>
    <row r="97" spans="2:64" ht="101.25" customHeight="1" thickBot="1" x14ac:dyDescent="0.35">
      <c r="B97" s="1446"/>
      <c r="C97" s="1449"/>
      <c r="D97" s="1390"/>
      <c r="E97" s="1413" t="s">
        <v>50</v>
      </c>
      <c r="F97" s="1394" t="s">
        <v>287</v>
      </c>
      <c r="G97" s="1386" t="s">
        <v>961</v>
      </c>
      <c r="H97" s="1372" t="s">
        <v>68</v>
      </c>
      <c r="I97" s="1442" t="s">
        <v>727</v>
      </c>
      <c r="J97" s="1474" t="s">
        <v>962</v>
      </c>
      <c r="K97" s="1382" t="s">
        <v>355</v>
      </c>
      <c r="L97" s="1372" t="s">
        <v>64</v>
      </c>
      <c r="M97" s="1384" t="s">
        <v>122</v>
      </c>
      <c r="N97" s="1370">
        <v>0.6</v>
      </c>
      <c r="O97" s="640" t="s">
        <v>53</v>
      </c>
      <c r="P97" s="640" t="s">
        <v>53</v>
      </c>
      <c r="Q97" s="640" t="s">
        <v>53</v>
      </c>
      <c r="R97" s="640" t="s">
        <v>53</v>
      </c>
      <c r="S97" s="640" t="s">
        <v>53</v>
      </c>
      <c r="T97" s="640" t="s">
        <v>53</v>
      </c>
      <c r="U97" s="640" t="s">
        <v>53</v>
      </c>
      <c r="V97" s="640" t="s">
        <v>54</v>
      </c>
      <c r="W97" s="640" t="s">
        <v>54</v>
      </c>
      <c r="X97" s="640" t="s">
        <v>53</v>
      </c>
      <c r="Y97" s="640" t="s">
        <v>53</v>
      </c>
      <c r="Z97" s="640" t="s">
        <v>53</v>
      </c>
      <c r="AA97" s="640" t="s">
        <v>53</v>
      </c>
      <c r="AB97" s="640" t="s">
        <v>53</v>
      </c>
      <c r="AC97" s="640" t="s">
        <v>53</v>
      </c>
      <c r="AD97" s="640" t="s">
        <v>54</v>
      </c>
      <c r="AE97" s="640" t="s">
        <v>53</v>
      </c>
      <c r="AF97" s="640" t="s">
        <v>53</v>
      </c>
      <c r="AG97" s="640" t="s">
        <v>54</v>
      </c>
      <c r="AH97" s="641"/>
      <c r="AI97" s="1372" t="s">
        <v>361</v>
      </c>
      <c r="AJ97" s="641"/>
      <c r="AK97" s="1374" t="s">
        <v>123</v>
      </c>
      <c r="AL97" s="1376">
        <v>0.6</v>
      </c>
      <c r="AM97" s="1378" t="s">
        <v>126</v>
      </c>
      <c r="AN97" s="685" t="s">
        <v>84</v>
      </c>
      <c r="AO97" s="387" t="s">
        <v>731</v>
      </c>
      <c r="AP97" s="368" t="s">
        <v>729</v>
      </c>
      <c r="AQ97" s="642" t="s">
        <v>103</v>
      </c>
      <c r="AR97" s="658" t="s">
        <v>62</v>
      </c>
      <c r="AS97" s="643">
        <v>0.15</v>
      </c>
      <c r="AT97" s="658" t="s">
        <v>56</v>
      </c>
      <c r="AU97" s="643">
        <v>0.15</v>
      </c>
      <c r="AV97" s="644">
        <v>0.3</v>
      </c>
      <c r="AW97" s="658" t="s">
        <v>57</v>
      </c>
      <c r="AX97" s="658" t="s">
        <v>58</v>
      </c>
      <c r="AY97" s="658" t="s">
        <v>59</v>
      </c>
      <c r="AZ97" s="644">
        <v>0.42</v>
      </c>
      <c r="BA97" s="645" t="s">
        <v>122</v>
      </c>
      <c r="BB97" s="644">
        <v>0.6</v>
      </c>
      <c r="BC97" s="645" t="s">
        <v>123</v>
      </c>
      <c r="BD97" s="646" t="s">
        <v>126</v>
      </c>
      <c r="BE97" s="1380" t="s">
        <v>60</v>
      </c>
      <c r="BF97" s="1372" t="s">
        <v>733</v>
      </c>
      <c r="BG97" s="1372" t="s">
        <v>728</v>
      </c>
      <c r="BH97" s="1372" t="s">
        <v>734</v>
      </c>
      <c r="BI97" s="1451">
        <v>44835</v>
      </c>
      <c r="BJ97" s="1451">
        <v>44925</v>
      </c>
      <c r="BK97" s="1442"/>
      <c r="BL97" s="1425" t="s">
        <v>736</v>
      </c>
    </row>
    <row r="98" spans="2:64" ht="123.75" customHeight="1" thickBot="1" x14ac:dyDescent="0.35">
      <c r="B98" s="1446"/>
      <c r="C98" s="1449"/>
      <c r="D98" s="1390"/>
      <c r="E98" s="1436"/>
      <c r="F98" s="1437"/>
      <c r="G98" s="1387"/>
      <c r="H98" s="1415"/>
      <c r="I98" s="1473"/>
      <c r="J98" s="1475"/>
      <c r="K98" s="1423"/>
      <c r="L98" s="1415"/>
      <c r="M98" s="1424"/>
      <c r="N98" s="1414"/>
      <c r="O98" s="623" t="s">
        <v>53</v>
      </c>
      <c r="P98" s="623" t="s">
        <v>53</v>
      </c>
      <c r="Q98" s="623" t="s">
        <v>53</v>
      </c>
      <c r="R98" s="623" t="s">
        <v>53</v>
      </c>
      <c r="S98" s="623" t="s">
        <v>53</v>
      </c>
      <c r="T98" s="623" t="s">
        <v>53</v>
      </c>
      <c r="U98" s="623" t="s">
        <v>53</v>
      </c>
      <c r="V98" s="623" t="s">
        <v>54</v>
      </c>
      <c r="W98" s="623" t="s">
        <v>54</v>
      </c>
      <c r="X98" s="623" t="s">
        <v>53</v>
      </c>
      <c r="Y98" s="623" t="s">
        <v>53</v>
      </c>
      <c r="Z98" s="623" t="s">
        <v>53</v>
      </c>
      <c r="AA98" s="623" t="s">
        <v>53</v>
      </c>
      <c r="AB98" s="623" t="s">
        <v>53</v>
      </c>
      <c r="AC98" s="623" t="s">
        <v>53</v>
      </c>
      <c r="AD98" s="623" t="s">
        <v>54</v>
      </c>
      <c r="AE98" s="623" t="s">
        <v>53</v>
      </c>
      <c r="AF98" s="623" t="s">
        <v>53</v>
      </c>
      <c r="AG98" s="623" t="s">
        <v>54</v>
      </c>
      <c r="AH98" s="615"/>
      <c r="AI98" s="1415"/>
      <c r="AJ98" s="615"/>
      <c r="AK98" s="1416"/>
      <c r="AL98" s="1417"/>
      <c r="AM98" s="1418"/>
      <c r="AN98" s="686" t="s">
        <v>347</v>
      </c>
      <c r="AO98" s="382" t="s">
        <v>732</v>
      </c>
      <c r="AP98" s="368" t="s">
        <v>730</v>
      </c>
      <c r="AQ98" s="343" t="s">
        <v>103</v>
      </c>
      <c r="AR98" s="659" t="s">
        <v>62</v>
      </c>
      <c r="AS98" s="617">
        <v>0.15</v>
      </c>
      <c r="AT98" s="347" t="s">
        <v>56</v>
      </c>
      <c r="AU98" s="617">
        <v>0.15</v>
      </c>
      <c r="AV98" s="618">
        <v>0.3</v>
      </c>
      <c r="AW98" s="347" t="s">
        <v>57</v>
      </c>
      <c r="AX98" s="347" t="s">
        <v>58</v>
      </c>
      <c r="AY98" s="347" t="s">
        <v>59</v>
      </c>
      <c r="AZ98" s="629">
        <v>0.29399999999999998</v>
      </c>
      <c r="BA98" s="619" t="s">
        <v>90</v>
      </c>
      <c r="BB98" s="618">
        <v>0.6</v>
      </c>
      <c r="BC98" s="619" t="s">
        <v>123</v>
      </c>
      <c r="BD98" s="620" t="s">
        <v>126</v>
      </c>
      <c r="BE98" s="1419"/>
      <c r="BF98" s="1468"/>
      <c r="BG98" s="1468"/>
      <c r="BH98" s="1468"/>
      <c r="BI98" s="1469"/>
      <c r="BJ98" s="1469"/>
      <c r="BK98" s="1470"/>
      <c r="BL98" s="1441"/>
    </row>
    <row r="99" spans="2:64" ht="103.5" customHeight="1" thickBot="1" x14ac:dyDescent="0.35">
      <c r="B99" s="1446"/>
      <c r="C99" s="1449"/>
      <c r="D99" s="1390"/>
      <c r="E99" s="1436"/>
      <c r="F99" s="1437"/>
      <c r="G99" s="1387"/>
      <c r="H99" s="1415"/>
      <c r="I99" s="1473"/>
      <c r="J99" s="1475"/>
      <c r="K99" s="1423"/>
      <c r="L99" s="1415"/>
      <c r="M99" s="1424"/>
      <c r="N99" s="1414"/>
      <c r="O99" s="623" t="s">
        <v>53</v>
      </c>
      <c r="P99" s="623" t="s">
        <v>53</v>
      </c>
      <c r="Q99" s="623" t="s">
        <v>53</v>
      </c>
      <c r="R99" s="623" t="s">
        <v>53</v>
      </c>
      <c r="S99" s="623" t="s">
        <v>53</v>
      </c>
      <c r="T99" s="623" t="s">
        <v>53</v>
      </c>
      <c r="U99" s="623" t="s">
        <v>53</v>
      </c>
      <c r="V99" s="623" t="s">
        <v>54</v>
      </c>
      <c r="W99" s="623" t="s">
        <v>54</v>
      </c>
      <c r="X99" s="623" t="s">
        <v>53</v>
      </c>
      <c r="Y99" s="623" t="s">
        <v>53</v>
      </c>
      <c r="Z99" s="623" t="s">
        <v>53</v>
      </c>
      <c r="AA99" s="623" t="s">
        <v>53</v>
      </c>
      <c r="AB99" s="623" t="s">
        <v>53</v>
      </c>
      <c r="AC99" s="623" t="s">
        <v>53</v>
      </c>
      <c r="AD99" s="623" t="s">
        <v>54</v>
      </c>
      <c r="AE99" s="623" t="s">
        <v>53</v>
      </c>
      <c r="AF99" s="623" t="s">
        <v>53</v>
      </c>
      <c r="AG99" s="623" t="s">
        <v>54</v>
      </c>
      <c r="AH99" s="615"/>
      <c r="AI99" s="1415"/>
      <c r="AJ99" s="615"/>
      <c r="AK99" s="1416"/>
      <c r="AL99" s="1417"/>
      <c r="AM99" s="1418"/>
      <c r="AN99" s="687" t="s">
        <v>348</v>
      </c>
      <c r="AO99" s="382" t="s">
        <v>963</v>
      </c>
      <c r="AP99" s="368" t="s">
        <v>964</v>
      </c>
      <c r="AQ99" s="343" t="s">
        <v>103</v>
      </c>
      <c r="AR99" s="659" t="s">
        <v>62</v>
      </c>
      <c r="AS99" s="617">
        <v>0.15</v>
      </c>
      <c r="AT99" s="347" t="s">
        <v>56</v>
      </c>
      <c r="AU99" s="617">
        <v>0.15</v>
      </c>
      <c r="AV99" s="618">
        <v>0.3</v>
      </c>
      <c r="AW99" s="347" t="s">
        <v>57</v>
      </c>
      <c r="AX99" s="347" t="s">
        <v>58</v>
      </c>
      <c r="AY99" s="347" t="s">
        <v>59</v>
      </c>
      <c r="AZ99" s="665">
        <v>0.20579999999999998</v>
      </c>
      <c r="BA99" s="619" t="s">
        <v>90</v>
      </c>
      <c r="BB99" s="618">
        <v>0.6</v>
      </c>
      <c r="BC99" s="619" t="s">
        <v>123</v>
      </c>
      <c r="BD99" s="620" t="s">
        <v>126</v>
      </c>
      <c r="BE99" s="1419"/>
      <c r="BF99" s="1464" t="s">
        <v>735</v>
      </c>
      <c r="BG99" s="1464" t="s">
        <v>728</v>
      </c>
      <c r="BH99" s="1464" t="s">
        <v>390</v>
      </c>
      <c r="BI99" s="1471">
        <v>44593</v>
      </c>
      <c r="BJ99" s="1471">
        <v>44926</v>
      </c>
      <c r="BK99" s="1472"/>
      <c r="BL99" s="1441"/>
    </row>
    <row r="100" spans="2:64" ht="111" thickBot="1" x14ac:dyDescent="0.35">
      <c r="B100" s="1446"/>
      <c r="C100" s="1449"/>
      <c r="D100" s="1390"/>
      <c r="E100" s="1433"/>
      <c r="F100" s="1395"/>
      <c r="G100" s="1388"/>
      <c r="H100" s="1373"/>
      <c r="I100" s="1443"/>
      <c r="J100" s="1476"/>
      <c r="K100" s="1383"/>
      <c r="L100" s="1373"/>
      <c r="M100" s="1385"/>
      <c r="N100" s="1371"/>
      <c r="O100" s="649" t="s">
        <v>53</v>
      </c>
      <c r="P100" s="649" t="s">
        <v>53</v>
      </c>
      <c r="Q100" s="649" t="s">
        <v>53</v>
      </c>
      <c r="R100" s="649" t="s">
        <v>53</v>
      </c>
      <c r="S100" s="649" t="s">
        <v>53</v>
      </c>
      <c r="T100" s="649" t="s">
        <v>53</v>
      </c>
      <c r="U100" s="649" t="s">
        <v>53</v>
      </c>
      <c r="V100" s="649" t="s">
        <v>54</v>
      </c>
      <c r="W100" s="649" t="s">
        <v>54</v>
      </c>
      <c r="X100" s="649" t="s">
        <v>53</v>
      </c>
      <c r="Y100" s="649" t="s">
        <v>53</v>
      </c>
      <c r="Z100" s="649" t="s">
        <v>53</v>
      </c>
      <c r="AA100" s="649" t="s">
        <v>53</v>
      </c>
      <c r="AB100" s="649" t="s">
        <v>53</v>
      </c>
      <c r="AC100" s="649" t="s">
        <v>53</v>
      </c>
      <c r="AD100" s="649" t="s">
        <v>54</v>
      </c>
      <c r="AE100" s="649" t="s">
        <v>53</v>
      </c>
      <c r="AF100" s="649" t="s">
        <v>53</v>
      </c>
      <c r="AG100" s="649" t="s">
        <v>54</v>
      </c>
      <c r="AH100" s="650"/>
      <c r="AI100" s="1373"/>
      <c r="AJ100" s="650"/>
      <c r="AK100" s="1375"/>
      <c r="AL100" s="1377"/>
      <c r="AM100" s="1379"/>
      <c r="AN100" s="687" t="s">
        <v>349</v>
      </c>
      <c r="AO100" s="272" t="s">
        <v>965</v>
      </c>
      <c r="AP100" s="368" t="s">
        <v>729</v>
      </c>
      <c r="AQ100" s="652" t="s">
        <v>103</v>
      </c>
      <c r="AR100" s="660" t="s">
        <v>62</v>
      </c>
      <c r="AS100" s="653">
        <v>0.15</v>
      </c>
      <c r="AT100" s="669" t="s">
        <v>56</v>
      </c>
      <c r="AU100" s="653">
        <v>0.15</v>
      </c>
      <c r="AV100" s="654">
        <v>0.3</v>
      </c>
      <c r="AW100" s="669" t="s">
        <v>57</v>
      </c>
      <c r="AX100" s="669" t="s">
        <v>58</v>
      </c>
      <c r="AY100" s="669" t="s">
        <v>59</v>
      </c>
      <c r="AZ100" s="654">
        <v>0.14405999999999999</v>
      </c>
      <c r="BA100" s="655" t="s">
        <v>112</v>
      </c>
      <c r="BB100" s="654">
        <v>0.6</v>
      </c>
      <c r="BC100" s="655" t="s">
        <v>123</v>
      </c>
      <c r="BD100" s="656" t="s">
        <v>126</v>
      </c>
      <c r="BE100" s="1381"/>
      <c r="BF100" s="1373"/>
      <c r="BG100" s="1373"/>
      <c r="BH100" s="1373"/>
      <c r="BI100" s="1452"/>
      <c r="BJ100" s="1452"/>
      <c r="BK100" s="1443"/>
      <c r="BL100" s="1426"/>
    </row>
    <row r="101" spans="2:64" ht="108" customHeight="1" thickBot="1" x14ac:dyDescent="0.35">
      <c r="B101" s="1446"/>
      <c r="C101" s="1449"/>
      <c r="D101" s="1390"/>
      <c r="E101" s="1413" t="s">
        <v>50</v>
      </c>
      <c r="F101" s="1394" t="s">
        <v>288</v>
      </c>
      <c r="G101" s="1396" t="s">
        <v>966</v>
      </c>
      <c r="H101" s="1372" t="s">
        <v>51</v>
      </c>
      <c r="I101" s="1372" t="s">
        <v>737</v>
      </c>
      <c r="J101" s="1372" t="s">
        <v>738</v>
      </c>
      <c r="K101" s="1382" t="s">
        <v>355</v>
      </c>
      <c r="L101" s="1372" t="s">
        <v>64</v>
      </c>
      <c r="M101" s="1465" t="s">
        <v>122</v>
      </c>
      <c r="N101" s="1370">
        <v>0.6</v>
      </c>
      <c r="O101" s="640" t="s">
        <v>53</v>
      </c>
      <c r="P101" s="640" t="s">
        <v>53</v>
      </c>
      <c r="Q101" s="640" t="s">
        <v>53</v>
      </c>
      <c r="R101" s="640" t="s">
        <v>53</v>
      </c>
      <c r="S101" s="640" t="s">
        <v>53</v>
      </c>
      <c r="T101" s="640" t="s">
        <v>53</v>
      </c>
      <c r="U101" s="640" t="s">
        <v>53</v>
      </c>
      <c r="V101" s="640" t="s">
        <v>54</v>
      </c>
      <c r="W101" s="640" t="s">
        <v>54</v>
      </c>
      <c r="X101" s="640" t="s">
        <v>53</v>
      </c>
      <c r="Y101" s="640" t="s">
        <v>53</v>
      </c>
      <c r="Z101" s="640" t="s">
        <v>53</v>
      </c>
      <c r="AA101" s="640" t="s">
        <v>53</v>
      </c>
      <c r="AB101" s="640" t="s">
        <v>53</v>
      </c>
      <c r="AC101" s="640" t="s">
        <v>53</v>
      </c>
      <c r="AD101" s="640" t="s">
        <v>54</v>
      </c>
      <c r="AE101" s="640" t="s">
        <v>53</v>
      </c>
      <c r="AF101" s="640" t="s">
        <v>53</v>
      </c>
      <c r="AG101" s="640" t="s">
        <v>54</v>
      </c>
      <c r="AH101" s="641"/>
      <c r="AI101" s="1372" t="s">
        <v>359</v>
      </c>
      <c r="AJ101" s="641"/>
      <c r="AK101" s="1374" t="s">
        <v>1083</v>
      </c>
      <c r="AL101" s="1376">
        <v>0.2</v>
      </c>
      <c r="AM101" s="1378" t="s">
        <v>126</v>
      </c>
      <c r="AN101" s="686" t="s">
        <v>84</v>
      </c>
      <c r="AO101" s="271" t="s">
        <v>740</v>
      </c>
      <c r="AP101" s="368" t="s">
        <v>741</v>
      </c>
      <c r="AQ101" s="642" t="s">
        <v>105</v>
      </c>
      <c r="AR101" s="658" t="s">
        <v>55</v>
      </c>
      <c r="AS101" s="643">
        <v>0.1</v>
      </c>
      <c r="AT101" s="658" t="s">
        <v>56</v>
      </c>
      <c r="AU101" s="643">
        <v>0.15</v>
      </c>
      <c r="AV101" s="644">
        <v>0.25</v>
      </c>
      <c r="AW101" s="658" t="s">
        <v>57</v>
      </c>
      <c r="AX101" s="658" t="s">
        <v>58</v>
      </c>
      <c r="AY101" s="658" t="s">
        <v>59</v>
      </c>
      <c r="AZ101" s="644">
        <v>0.6</v>
      </c>
      <c r="BA101" s="645" t="s">
        <v>122</v>
      </c>
      <c r="BB101" s="644">
        <v>0.15000000000000002</v>
      </c>
      <c r="BC101" s="645" t="s">
        <v>1083</v>
      </c>
      <c r="BD101" s="646" t="s">
        <v>126</v>
      </c>
      <c r="BE101" s="1380" t="s">
        <v>114</v>
      </c>
      <c r="BF101" s="1372" t="s">
        <v>388</v>
      </c>
      <c r="BG101" s="1372" t="s">
        <v>388</v>
      </c>
      <c r="BH101" s="1372" t="s">
        <v>388</v>
      </c>
      <c r="BI101" s="1372" t="s">
        <v>388</v>
      </c>
      <c r="BJ101" s="1372" t="s">
        <v>388</v>
      </c>
      <c r="BK101" s="680"/>
      <c r="BL101" s="1454" t="s">
        <v>749</v>
      </c>
    </row>
    <row r="102" spans="2:64" ht="90" thickBot="1" x14ac:dyDescent="0.35">
      <c r="B102" s="1446"/>
      <c r="C102" s="1449"/>
      <c r="D102" s="1390"/>
      <c r="E102" s="1436"/>
      <c r="F102" s="1437"/>
      <c r="G102" s="1462"/>
      <c r="H102" s="1415"/>
      <c r="I102" s="1415"/>
      <c r="J102" s="1415"/>
      <c r="K102" s="1423"/>
      <c r="L102" s="1415"/>
      <c r="M102" s="1466"/>
      <c r="N102" s="1414"/>
      <c r="O102" s="623" t="s">
        <v>53</v>
      </c>
      <c r="P102" s="623" t="s">
        <v>53</v>
      </c>
      <c r="Q102" s="623" t="s">
        <v>53</v>
      </c>
      <c r="R102" s="623" t="s">
        <v>53</v>
      </c>
      <c r="S102" s="623" t="s">
        <v>53</v>
      </c>
      <c r="T102" s="623" t="s">
        <v>53</v>
      </c>
      <c r="U102" s="623" t="s">
        <v>53</v>
      </c>
      <c r="V102" s="623" t="s">
        <v>54</v>
      </c>
      <c r="W102" s="623" t="s">
        <v>54</v>
      </c>
      <c r="X102" s="623" t="s">
        <v>53</v>
      </c>
      <c r="Y102" s="623" t="s">
        <v>53</v>
      </c>
      <c r="Z102" s="623" t="s">
        <v>53</v>
      </c>
      <c r="AA102" s="623" t="s">
        <v>53</v>
      </c>
      <c r="AB102" s="623" t="s">
        <v>53</v>
      </c>
      <c r="AC102" s="623" t="s">
        <v>53</v>
      </c>
      <c r="AD102" s="623" t="s">
        <v>54</v>
      </c>
      <c r="AE102" s="623" t="s">
        <v>53</v>
      </c>
      <c r="AF102" s="623" t="s">
        <v>53</v>
      </c>
      <c r="AG102" s="623" t="s">
        <v>54</v>
      </c>
      <c r="AH102" s="615"/>
      <c r="AI102" s="1415"/>
      <c r="AJ102" s="615"/>
      <c r="AK102" s="1416"/>
      <c r="AL102" s="1417"/>
      <c r="AM102" s="1418"/>
      <c r="AN102" s="686" t="s">
        <v>347</v>
      </c>
      <c r="AO102" s="382" t="s">
        <v>747</v>
      </c>
      <c r="AP102" s="368" t="s">
        <v>741</v>
      </c>
      <c r="AQ102" s="343" t="s">
        <v>103</v>
      </c>
      <c r="AR102" s="659" t="s">
        <v>62</v>
      </c>
      <c r="AS102" s="617">
        <v>0.15</v>
      </c>
      <c r="AT102" s="347" t="s">
        <v>56</v>
      </c>
      <c r="AU102" s="617">
        <v>0.15</v>
      </c>
      <c r="AV102" s="618">
        <v>0.3</v>
      </c>
      <c r="AW102" s="347" t="s">
        <v>57</v>
      </c>
      <c r="AX102" s="347" t="s">
        <v>58</v>
      </c>
      <c r="AY102" s="347" t="s">
        <v>59</v>
      </c>
      <c r="AZ102" s="629">
        <v>0.42</v>
      </c>
      <c r="BA102" s="619" t="s">
        <v>122</v>
      </c>
      <c r="BB102" s="618">
        <v>0.15000000000000002</v>
      </c>
      <c r="BC102" s="619" t="s">
        <v>1083</v>
      </c>
      <c r="BD102" s="620" t="s">
        <v>126</v>
      </c>
      <c r="BE102" s="1419"/>
      <c r="BF102" s="1415"/>
      <c r="BG102" s="1415"/>
      <c r="BH102" s="1415"/>
      <c r="BI102" s="1415"/>
      <c r="BJ102" s="1415"/>
      <c r="BK102" s="157"/>
      <c r="BL102" s="1463"/>
    </row>
    <row r="103" spans="2:64" ht="90" thickBot="1" x14ac:dyDescent="0.35">
      <c r="B103" s="1446"/>
      <c r="C103" s="1449"/>
      <c r="D103" s="1390"/>
      <c r="E103" s="1436"/>
      <c r="F103" s="1437"/>
      <c r="G103" s="1462"/>
      <c r="H103" s="1415"/>
      <c r="I103" s="1468"/>
      <c r="J103" s="1415"/>
      <c r="K103" s="1423"/>
      <c r="L103" s="1415"/>
      <c r="M103" s="1466"/>
      <c r="N103" s="1414"/>
      <c r="O103" s="623" t="s">
        <v>53</v>
      </c>
      <c r="P103" s="623" t="s">
        <v>53</v>
      </c>
      <c r="Q103" s="623" t="s">
        <v>53</v>
      </c>
      <c r="R103" s="623" t="s">
        <v>53</v>
      </c>
      <c r="S103" s="623" t="s">
        <v>53</v>
      </c>
      <c r="T103" s="623" t="s">
        <v>53</v>
      </c>
      <c r="U103" s="623" t="s">
        <v>53</v>
      </c>
      <c r="V103" s="623" t="s">
        <v>54</v>
      </c>
      <c r="W103" s="623" t="s">
        <v>54</v>
      </c>
      <c r="X103" s="623" t="s">
        <v>53</v>
      </c>
      <c r="Y103" s="623" t="s">
        <v>53</v>
      </c>
      <c r="Z103" s="623" t="s">
        <v>53</v>
      </c>
      <c r="AA103" s="623" t="s">
        <v>53</v>
      </c>
      <c r="AB103" s="623" t="s">
        <v>53</v>
      </c>
      <c r="AC103" s="623" t="s">
        <v>53</v>
      </c>
      <c r="AD103" s="623" t="s">
        <v>54</v>
      </c>
      <c r="AE103" s="623" t="s">
        <v>53</v>
      </c>
      <c r="AF103" s="623" t="s">
        <v>53</v>
      </c>
      <c r="AG103" s="623" t="s">
        <v>54</v>
      </c>
      <c r="AH103" s="615"/>
      <c r="AI103" s="1415"/>
      <c r="AJ103" s="615"/>
      <c r="AK103" s="1416"/>
      <c r="AL103" s="1417"/>
      <c r="AM103" s="1418"/>
      <c r="AN103" s="686" t="s">
        <v>348</v>
      </c>
      <c r="AO103" s="382" t="s">
        <v>742</v>
      </c>
      <c r="AP103" s="368" t="s">
        <v>741</v>
      </c>
      <c r="AQ103" s="343" t="s">
        <v>103</v>
      </c>
      <c r="AR103" s="659" t="s">
        <v>61</v>
      </c>
      <c r="AS103" s="617">
        <v>0.25</v>
      </c>
      <c r="AT103" s="347" t="s">
        <v>56</v>
      </c>
      <c r="AU103" s="617">
        <v>0.15</v>
      </c>
      <c r="AV103" s="618">
        <v>0.4</v>
      </c>
      <c r="AW103" s="347" t="s">
        <v>57</v>
      </c>
      <c r="AX103" s="347" t="s">
        <v>58</v>
      </c>
      <c r="AY103" s="347" t="s">
        <v>59</v>
      </c>
      <c r="AZ103" s="665">
        <v>0.252</v>
      </c>
      <c r="BA103" s="619" t="s">
        <v>90</v>
      </c>
      <c r="BB103" s="618">
        <v>0.15000000000000002</v>
      </c>
      <c r="BC103" s="619" t="s">
        <v>1083</v>
      </c>
      <c r="BD103" s="620" t="s">
        <v>90</v>
      </c>
      <c r="BE103" s="1419"/>
      <c r="BF103" s="1415"/>
      <c r="BG103" s="1415"/>
      <c r="BH103" s="1415"/>
      <c r="BI103" s="1415"/>
      <c r="BJ103" s="1415"/>
      <c r="BK103" s="157"/>
      <c r="BL103" s="1463"/>
    </row>
    <row r="104" spans="2:64" ht="216" thickBot="1" x14ac:dyDescent="0.35">
      <c r="B104" s="1446"/>
      <c r="C104" s="1449"/>
      <c r="D104" s="1390"/>
      <c r="E104" s="1436"/>
      <c r="F104" s="1437"/>
      <c r="G104" s="1462"/>
      <c r="H104" s="1415"/>
      <c r="I104" s="1464" t="s">
        <v>739</v>
      </c>
      <c r="J104" s="1415"/>
      <c r="K104" s="1423"/>
      <c r="L104" s="1415"/>
      <c r="M104" s="1466"/>
      <c r="N104" s="1414"/>
      <c r="O104" s="623" t="s">
        <v>53</v>
      </c>
      <c r="P104" s="623" t="s">
        <v>53</v>
      </c>
      <c r="Q104" s="623" t="s">
        <v>53</v>
      </c>
      <c r="R104" s="623" t="s">
        <v>53</v>
      </c>
      <c r="S104" s="623" t="s">
        <v>53</v>
      </c>
      <c r="T104" s="623" t="s">
        <v>53</v>
      </c>
      <c r="U104" s="623" t="s">
        <v>53</v>
      </c>
      <c r="V104" s="623" t="s">
        <v>54</v>
      </c>
      <c r="W104" s="623" t="s">
        <v>54</v>
      </c>
      <c r="X104" s="623" t="s">
        <v>53</v>
      </c>
      <c r="Y104" s="623" t="s">
        <v>53</v>
      </c>
      <c r="Z104" s="623" t="s">
        <v>53</v>
      </c>
      <c r="AA104" s="623" t="s">
        <v>53</v>
      </c>
      <c r="AB104" s="623" t="s">
        <v>53</v>
      </c>
      <c r="AC104" s="623" t="s">
        <v>53</v>
      </c>
      <c r="AD104" s="623" t="s">
        <v>54</v>
      </c>
      <c r="AE104" s="623" t="s">
        <v>53</v>
      </c>
      <c r="AF104" s="623" t="s">
        <v>53</v>
      </c>
      <c r="AG104" s="623" t="s">
        <v>54</v>
      </c>
      <c r="AH104" s="615"/>
      <c r="AI104" s="1415"/>
      <c r="AJ104" s="615"/>
      <c r="AK104" s="1416"/>
      <c r="AL104" s="1417"/>
      <c r="AM104" s="1418"/>
      <c r="AN104" s="686" t="s">
        <v>349</v>
      </c>
      <c r="AO104" s="382" t="s">
        <v>744</v>
      </c>
      <c r="AP104" s="388" t="s">
        <v>743</v>
      </c>
      <c r="AQ104" s="343" t="s">
        <v>105</v>
      </c>
      <c r="AR104" s="659" t="s">
        <v>55</v>
      </c>
      <c r="AS104" s="617">
        <v>0.1</v>
      </c>
      <c r="AT104" s="347" t="s">
        <v>56</v>
      </c>
      <c r="AU104" s="617">
        <v>0.15</v>
      </c>
      <c r="AV104" s="618">
        <v>0.25</v>
      </c>
      <c r="AW104" s="347" t="s">
        <v>57</v>
      </c>
      <c r="AX104" s="347" t="s">
        <v>58</v>
      </c>
      <c r="AY104" s="347" t="s">
        <v>59</v>
      </c>
      <c r="AZ104" s="618">
        <v>0.252</v>
      </c>
      <c r="BA104" s="619" t="s">
        <v>90</v>
      </c>
      <c r="BB104" s="618">
        <v>0.11250000000000002</v>
      </c>
      <c r="BC104" s="619" t="s">
        <v>1083</v>
      </c>
      <c r="BD104" s="620" t="s">
        <v>90</v>
      </c>
      <c r="BE104" s="1419"/>
      <c r="BF104" s="1415"/>
      <c r="BG104" s="1415"/>
      <c r="BH104" s="1415"/>
      <c r="BI104" s="1415"/>
      <c r="BJ104" s="1415"/>
      <c r="BK104" s="157"/>
      <c r="BL104" s="1463"/>
    </row>
    <row r="105" spans="2:64" ht="116.25" thickBot="1" x14ac:dyDescent="0.35">
      <c r="B105" s="1446"/>
      <c r="C105" s="1449"/>
      <c r="D105" s="1390"/>
      <c r="E105" s="1436"/>
      <c r="F105" s="1437"/>
      <c r="G105" s="1462"/>
      <c r="H105" s="1415"/>
      <c r="I105" s="1415"/>
      <c r="J105" s="1415"/>
      <c r="K105" s="1423"/>
      <c r="L105" s="1415"/>
      <c r="M105" s="1466"/>
      <c r="N105" s="1414"/>
      <c r="O105" s="623" t="s">
        <v>53</v>
      </c>
      <c r="P105" s="623" t="s">
        <v>53</v>
      </c>
      <c r="Q105" s="623" t="s">
        <v>53</v>
      </c>
      <c r="R105" s="623" t="s">
        <v>53</v>
      </c>
      <c r="S105" s="623" t="s">
        <v>53</v>
      </c>
      <c r="T105" s="623" t="s">
        <v>53</v>
      </c>
      <c r="U105" s="623" t="s">
        <v>53</v>
      </c>
      <c r="V105" s="623" t="s">
        <v>54</v>
      </c>
      <c r="W105" s="623" t="s">
        <v>54</v>
      </c>
      <c r="X105" s="623" t="s">
        <v>53</v>
      </c>
      <c r="Y105" s="623" t="s">
        <v>53</v>
      </c>
      <c r="Z105" s="623" t="s">
        <v>53</v>
      </c>
      <c r="AA105" s="623" t="s">
        <v>53</v>
      </c>
      <c r="AB105" s="623" t="s">
        <v>53</v>
      </c>
      <c r="AC105" s="623" t="s">
        <v>53</v>
      </c>
      <c r="AD105" s="623" t="s">
        <v>54</v>
      </c>
      <c r="AE105" s="623" t="s">
        <v>53</v>
      </c>
      <c r="AF105" s="623" t="s">
        <v>53</v>
      </c>
      <c r="AG105" s="623" t="s">
        <v>54</v>
      </c>
      <c r="AH105" s="615"/>
      <c r="AI105" s="1415"/>
      <c r="AJ105" s="615"/>
      <c r="AK105" s="1416"/>
      <c r="AL105" s="1417"/>
      <c r="AM105" s="1418"/>
      <c r="AN105" s="686" t="s">
        <v>350</v>
      </c>
      <c r="AO105" s="382" t="s">
        <v>746</v>
      </c>
      <c r="AP105" s="388" t="s">
        <v>745</v>
      </c>
      <c r="AQ105" s="343" t="s">
        <v>105</v>
      </c>
      <c r="AR105" s="659" t="s">
        <v>55</v>
      </c>
      <c r="AS105" s="617">
        <v>0.1</v>
      </c>
      <c r="AT105" s="347" t="s">
        <v>56</v>
      </c>
      <c r="AU105" s="617">
        <v>0.15</v>
      </c>
      <c r="AV105" s="618">
        <v>0.25</v>
      </c>
      <c r="AW105" s="347" t="s">
        <v>57</v>
      </c>
      <c r="AX105" s="347" t="s">
        <v>58</v>
      </c>
      <c r="AY105" s="347" t="s">
        <v>59</v>
      </c>
      <c r="AZ105" s="618">
        <v>0.252</v>
      </c>
      <c r="BA105" s="619" t="s">
        <v>90</v>
      </c>
      <c r="BB105" s="618">
        <v>8.4375000000000006E-2</v>
      </c>
      <c r="BC105" s="619" t="s">
        <v>1083</v>
      </c>
      <c r="BD105" s="620" t="s">
        <v>90</v>
      </c>
      <c r="BE105" s="1419"/>
      <c r="BF105" s="1415"/>
      <c r="BG105" s="1415"/>
      <c r="BH105" s="1415"/>
      <c r="BI105" s="1415"/>
      <c r="BJ105" s="1415"/>
      <c r="BK105" s="157"/>
      <c r="BL105" s="1463"/>
    </row>
    <row r="106" spans="2:64" ht="111" thickBot="1" x14ac:dyDescent="0.35">
      <c r="B106" s="1446"/>
      <c r="C106" s="1449"/>
      <c r="D106" s="1390"/>
      <c r="E106" s="1433"/>
      <c r="F106" s="1395"/>
      <c r="G106" s="1397"/>
      <c r="H106" s="1373"/>
      <c r="I106" s="1373"/>
      <c r="J106" s="1373"/>
      <c r="K106" s="1383"/>
      <c r="L106" s="1373"/>
      <c r="M106" s="1467"/>
      <c r="N106" s="1371"/>
      <c r="O106" s="649" t="s">
        <v>53</v>
      </c>
      <c r="P106" s="649" t="s">
        <v>53</v>
      </c>
      <c r="Q106" s="649" t="s">
        <v>53</v>
      </c>
      <c r="R106" s="649" t="s">
        <v>53</v>
      </c>
      <c r="S106" s="649" t="s">
        <v>53</v>
      </c>
      <c r="T106" s="649" t="s">
        <v>53</v>
      </c>
      <c r="U106" s="649" t="s">
        <v>53</v>
      </c>
      <c r="V106" s="649" t="s">
        <v>54</v>
      </c>
      <c r="W106" s="649" t="s">
        <v>54</v>
      </c>
      <c r="X106" s="649" t="s">
        <v>53</v>
      </c>
      <c r="Y106" s="649" t="s">
        <v>53</v>
      </c>
      <c r="Z106" s="649" t="s">
        <v>53</v>
      </c>
      <c r="AA106" s="649" t="s">
        <v>53</v>
      </c>
      <c r="AB106" s="649" t="s">
        <v>53</v>
      </c>
      <c r="AC106" s="649" t="s">
        <v>53</v>
      </c>
      <c r="AD106" s="649" t="s">
        <v>54</v>
      </c>
      <c r="AE106" s="649" t="s">
        <v>53</v>
      </c>
      <c r="AF106" s="649" t="s">
        <v>53</v>
      </c>
      <c r="AG106" s="649" t="s">
        <v>54</v>
      </c>
      <c r="AH106" s="650"/>
      <c r="AI106" s="1373"/>
      <c r="AJ106" s="650"/>
      <c r="AK106" s="1375"/>
      <c r="AL106" s="1377"/>
      <c r="AM106" s="1379"/>
      <c r="AN106" s="686" t="s">
        <v>351</v>
      </c>
      <c r="AO106" s="272" t="s">
        <v>748</v>
      </c>
      <c r="AP106" s="388" t="s">
        <v>743</v>
      </c>
      <c r="AQ106" s="652" t="s">
        <v>105</v>
      </c>
      <c r="AR106" s="660" t="s">
        <v>55</v>
      </c>
      <c r="AS106" s="653">
        <v>0.1</v>
      </c>
      <c r="AT106" s="669" t="s">
        <v>56</v>
      </c>
      <c r="AU106" s="653">
        <v>0.15</v>
      </c>
      <c r="AV106" s="654">
        <v>0.25</v>
      </c>
      <c r="AW106" s="669" t="s">
        <v>57</v>
      </c>
      <c r="AX106" s="669" t="s">
        <v>58</v>
      </c>
      <c r="AY106" s="669" t="s">
        <v>59</v>
      </c>
      <c r="AZ106" s="654">
        <v>0.252</v>
      </c>
      <c r="BA106" s="655" t="s">
        <v>90</v>
      </c>
      <c r="BB106" s="654">
        <v>6.3281250000000011E-2</v>
      </c>
      <c r="BC106" s="655" t="s">
        <v>1083</v>
      </c>
      <c r="BD106" s="656" t="s">
        <v>90</v>
      </c>
      <c r="BE106" s="1381"/>
      <c r="BF106" s="1373"/>
      <c r="BG106" s="1373"/>
      <c r="BH106" s="1373"/>
      <c r="BI106" s="1373"/>
      <c r="BJ106" s="1373"/>
      <c r="BK106" s="681"/>
      <c r="BL106" s="1455"/>
    </row>
    <row r="107" spans="2:64" ht="176.25" customHeight="1" thickBot="1" x14ac:dyDescent="0.35">
      <c r="B107" s="1447"/>
      <c r="C107" s="1450"/>
      <c r="D107" s="1391"/>
      <c r="E107" s="396" t="s">
        <v>346</v>
      </c>
      <c r="F107" s="720" t="s">
        <v>290</v>
      </c>
      <c r="G107" s="769" t="s">
        <v>967</v>
      </c>
      <c r="H107" s="688" t="s">
        <v>68</v>
      </c>
      <c r="I107" s="395" t="s">
        <v>759</v>
      </c>
      <c r="J107" s="394" t="s">
        <v>760</v>
      </c>
      <c r="K107" s="689" t="s">
        <v>355</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360</v>
      </c>
      <c r="AJ107" s="693"/>
      <c r="AK107" s="694" t="s">
        <v>117</v>
      </c>
      <c r="AL107" s="695">
        <v>0.4</v>
      </c>
      <c r="AM107" s="706" t="s">
        <v>126</v>
      </c>
      <c r="AN107" s="686" t="s">
        <v>84</v>
      </c>
      <c r="AO107" s="756" t="s">
        <v>761</v>
      </c>
      <c r="AP107" s="393" t="s">
        <v>757</v>
      </c>
      <c r="AQ107" s="696" t="s">
        <v>103</v>
      </c>
      <c r="AR107" s="697" t="s">
        <v>61</v>
      </c>
      <c r="AS107" s="695">
        <v>0.25</v>
      </c>
      <c r="AT107" s="697" t="s">
        <v>56</v>
      </c>
      <c r="AU107" s="695">
        <v>0.15</v>
      </c>
      <c r="AV107" s="698">
        <v>0.4</v>
      </c>
      <c r="AW107" s="697" t="s">
        <v>73</v>
      </c>
      <c r="AX107" s="697" t="s">
        <v>65</v>
      </c>
      <c r="AY107" s="697" t="s">
        <v>59</v>
      </c>
      <c r="AZ107" s="698">
        <v>0.24</v>
      </c>
      <c r="BA107" s="699" t="s">
        <v>90</v>
      </c>
      <c r="BB107" s="698">
        <v>0.4</v>
      </c>
      <c r="BC107" s="699" t="s">
        <v>117</v>
      </c>
      <c r="BD107" s="700" t="s">
        <v>126</v>
      </c>
      <c r="BE107" s="697" t="s">
        <v>60</v>
      </c>
      <c r="BF107" s="395" t="s">
        <v>762</v>
      </c>
      <c r="BG107" s="688" t="s">
        <v>757</v>
      </c>
      <c r="BH107" s="688" t="s">
        <v>430</v>
      </c>
      <c r="BI107" s="701">
        <v>44562</v>
      </c>
      <c r="BJ107" s="701">
        <v>44895</v>
      </c>
      <c r="BK107" s="722"/>
      <c r="BL107" s="702" t="s">
        <v>763</v>
      </c>
    </row>
    <row r="108" spans="2:64" ht="185.25" customHeight="1" thickBot="1" x14ac:dyDescent="0.35">
      <c r="B108" s="1445" t="s">
        <v>195</v>
      </c>
      <c r="C108" s="1448" t="s">
        <v>208</v>
      </c>
      <c r="D108" s="1389" t="s">
        <v>230</v>
      </c>
      <c r="E108" s="682" t="s">
        <v>74</v>
      </c>
      <c r="F108" s="720" t="s">
        <v>291</v>
      </c>
      <c r="G108" s="432" t="s">
        <v>980</v>
      </c>
      <c r="H108" s="688" t="s">
        <v>68</v>
      </c>
      <c r="I108" s="299" t="s">
        <v>799</v>
      </c>
      <c r="J108" s="299" t="s">
        <v>981</v>
      </c>
      <c r="K108" s="689" t="s">
        <v>101</v>
      </c>
      <c r="L108" s="688" t="s">
        <v>70</v>
      </c>
      <c r="M108" s="690" t="s">
        <v>129</v>
      </c>
      <c r="N108" s="691">
        <v>0.8</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361</v>
      </c>
      <c r="AJ108" s="693"/>
      <c r="AK108" s="694" t="s">
        <v>123</v>
      </c>
      <c r="AL108" s="695">
        <v>0.6</v>
      </c>
      <c r="AM108" s="706" t="s">
        <v>129</v>
      </c>
      <c r="AN108" s="686" t="s">
        <v>84</v>
      </c>
      <c r="AO108" s="762" t="s">
        <v>982</v>
      </c>
      <c r="AP108" s="393" t="s">
        <v>800</v>
      </c>
      <c r="AQ108" s="696" t="s">
        <v>103</v>
      </c>
      <c r="AR108" s="697" t="s">
        <v>61</v>
      </c>
      <c r="AS108" s="695">
        <v>0.25</v>
      </c>
      <c r="AT108" s="697" t="s">
        <v>56</v>
      </c>
      <c r="AU108" s="695">
        <v>0.15</v>
      </c>
      <c r="AV108" s="698">
        <v>0.4</v>
      </c>
      <c r="AW108" s="697" t="s">
        <v>57</v>
      </c>
      <c r="AX108" s="697" t="s">
        <v>58</v>
      </c>
      <c r="AY108" s="697" t="s">
        <v>59</v>
      </c>
      <c r="AZ108" s="698">
        <v>0.48</v>
      </c>
      <c r="BA108" s="699" t="s">
        <v>122</v>
      </c>
      <c r="BB108" s="698">
        <v>0.6</v>
      </c>
      <c r="BC108" s="699" t="s">
        <v>123</v>
      </c>
      <c r="BD108" s="700" t="s">
        <v>126</v>
      </c>
      <c r="BE108" s="697" t="s">
        <v>60</v>
      </c>
      <c r="BF108" s="688" t="s">
        <v>983</v>
      </c>
      <c r="BG108" s="688" t="s">
        <v>801</v>
      </c>
      <c r="BH108" s="722" t="s">
        <v>802</v>
      </c>
      <c r="BI108" s="433">
        <v>44592</v>
      </c>
      <c r="BJ108" s="722" t="s">
        <v>804</v>
      </c>
      <c r="BK108" s="716"/>
      <c r="BL108" s="702" t="s">
        <v>805</v>
      </c>
    </row>
    <row r="109" spans="2:64" ht="155.25" customHeight="1" thickBot="1" x14ac:dyDescent="0.35">
      <c r="B109" s="1446"/>
      <c r="C109" s="1449"/>
      <c r="D109" s="1390"/>
      <c r="E109" s="1413" t="s">
        <v>74</v>
      </c>
      <c r="F109" s="1394" t="s">
        <v>292</v>
      </c>
      <c r="G109" s="1396" t="s">
        <v>984</v>
      </c>
      <c r="H109" s="1372" t="s">
        <v>68</v>
      </c>
      <c r="I109" s="1372" t="s">
        <v>806</v>
      </c>
      <c r="J109" s="1372" t="s">
        <v>807</v>
      </c>
      <c r="K109" s="1382" t="s">
        <v>101</v>
      </c>
      <c r="L109" s="1372" t="s">
        <v>70</v>
      </c>
      <c r="M109" s="1384" t="s">
        <v>129</v>
      </c>
      <c r="N109" s="1370">
        <v>0.8</v>
      </c>
      <c r="O109" s="640" t="s">
        <v>53</v>
      </c>
      <c r="P109" s="640" t="s">
        <v>53</v>
      </c>
      <c r="Q109" s="640" t="s">
        <v>53</v>
      </c>
      <c r="R109" s="640" t="s">
        <v>53</v>
      </c>
      <c r="S109" s="640" t="s">
        <v>53</v>
      </c>
      <c r="T109" s="640" t="s">
        <v>53</v>
      </c>
      <c r="U109" s="640" t="s">
        <v>53</v>
      </c>
      <c r="V109" s="640" t="s">
        <v>54</v>
      </c>
      <c r="W109" s="640" t="s">
        <v>54</v>
      </c>
      <c r="X109" s="640" t="s">
        <v>53</v>
      </c>
      <c r="Y109" s="640" t="s">
        <v>53</v>
      </c>
      <c r="Z109" s="640" t="s">
        <v>53</v>
      </c>
      <c r="AA109" s="640" t="s">
        <v>53</v>
      </c>
      <c r="AB109" s="640" t="s">
        <v>53</v>
      </c>
      <c r="AC109" s="640" t="s">
        <v>53</v>
      </c>
      <c r="AD109" s="640" t="s">
        <v>54</v>
      </c>
      <c r="AE109" s="640" t="s">
        <v>53</v>
      </c>
      <c r="AF109" s="640" t="s">
        <v>53</v>
      </c>
      <c r="AG109" s="640" t="s">
        <v>54</v>
      </c>
      <c r="AH109" s="641"/>
      <c r="AI109" s="1372" t="s">
        <v>361</v>
      </c>
      <c r="AJ109" s="641"/>
      <c r="AK109" s="1374" t="s">
        <v>123</v>
      </c>
      <c r="AL109" s="1376">
        <v>0.6</v>
      </c>
      <c r="AM109" s="1378" t="s">
        <v>129</v>
      </c>
      <c r="AN109" s="188" t="s">
        <v>84</v>
      </c>
      <c r="AO109" s="434" t="s">
        <v>809</v>
      </c>
      <c r="AP109" s="393" t="s">
        <v>800</v>
      </c>
      <c r="AQ109" s="642" t="s">
        <v>103</v>
      </c>
      <c r="AR109" s="658" t="s">
        <v>61</v>
      </c>
      <c r="AS109" s="643">
        <v>0.25</v>
      </c>
      <c r="AT109" s="658" t="s">
        <v>56</v>
      </c>
      <c r="AU109" s="643">
        <v>0.15</v>
      </c>
      <c r="AV109" s="644">
        <v>0.4</v>
      </c>
      <c r="AW109" s="697" t="s">
        <v>57</v>
      </c>
      <c r="AX109" s="697" t="s">
        <v>58</v>
      </c>
      <c r="AY109" s="697" t="s">
        <v>59</v>
      </c>
      <c r="AZ109" s="644">
        <v>0.48</v>
      </c>
      <c r="BA109" s="645" t="s">
        <v>122</v>
      </c>
      <c r="BB109" s="644">
        <v>0.6</v>
      </c>
      <c r="BC109" s="645" t="s">
        <v>123</v>
      </c>
      <c r="BD109" s="646" t="s">
        <v>126</v>
      </c>
      <c r="BE109" s="1380" t="s">
        <v>60</v>
      </c>
      <c r="BF109" s="670" t="s">
        <v>810</v>
      </c>
      <c r="BG109" s="119" t="s">
        <v>985</v>
      </c>
      <c r="BH109" s="119" t="s">
        <v>811</v>
      </c>
      <c r="BI109" s="195">
        <v>44592</v>
      </c>
      <c r="BJ109" s="119" t="s">
        <v>804</v>
      </c>
      <c r="BK109" s="667"/>
      <c r="BL109" s="1425" t="s">
        <v>814</v>
      </c>
    </row>
    <row r="110" spans="2:64" ht="102.75" thickTop="1" thickBot="1" x14ac:dyDescent="0.35">
      <c r="B110" s="1446"/>
      <c r="C110" s="1449"/>
      <c r="D110" s="1390"/>
      <c r="E110" s="1433"/>
      <c r="F110" s="1395"/>
      <c r="G110" s="1397"/>
      <c r="H110" s="1373"/>
      <c r="I110" s="1373"/>
      <c r="J110" s="1373"/>
      <c r="K110" s="1383"/>
      <c r="L110" s="1373"/>
      <c r="M110" s="1385"/>
      <c r="N110" s="1371"/>
      <c r="O110" s="649" t="s">
        <v>53</v>
      </c>
      <c r="P110" s="649" t="s">
        <v>53</v>
      </c>
      <c r="Q110" s="649" t="s">
        <v>53</v>
      </c>
      <c r="R110" s="649" t="s">
        <v>53</v>
      </c>
      <c r="S110" s="649" t="s">
        <v>53</v>
      </c>
      <c r="T110" s="649" t="s">
        <v>53</v>
      </c>
      <c r="U110" s="649" t="s">
        <v>53</v>
      </c>
      <c r="V110" s="649" t="s">
        <v>54</v>
      </c>
      <c r="W110" s="649" t="s">
        <v>54</v>
      </c>
      <c r="X110" s="649" t="s">
        <v>53</v>
      </c>
      <c r="Y110" s="649" t="s">
        <v>53</v>
      </c>
      <c r="Z110" s="649" t="s">
        <v>53</v>
      </c>
      <c r="AA110" s="649" t="s">
        <v>53</v>
      </c>
      <c r="AB110" s="649" t="s">
        <v>53</v>
      </c>
      <c r="AC110" s="649" t="s">
        <v>53</v>
      </c>
      <c r="AD110" s="649" t="s">
        <v>54</v>
      </c>
      <c r="AE110" s="649" t="s">
        <v>53</v>
      </c>
      <c r="AF110" s="649" t="s">
        <v>53</v>
      </c>
      <c r="AG110" s="649" t="s">
        <v>54</v>
      </c>
      <c r="AH110" s="650"/>
      <c r="AI110" s="1373"/>
      <c r="AJ110" s="650"/>
      <c r="AK110" s="1375"/>
      <c r="AL110" s="1377"/>
      <c r="AM110" s="1379"/>
      <c r="AN110" s="686" t="s">
        <v>347</v>
      </c>
      <c r="AO110" s="435" t="s">
        <v>986</v>
      </c>
      <c r="AP110" s="393" t="s">
        <v>808</v>
      </c>
      <c r="AQ110" s="652" t="s">
        <v>103</v>
      </c>
      <c r="AR110" s="660" t="s">
        <v>62</v>
      </c>
      <c r="AS110" s="653">
        <v>0.15</v>
      </c>
      <c r="AT110" s="660" t="s">
        <v>56</v>
      </c>
      <c r="AU110" s="653">
        <v>0.15</v>
      </c>
      <c r="AV110" s="654">
        <v>0.3</v>
      </c>
      <c r="AW110" s="697" t="s">
        <v>57</v>
      </c>
      <c r="AX110" s="697" t="s">
        <v>58</v>
      </c>
      <c r="AY110" s="697" t="s">
        <v>59</v>
      </c>
      <c r="AZ110" s="671">
        <v>0.33599999999999997</v>
      </c>
      <c r="BA110" s="655" t="s">
        <v>90</v>
      </c>
      <c r="BB110" s="654">
        <v>0.6</v>
      </c>
      <c r="BC110" s="655" t="s">
        <v>123</v>
      </c>
      <c r="BD110" s="656" t="s">
        <v>126</v>
      </c>
      <c r="BE110" s="1381"/>
      <c r="BF110" s="648" t="s">
        <v>812</v>
      </c>
      <c r="BG110" s="648" t="s">
        <v>808</v>
      </c>
      <c r="BH110" s="313" t="s">
        <v>813</v>
      </c>
      <c r="BI110" s="314">
        <v>44592</v>
      </c>
      <c r="BJ110" s="313" t="s">
        <v>804</v>
      </c>
      <c r="BK110" s="657"/>
      <c r="BL110" s="1426"/>
    </row>
    <row r="111" spans="2:64" ht="121.5" customHeight="1" thickBot="1" x14ac:dyDescent="0.35">
      <c r="B111" s="1446"/>
      <c r="C111" s="1449"/>
      <c r="D111" s="1390"/>
      <c r="E111" s="1413" t="s">
        <v>74</v>
      </c>
      <c r="F111" s="1394" t="s">
        <v>293</v>
      </c>
      <c r="G111" s="1396" t="s">
        <v>987</v>
      </c>
      <c r="H111" s="1372" t="s">
        <v>68</v>
      </c>
      <c r="I111" s="1372" t="s">
        <v>815</v>
      </c>
      <c r="J111" s="1372" t="s">
        <v>816</v>
      </c>
      <c r="K111" s="1382" t="s">
        <v>101</v>
      </c>
      <c r="L111" s="1372" t="s">
        <v>70</v>
      </c>
      <c r="M111" s="1384" t="s">
        <v>129</v>
      </c>
      <c r="N111" s="1370">
        <v>0.8</v>
      </c>
      <c r="O111" s="640" t="s">
        <v>53</v>
      </c>
      <c r="P111" s="640" t="s">
        <v>53</v>
      </c>
      <c r="Q111" s="640" t="s">
        <v>53</v>
      </c>
      <c r="R111" s="640" t="s">
        <v>53</v>
      </c>
      <c r="S111" s="640" t="s">
        <v>53</v>
      </c>
      <c r="T111" s="640" t="s">
        <v>53</v>
      </c>
      <c r="U111" s="640" t="s">
        <v>53</v>
      </c>
      <c r="V111" s="640" t="s">
        <v>54</v>
      </c>
      <c r="W111" s="640" t="s">
        <v>54</v>
      </c>
      <c r="X111" s="640" t="s">
        <v>53</v>
      </c>
      <c r="Y111" s="640" t="s">
        <v>53</v>
      </c>
      <c r="Z111" s="640" t="s">
        <v>53</v>
      </c>
      <c r="AA111" s="640" t="s">
        <v>53</v>
      </c>
      <c r="AB111" s="640" t="s">
        <v>53</v>
      </c>
      <c r="AC111" s="640" t="s">
        <v>53</v>
      </c>
      <c r="AD111" s="640" t="s">
        <v>54</v>
      </c>
      <c r="AE111" s="640" t="s">
        <v>53</v>
      </c>
      <c r="AF111" s="640" t="s">
        <v>53</v>
      </c>
      <c r="AG111" s="640" t="s">
        <v>54</v>
      </c>
      <c r="AH111" s="641"/>
      <c r="AI111" s="1372" t="s">
        <v>361</v>
      </c>
      <c r="AJ111" s="641"/>
      <c r="AK111" s="1374" t="s">
        <v>123</v>
      </c>
      <c r="AL111" s="1376">
        <v>0.6</v>
      </c>
      <c r="AM111" s="1378" t="s">
        <v>129</v>
      </c>
      <c r="AN111" s="188" t="s">
        <v>84</v>
      </c>
      <c r="AO111" s="271" t="s">
        <v>817</v>
      </c>
      <c r="AP111" s="393" t="s">
        <v>800</v>
      </c>
      <c r="AQ111" s="642" t="s">
        <v>103</v>
      </c>
      <c r="AR111" s="658" t="s">
        <v>61</v>
      </c>
      <c r="AS111" s="643">
        <v>0.25</v>
      </c>
      <c r="AT111" s="658" t="s">
        <v>56</v>
      </c>
      <c r="AU111" s="643">
        <v>0.15</v>
      </c>
      <c r="AV111" s="644">
        <v>0.4</v>
      </c>
      <c r="AW111" s="658" t="s">
        <v>57</v>
      </c>
      <c r="AX111" s="658" t="s">
        <v>58</v>
      </c>
      <c r="AY111" s="658" t="s">
        <v>59</v>
      </c>
      <c r="AZ111" s="644">
        <v>0.48</v>
      </c>
      <c r="BA111" s="645" t="s">
        <v>122</v>
      </c>
      <c r="BB111" s="644">
        <v>0.6</v>
      </c>
      <c r="BC111" s="645" t="s">
        <v>123</v>
      </c>
      <c r="BD111" s="646" t="s">
        <v>126</v>
      </c>
      <c r="BE111" s="1380" t="s">
        <v>60</v>
      </c>
      <c r="BF111" s="1372" t="s">
        <v>988</v>
      </c>
      <c r="BG111" s="1372" t="s">
        <v>819</v>
      </c>
      <c r="BH111" s="1372" t="s">
        <v>813</v>
      </c>
      <c r="BI111" s="1456">
        <v>44592</v>
      </c>
      <c r="BJ111" s="1439" t="s">
        <v>803</v>
      </c>
      <c r="BK111" s="667"/>
      <c r="BL111" s="1425" t="s">
        <v>820</v>
      </c>
    </row>
    <row r="112" spans="2:64" ht="147" customHeight="1" thickTop="1" thickBot="1" x14ac:dyDescent="0.35">
      <c r="B112" s="1446"/>
      <c r="C112" s="1449"/>
      <c r="D112" s="1390"/>
      <c r="E112" s="1433"/>
      <c r="F112" s="1395"/>
      <c r="G112" s="1397"/>
      <c r="H112" s="1373"/>
      <c r="I112" s="1373"/>
      <c r="J112" s="1373"/>
      <c r="K112" s="1383"/>
      <c r="L112" s="1373"/>
      <c r="M112" s="1385"/>
      <c r="N112" s="1371"/>
      <c r="O112" s="649" t="s">
        <v>53</v>
      </c>
      <c r="P112" s="649" t="s">
        <v>53</v>
      </c>
      <c r="Q112" s="649" t="s">
        <v>53</v>
      </c>
      <c r="R112" s="649" t="s">
        <v>53</v>
      </c>
      <c r="S112" s="649" t="s">
        <v>53</v>
      </c>
      <c r="T112" s="649" t="s">
        <v>53</v>
      </c>
      <c r="U112" s="649" t="s">
        <v>53</v>
      </c>
      <c r="V112" s="649" t="s">
        <v>54</v>
      </c>
      <c r="W112" s="649" t="s">
        <v>54</v>
      </c>
      <c r="X112" s="649" t="s">
        <v>53</v>
      </c>
      <c r="Y112" s="649" t="s">
        <v>53</v>
      </c>
      <c r="Z112" s="649" t="s">
        <v>53</v>
      </c>
      <c r="AA112" s="649" t="s">
        <v>53</v>
      </c>
      <c r="AB112" s="649" t="s">
        <v>53</v>
      </c>
      <c r="AC112" s="649" t="s">
        <v>53</v>
      </c>
      <c r="AD112" s="649" t="s">
        <v>54</v>
      </c>
      <c r="AE112" s="649" t="s">
        <v>53</v>
      </c>
      <c r="AF112" s="649" t="s">
        <v>53</v>
      </c>
      <c r="AG112" s="649" t="s">
        <v>54</v>
      </c>
      <c r="AH112" s="650"/>
      <c r="AI112" s="1373"/>
      <c r="AJ112" s="650"/>
      <c r="AK112" s="1375"/>
      <c r="AL112" s="1377"/>
      <c r="AM112" s="1379"/>
      <c r="AN112" s="686" t="s">
        <v>347</v>
      </c>
      <c r="AO112" s="272" t="s">
        <v>818</v>
      </c>
      <c r="AP112" s="393" t="s">
        <v>800</v>
      </c>
      <c r="AQ112" s="652" t="s">
        <v>103</v>
      </c>
      <c r="AR112" s="660" t="s">
        <v>62</v>
      </c>
      <c r="AS112" s="653">
        <v>0.15</v>
      </c>
      <c r="AT112" s="660" t="s">
        <v>56</v>
      </c>
      <c r="AU112" s="653">
        <v>0.15</v>
      </c>
      <c r="AV112" s="654">
        <v>0.3</v>
      </c>
      <c r="AW112" s="660" t="s">
        <v>57</v>
      </c>
      <c r="AX112" s="660" t="s">
        <v>58</v>
      </c>
      <c r="AY112" s="660" t="s">
        <v>59</v>
      </c>
      <c r="AZ112" s="671">
        <v>0.33599999999999997</v>
      </c>
      <c r="BA112" s="655" t="s">
        <v>90</v>
      </c>
      <c r="BB112" s="654">
        <v>0.6</v>
      </c>
      <c r="BC112" s="655" t="s">
        <v>123</v>
      </c>
      <c r="BD112" s="656" t="s">
        <v>126</v>
      </c>
      <c r="BE112" s="1381"/>
      <c r="BF112" s="1373"/>
      <c r="BG112" s="1373"/>
      <c r="BH112" s="1373"/>
      <c r="BI112" s="1457"/>
      <c r="BJ112" s="1440"/>
      <c r="BK112" s="657"/>
      <c r="BL112" s="1426"/>
    </row>
    <row r="113" spans="2:64" ht="185.25" customHeight="1" thickBot="1" x14ac:dyDescent="0.35">
      <c r="B113" s="1446"/>
      <c r="C113" s="1449"/>
      <c r="D113" s="1390"/>
      <c r="E113" s="719" t="s">
        <v>74</v>
      </c>
      <c r="F113" s="720" t="s">
        <v>294</v>
      </c>
      <c r="G113" s="432" t="s">
        <v>821</v>
      </c>
      <c r="H113" s="688" t="s">
        <v>68</v>
      </c>
      <c r="I113" s="688" t="s">
        <v>989</v>
      </c>
      <c r="J113" s="688" t="s">
        <v>990</v>
      </c>
      <c r="K113" s="689" t="s">
        <v>101</v>
      </c>
      <c r="L113" s="688" t="s">
        <v>72</v>
      </c>
      <c r="M113" s="690" t="s">
        <v>90</v>
      </c>
      <c r="N113" s="691">
        <v>0.4</v>
      </c>
      <c r="O113" s="692" t="s">
        <v>53</v>
      </c>
      <c r="P113" s="692" t="s">
        <v>53</v>
      </c>
      <c r="Q113" s="692" t="s">
        <v>53</v>
      </c>
      <c r="R113" s="692" t="s">
        <v>53</v>
      </c>
      <c r="S113" s="692" t="s">
        <v>53</v>
      </c>
      <c r="T113" s="692" t="s">
        <v>53</v>
      </c>
      <c r="U113" s="692" t="s">
        <v>53</v>
      </c>
      <c r="V113" s="692" t="s">
        <v>54</v>
      </c>
      <c r="W113" s="692" t="s">
        <v>54</v>
      </c>
      <c r="X113" s="692" t="s">
        <v>53</v>
      </c>
      <c r="Y113" s="692" t="s">
        <v>53</v>
      </c>
      <c r="Z113" s="692" t="s">
        <v>53</v>
      </c>
      <c r="AA113" s="692" t="s">
        <v>53</v>
      </c>
      <c r="AB113" s="692" t="s">
        <v>53</v>
      </c>
      <c r="AC113" s="692" t="s">
        <v>53</v>
      </c>
      <c r="AD113" s="692" t="s">
        <v>54</v>
      </c>
      <c r="AE113" s="692" t="s">
        <v>53</v>
      </c>
      <c r="AF113" s="692" t="s">
        <v>53</v>
      </c>
      <c r="AG113" s="692" t="s">
        <v>54</v>
      </c>
      <c r="AH113" s="693"/>
      <c r="AI113" s="688" t="s">
        <v>359</v>
      </c>
      <c r="AJ113" s="693"/>
      <c r="AK113" s="694" t="s">
        <v>1083</v>
      </c>
      <c r="AL113" s="695">
        <v>0.2</v>
      </c>
      <c r="AM113" s="706" t="s">
        <v>90</v>
      </c>
      <c r="AN113" s="686" t="s">
        <v>84</v>
      </c>
      <c r="AO113" s="763" t="s">
        <v>991</v>
      </c>
      <c r="AP113" s="393" t="s">
        <v>992</v>
      </c>
      <c r="AQ113" s="696" t="s">
        <v>103</v>
      </c>
      <c r="AR113" s="697" t="s">
        <v>61</v>
      </c>
      <c r="AS113" s="695">
        <v>0.25</v>
      </c>
      <c r="AT113" s="697" t="s">
        <v>56</v>
      </c>
      <c r="AU113" s="695">
        <v>0.15</v>
      </c>
      <c r="AV113" s="698">
        <v>0.4</v>
      </c>
      <c r="AW113" s="697" t="s">
        <v>73</v>
      </c>
      <c r="AX113" s="697" t="s">
        <v>65</v>
      </c>
      <c r="AY113" s="697" t="s">
        <v>59</v>
      </c>
      <c r="AZ113" s="698">
        <v>0.24</v>
      </c>
      <c r="BA113" s="699" t="s">
        <v>90</v>
      </c>
      <c r="BB113" s="698">
        <v>0.2</v>
      </c>
      <c r="BC113" s="699" t="s">
        <v>1083</v>
      </c>
      <c r="BD113" s="700" t="s">
        <v>90</v>
      </c>
      <c r="BE113" s="697" t="s">
        <v>114</v>
      </c>
      <c r="BF113" s="721" t="s">
        <v>388</v>
      </c>
      <c r="BG113" s="721" t="s">
        <v>388</v>
      </c>
      <c r="BH113" s="721" t="s">
        <v>388</v>
      </c>
      <c r="BI113" s="721" t="s">
        <v>388</v>
      </c>
      <c r="BJ113" s="721" t="s">
        <v>388</v>
      </c>
      <c r="BK113" s="716"/>
      <c r="BL113" s="436" t="s">
        <v>822</v>
      </c>
    </row>
    <row r="114" spans="2:64" ht="184.5" customHeight="1" thickBot="1" x14ac:dyDescent="0.35">
      <c r="B114" s="1446"/>
      <c r="C114" s="1449"/>
      <c r="D114" s="1390"/>
      <c r="E114" s="719" t="s">
        <v>74</v>
      </c>
      <c r="F114" s="563" t="s">
        <v>295</v>
      </c>
      <c r="G114" s="397" t="s">
        <v>993</v>
      </c>
      <c r="H114" s="688" t="s">
        <v>51</v>
      </c>
      <c r="I114" s="394" t="s">
        <v>994</v>
      </c>
      <c r="J114" s="394" t="s">
        <v>995</v>
      </c>
      <c r="K114" s="689" t="s">
        <v>101</v>
      </c>
      <c r="L114" s="688" t="s">
        <v>167</v>
      </c>
      <c r="M114" s="690" t="s">
        <v>112</v>
      </c>
      <c r="N114" s="691">
        <v>0.2</v>
      </c>
      <c r="O114" s="692" t="s">
        <v>53</v>
      </c>
      <c r="P114" s="692" t="s">
        <v>53</v>
      </c>
      <c r="Q114" s="692" t="s">
        <v>53</v>
      </c>
      <c r="R114" s="692" t="s">
        <v>53</v>
      </c>
      <c r="S114" s="692" t="s">
        <v>53</v>
      </c>
      <c r="T114" s="692" t="s">
        <v>53</v>
      </c>
      <c r="U114" s="692" t="s">
        <v>53</v>
      </c>
      <c r="V114" s="692" t="s">
        <v>54</v>
      </c>
      <c r="W114" s="692" t="s">
        <v>54</v>
      </c>
      <c r="X114" s="692" t="s">
        <v>53</v>
      </c>
      <c r="Y114" s="692" t="s">
        <v>53</v>
      </c>
      <c r="Z114" s="692" t="s">
        <v>53</v>
      </c>
      <c r="AA114" s="692" t="s">
        <v>53</v>
      </c>
      <c r="AB114" s="692" t="s">
        <v>53</v>
      </c>
      <c r="AC114" s="692" t="s">
        <v>53</v>
      </c>
      <c r="AD114" s="692" t="s">
        <v>54</v>
      </c>
      <c r="AE114" s="692" t="s">
        <v>53</v>
      </c>
      <c r="AF114" s="692" t="s">
        <v>53</v>
      </c>
      <c r="AG114" s="692" t="s">
        <v>54</v>
      </c>
      <c r="AH114" s="693"/>
      <c r="AI114" s="688" t="s">
        <v>359</v>
      </c>
      <c r="AJ114" s="693"/>
      <c r="AK114" s="694" t="s">
        <v>1083</v>
      </c>
      <c r="AL114" s="695">
        <v>0.2</v>
      </c>
      <c r="AM114" s="706" t="s">
        <v>90</v>
      </c>
      <c r="AN114" s="686" t="s">
        <v>84</v>
      </c>
      <c r="AO114" s="756" t="s">
        <v>826</v>
      </c>
      <c r="AP114" s="393" t="s">
        <v>825</v>
      </c>
      <c r="AQ114" s="696" t="s">
        <v>103</v>
      </c>
      <c r="AR114" s="697" t="s">
        <v>61</v>
      </c>
      <c r="AS114" s="695">
        <v>0.25</v>
      </c>
      <c r="AT114" s="697" t="s">
        <v>56</v>
      </c>
      <c r="AU114" s="695">
        <v>0.15</v>
      </c>
      <c r="AV114" s="698">
        <v>0.4</v>
      </c>
      <c r="AW114" s="697" t="s">
        <v>57</v>
      </c>
      <c r="AX114" s="697" t="s">
        <v>58</v>
      </c>
      <c r="AY114" s="697" t="s">
        <v>59</v>
      </c>
      <c r="AZ114" s="698">
        <v>0.12</v>
      </c>
      <c r="BA114" s="699" t="s">
        <v>112</v>
      </c>
      <c r="BB114" s="698">
        <v>0.2</v>
      </c>
      <c r="BC114" s="699" t="s">
        <v>1083</v>
      </c>
      <c r="BD114" s="700" t="s">
        <v>90</v>
      </c>
      <c r="BE114" s="697" t="s">
        <v>114</v>
      </c>
      <c r="BF114" s="721" t="s">
        <v>388</v>
      </c>
      <c r="BG114" s="721" t="s">
        <v>388</v>
      </c>
      <c r="BH114" s="721" t="s">
        <v>388</v>
      </c>
      <c r="BI114" s="721" t="s">
        <v>388</v>
      </c>
      <c r="BJ114" s="721" t="s">
        <v>388</v>
      </c>
      <c r="BK114" s="716"/>
      <c r="BL114" s="702" t="s">
        <v>996</v>
      </c>
    </row>
    <row r="115" spans="2:64" ht="118.5" customHeight="1" thickBot="1" x14ac:dyDescent="0.35">
      <c r="B115" s="1446"/>
      <c r="C115" s="1449"/>
      <c r="D115" s="1390"/>
      <c r="E115" s="719" t="s">
        <v>74</v>
      </c>
      <c r="F115" s="720" t="s">
        <v>296</v>
      </c>
      <c r="G115" s="769" t="s">
        <v>827</v>
      </c>
      <c r="H115" s="688" t="s">
        <v>51</v>
      </c>
      <c r="I115" s="394" t="s">
        <v>829</v>
      </c>
      <c r="J115" s="394" t="s">
        <v>828</v>
      </c>
      <c r="K115" s="689" t="s">
        <v>101</v>
      </c>
      <c r="L115" s="688" t="s">
        <v>167</v>
      </c>
      <c r="M115" s="690" t="s">
        <v>112</v>
      </c>
      <c r="N115" s="691">
        <v>0.2</v>
      </c>
      <c r="O115" s="692" t="s">
        <v>53</v>
      </c>
      <c r="P115" s="692" t="s">
        <v>53</v>
      </c>
      <c r="Q115" s="692" t="s">
        <v>53</v>
      </c>
      <c r="R115" s="692" t="s">
        <v>53</v>
      </c>
      <c r="S115" s="692" t="s">
        <v>53</v>
      </c>
      <c r="T115" s="692" t="s">
        <v>53</v>
      </c>
      <c r="U115" s="692" t="s">
        <v>53</v>
      </c>
      <c r="V115" s="692" t="s">
        <v>54</v>
      </c>
      <c r="W115" s="692" t="s">
        <v>54</v>
      </c>
      <c r="X115" s="692" t="s">
        <v>53</v>
      </c>
      <c r="Y115" s="692" t="s">
        <v>53</v>
      </c>
      <c r="Z115" s="692" t="s">
        <v>53</v>
      </c>
      <c r="AA115" s="692" t="s">
        <v>53</v>
      </c>
      <c r="AB115" s="692" t="s">
        <v>53</v>
      </c>
      <c r="AC115" s="692" t="s">
        <v>53</v>
      </c>
      <c r="AD115" s="692" t="s">
        <v>54</v>
      </c>
      <c r="AE115" s="692" t="s">
        <v>53</v>
      </c>
      <c r="AF115" s="692" t="s">
        <v>53</v>
      </c>
      <c r="AG115" s="692" t="s">
        <v>54</v>
      </c>
      <c r="AH115" s="693"/>
      <c r="AI115" s="688" t="s">
        <v>359</v>
      </c>
      <c r="AJ115" s="693"/>
      <c r="AK115" s="694" t="s">
        <v>1083</v>
      </c>
      <c r="AL115" s="695">
        <v>0.2</v>
      </c>
      <c r="AM115" s="706" t="s">
        <v>90</v>
      </c>
      <c r="AN115" s="686" t="s">
        <v>84</v>
      </c>
      <c r="AO115" s="756" t="s">
        <v>1080</v>
      </c>
      <c r="AP115" s="533" t="s">
        <v>824</v>
      </c>
      <c r="AQ115" s="696" t="s">
        <v>103</v>
      </c>
      <c r="AR115" s="697" t="s">
        <v>61</v>
      </c>
      <c r="AS115" s="695">
        <v>0.25</v>
      </c>
      <c r="AT115" s="697" t="s">
        <v>56</v>
      </c>
      <c r="AU115" s="695">
        <v>0.15</v>
      </c>
      <c r="AV115" s="698">
        <v>0.4</v>
      </c>
      <c r="AW115" s="697" t="s">
        <v>57</v>
      </c>
      <c r="AX115" s="697" t="s">
        <v>58</v>
      </c>
      <c r="AY115" s="697" t="s">
        <v>59</v>
      </c>
      <c r="AZ115" s="698">
        <v>0.12</v>
      </c>
      <c r="BA115" s="699" t="s">
        <v>112</v>
      </c>
      <c r="BB115" s="698">
        <v>0.2</v>
      </c>
      <c r="BC115" s="699" t="s">
        <v>1083</v>
      </c>
      <c r="BD115" s="700" t="s">
        <v>90</v>
      </c>
      <c r="BE115" s="697" t="s">
        <v>114</v>
      </c>
      <c r="BF115" s="721" t="s">
        <v>388</v>
      </c>
      <c r="BG115" s="721" t="s">
        <v>388</v>
      </c>
      <c r="BH115" s="721" t="s">
        <v>388</v>
      </c>
      <c r="BI115" s="721" t="s">
        <v>388</v>
      </c>
      <c r="BJ115" s="721" t="s">
        <v>388</v>
      </c>
      <c r="BK115" s="716"/>
      <c r="BL115" s="702" t="s">
        <v>1204</v>
      </c>
    </row>
    <row r="116" spans="2:64" ht="127.5" customHeight="1" thickBot="1" x14ac:dyDescent="0.35">
      <c r="B116" s="1446"/>
      <c r="C116" s="1449"/>
      <c r="D116" s="1390"/>
      <c r="E116" s="719" t="s">
        <v>74</v>
      </c>
      <c r="F116" s="552" t="s">
        <v>297</v>
      </c>
      <c r="G116" s="534" t="s">
        <v>997</v>
      </c>
      <c r="H116" s="725" t="s">
        <v>51</v>
      </c>
      <c r="I116" s="576" t="s">
        <v>830</v>
      </c>
      <c r="J116" s="576" t="s">
        <v>831</v>
      </c>
      <c r="K116" s="431" t="s">
        <v>101</v>
      </c>
      <c r="L116" s="725" t="s">
        <v>167</v>
      </c>
      <c r="M116" s="630" t="s">
        <v>112</v>
      </c>
      <c r="N116" s="631">
        <v>0.2</v>
      </c>
      <c r="O116" s="632" t="s">
        <v>53</v>
      </c>
      <c r="P116" s="632" t="s">
        <v>53</v>
      </c>
      <c r="Q116" s="632" t="s">
        <v>53</v>
      </c>
      <c r="R116" s="632" t="s">
        <v>53</v>
      </c>
      <c r="S116" s="632" t="s">
        <v>53</v>
      </c>
      <c r="T116" s="632" t="s">
        <v>53</v>
      </c>
      <c r="U116" s="632" t="s">
        <v>53</v>
      </c>
      <c r="V116" s="632" t="s">
        <v>54</v>
      </c>
      <c r="W116" s="632" t="s">
        <v>54</v>
      </c>
      <c r="X116" s="632" t="s">
        <v>53</v>
      </c>
      <c r="Y116" s="632" t="s">
        <v>53</v>
      </c>
      <c r="Z116" s="632" t="s">
        <v>53</v>
      </c>
      <c r="AA116" s="632" t="s">
        <v>53</v>
      </c>
      <c r="AB116" s="632" t="s">
        <v>53</v>
      </c>
      <c r="AC116" s="632" t="s">
        <v>53</v>
      </c>
      <c r="AD116" s="632" t="s">
        <v>54</v>
      </c>
      <c r="AE116" s="632" t="s">
        <v>53</v>
      </c>
      <c r="AF116" s="632" t="s">
        <v>53</v>
      </c>
      <c r="AG116" s="632" t="s">
        <v>54</v>
      </c>
      <c r="AH116" s="633"/>
      <c r="AI116" s="725" t="s">
        <v>359</v>
      </c>
      <c r="AJ116" s="633"/>
      <c r="AK116" s="85" t="s">
        <v>1083</v>
      </c>
      <c r="AL116" s="634">
        <v>0.2</v>
      </c>
      <c r="AM116" s="750" t="s">
        <v>90</v>
      </c>
      <c r="AN116" s="687" t="s">
        <v>84</v>
      </c>
      <c r="AO116" s="756" t="s">
        <v>1205</v>
      </c>
      <c r="AP116" s="393" t="s">
        <v>824</v>
      </c>
      <c r="AQ116" s="696" t="s">
        <v>105</v>
      </c>
      <c r="AR116" s="697" t="s">
        <v>55</v>
      </c>
      <c r="AS116" s="695">
        <v>0.1</v>
      </c>
      <c r="AT116" s="697" t="s">
        <v>56</v>
      </c>
      <c r="AU116" s="695">
        <v>0.15</v>
      </c>
      <c r="AV116" s="698">
        <v>0.25</v>
      </c>
      <c r="AW116" s="697" t="s">
        <v>73</v>
      </c>
      <c r="AX116" s="697" t="s">
        <v>65</v>
      </c>
      <c r="AY116" s="697" t="s">
        <v>59</v>
      </c>
      <c r="AZ116" s="698">
        <v>0.2</v>
      </c>
      <c r="BA116" s="699" t="s">
        <v>112</v>
      </c>
      <c r="BB116" s="698">
        <v>0.15000000000000002</v>
      </c>
      <c r="BC116" s="699" t="s">
        <v>1083</v>
      </c>
      <c r="BD116" s="700" t="s">
        <v>90</v>
      </c>
      <c r="BE116" s="697" t="s">
        <v>114</v>
      </c>
      <c r="BF116" s="721" t="s">
        <v>388</v>
      </c>
      <c r="BG116" s="721" t="s">
        <v>388</v>
      </c>
      <c r="BH116" s="721" t="s">
        <v>388</v>
      </c>
      <c r="BI116" s="721" t="s">
        <v>388</v>
      </c>
      <c r="BJ116" s="721" t="s">
        <v>388</v>
      </c>
      <c r="BK116" s="716"/>
      <c r="BL116" s="702" t="s">
        <v>1081</v>
      </c>
    </row>
    <row r="117" spans="2:64" ht="179.25" customHeight="1" thickBot="1" x14ac:dyDescent="0.35">
      <c r="B117" s="1446"/>
      <c r="C117" s="1449"/>
      <c r="D117" s="1390"/>
      <c r="E117" s="719" t="s">
        <v>74</v>
      </c>
      <c r="F117" s="720" t="s">
        <v>299</v>
      </c>
      <c r="G117" s="432" t="s">
        <v>832</v>
      </c>
      <c r="H117" s="688" t="s">
        <v>51</v>
      </c>
      <c r="I117" s="394" t="s">
        <v>833</v>
      </c>
      <c r="J117" s="394" t="s">
        <v>834</v>
      </c>
      <c r="K117" s="689"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359</v>
      </c>
      <c r="AJ117" s="693"/>
      <c r="AK117" s="694" t="s">
        <v>1083</v>
      </c>
      <c r="AL117" s="695">
        <v>0.2</v>
      </c>
      <c r="AM117" s="706" t="s">
        <v>90</v>
      </c>
      <c r="AN117" s="686" t="s">
        <v>84</v>
      </c>
      <c r="AO117" s="756" t="s">
        <v>1082</v>
      </c>
      <c r="AP117" s="393" t="s">
        <v>824</v>
      </c>
      <c r="AQ117" s="696" t="s">
        <v>103</v>
      </c>
      <c r="AR117" s="697" t="s">
        <v>61</v>
      </c>
      <c r="AS117" s="695">
        <v>0.25</v>
      </c>
      <c r="AT117" s="697" t="s">
        <v>56</v>
      </c>
      <c r="AU117" s="695">
        <v>0.15</v>
      </c>
      <c r="AV117" s="698">
        <v>0.4</v>
      </c>
      <c r="AW117" s="697" t="s">
        <v>57</v>
      </c>
      <c r="AX117" s="697" t="s">
        <v>58</v>
      </c>
      <c r="AY117" s="697" t="s">
        <v>59</v>
      </c>
      <c r="AZ117" s="698">
        <v>0.24</v>
      </c>
      <c r="BA117" s="699" t="s">
        <v>90</v>
      </c>
      <c r="BB117" s="698">
        <v>0.2</v>
      </c>
      <c r="BC117" s="699" t="s">
        <v>1083</v>
      </c>
      <c r="BD117" s="700" t="s">
        <v>90</v>
      </c>
      <c r="BE117" s="697" t="s">
        <v>114</v>
      </c>
      <c r="BF117" s="721" t="s">
        <v>388</v>
      </c>
      <c r="BG117" s="721" t="s">
        <v>388</v>
      </c>
      <c r="BH117" s="721" t="s">
        <v>388</v>
      </c>
      <c r="BI117" s="721" t="s">
        <v>388</v>
      </c>
      <c r="BJ117" s="721" t="s">
        <v>388</v>
      </c>
      <c r="BK117" s="716"/>
      <c r="BL117" s="702" t="s">
        <v>1084</v>
      </c>
    </row>
    <row r="118" spans="2:64" ht="131.25" customHeight="1" thickBot="1" x14ac:dyDescent="0.35">
      <c r="B118" s="1446"/>
      <c r="C118" s="1449"/>
      <c r="D118" s="1390"/>
      <c r="E118" s="719" t="s">
        <v>74</v>
      </c>
      <c r="F118" s="551" t="s">
        <v>300</v>
      </c>
      <c r="G118" s="731" t="s">
        <v>998</v>
      </c>
      <c r="H118" s="728" t="s">
        <v>51</v>
      </c>
      <c r="I118" s="574" t="s">
        <v>999</v>
      </c>
      <c r="J118" s="574" t="s">
        <v>835</v>
      </c>
      <c r="K118" s="729" t="s">
        <v>101</v>
      </c>
      <c r="L118" s="728" t="s">
        <v>72</v>
      </c>
      <c r="M118" s="712" t="s">
        <v>90</v>
      </c>
      <c r="N118" s="713">
        <v>0.4</v>
      </c>
      <c r="O118" s="714" t="s">
        <v>53</v>
      </c>
      <c r="P118" s="714" t="s">
        <v>53</v>
      </c>
      <c r="Q118" s="714" t="s">
        <v>53</v>
      </c>
      <c r="R118" s="714" t="s">
        <v>53</v>
      </c>
      <c r="S118" s="714" t="s">
        <v>53</v>
      </c>
      <c r="T118" s="714" t="s">
        <v>53</v>
      </c>
      <c r="U118" s="714" t="s">
        <v>53</v>
      </c>
      <c r="V118" s="714" t="s">
        <v>54</v>
      </c>
      <c r="W118" s="714" t="s">
        <v>54</v>
      </c>
      <c r="X118" s="714" t="s">
        <v>53</v>
      </c>
      <c r="Y118" s="714" t="s">
        <v>53</v>
      </c>
      <c r="Z118" s="714" t="s">
        <v>53</v>
      </c>
      <c r="AA118" s="714" t="s">
        <v>53</v>
      </c>
      <c r="AB118" s="714" t="s">
        <v>53</v>
      </c>
      <c r="AC118" s="714" t="s">
        <v>53</v>
      </c>
      <c r="AD118" s="714" t="s">
        <v>54</v>
      </c>
      <c r="AE118" s="714" t="s">
        <v>53</v>
      </c>
      <c r="AF118" s="714" t="s">
        <v>53</v>
      </c>
      <c r="AG118" s="714" t="s">
        <v>54</v>
      </c>
      <c r="AH118" s="715"/>
      <c r="AI118" s="728" t="s">
        <v>359</v>
      </c>
      <c r="AJ118" s="715"/>
      <c r="AK118" s="628" t="s">
        <v>1083</v>
      </c>
      <c r="AL118" s="627">
        <v>0.2</v>
      </c>
      <c r="AM118" s="732" t="s">
        <v>90</v>
      </c>
      <c r="AN118" s="522" t="s">
        <v>84</v>
      </c>
      <c r="AO118" s="756" t="s">
        <v>1085</v>
      </c>
      <c r="AP118" s="514" t="s">
        <v>824</v>
      </c>
      <c r="AQ118" s="356" t="s">
        <v>103</v>
      </c>
      <c r="AR118" s="708" t="s">
        <v>61</v>
      </c>
      <c r="AS118" s="627">
        <v>0.25</v>
      </c>
      <c r="AT118" s="708" t="s">
        <v>56</v>
      </c>
      <c r="AU118" s="627">
        <v>0.15</v>
      </c>
      <c r="AV118" s="606">
        <v>0.4</v>
      </c>
      <c r="AW118" s="708" t="s">
        <v>57</v>
      </c>
      <c r="AX118" s="708" t="s">
        <v>58</v>
      </c>
      <c r="AY118" s="708" t="s">
        <v>59</v>
      </c>
      <c r="AZ118" s="606">
        <v>0.24</v>
      </c>
      <c r="BA118" s="605" t="s">
        <v>90</v>
      </c>
      <c r="BB118" s="606">
        <v>0.2</v>
      </c>
      <c r="BC118" s="605" t="s">
        <v>1083</v>
      </c>
      <c r="BD118" s="604" t="s">
        <v>90</v>
      </c>
      <c r="BE118" s="708" t="s">
        <v>114</v>
      </c>
      <c r="BF118" s="721" t="s">
        <v>388</v>
      </c>
      <c r="BG118" s="721" t="s">
        <v>388</v>
      </c>
      <c r="BH118" s="721" t="s">
        <v>388</v>
      </c>
      <c r="BI118" s="721" t="s">
        <v>388</v>
      </c>
      <c r="BJ118" s="721" t="s">
        <v>388</v>
      </c>
      <c r="BK118" s="716"/>
      <c r="BL118" s="702" t="s">
        <v>1086</v>
      </c>
    </row>
    <row r="119" spans="2:64" ht="254.25" customHeight="1" thickBot="1" x14ac:dyDescent="0.35">
      <c r="B119" s="1446"/>
      <c r="C119" s="1449"/>
      <c r="D119" s="1390"/>
      <c r="E119" s="1413" t="s">
        <v>50</v>
      </c>
      <c r="F119" s="1394" t="s">
        <v>302</v>
      </c>
      <c r="G119" s="1396" t="s">
        <v>839</v>
      </c>
      <c r="H119" s="1372" t="s">
        <v>68</v>
      </c>
      <c r="I119" s="670" t="s">
        <v>836</v>
      </c>
      <c r="J119" s="1372" t="s">
        <v>837</v>
      </c>
      <c r="K119" s="1382" t="s">
        <v>355</v>
      </c>
      <c r="L119" s="1372" t="s">
        <v>70</v>
      </c>
      <c r="M119" s="1384" t="s">
        <v>129</v>
      </c>
      <c r="N119" s="1370">
        <v>0.8</v>
      </c>
      <c r="O119" s="640" t="s">
        <v>53</v>
      </c>
      <c r="P119" s="640" t="s">
        <v>53</v>
      </c>
      <c r="Q119" s="640" t="s">
        <v>53</v>
      </c>
      <c r="R119" s="640" t="s">
        <v>53</v>
      </c>
      <c r="S119" s="640" t="s">
        <v>53</v>
      </c>
      <c r="T119" s="640" t="s">
        <v>53</v>
      </c>
      <c r="U119" s="640" t="s">
        <v>53</v>
      </c>
      <c r="V119" s="640" t="s">
        <v>54</v>
      </c>
      <c r="W119" s="640" t="s">
        <v>54</v>
      </c>
      <c r="X119" s="640" t="s">
        <v>53</v>
      </c>
      <c r="Y119" s="640" t="s">
        <v>53</v>
      </c>
      <c r="Z119" s="640" t="s">
        <v>53</v>
      </c>
      <c r="AA119" s="640" t="s">
        <v>53</v>
      </c>
      <c r="AB119" s="640" t="s">
        <v>53</v>
      </c>
      <c r="AC119" s="640" t="s">
        <v>53</v>
      </c>
      <c r="AD119" s="640" t="s">
        <v>54</v>
      </c>
      <c r="AE119" s="640" t="s">
        <v>53</v>
      </c>
      <c r="AF119" s="640" t="s">
        <v>53</v>
      </c>
      <c r="AG119" s="640" t="s">
        <v>54</v>
      </c>
      <c r="AH119" s="641"/>
      <c r="AI119" s="1372" t="s">
        <v>189</v>
      </c>
      <c r="AJ119" s="641"/>
      <c r="AK119" s="1374" t="s">
        <v>155</v>
      </c>
      <c r="AL119" s="1376">
        <v>1</v>
      </c>
      <c r="AM119" s="1378" t="s">
        <v>91</v>
      </c>
      <c r="AN119" s="188" t="s">
        <v>84</v>
      </c>
      <c r="AO119" s="271" t="s">
        <v>841</v>
      </c>
      <c r="AP119" s="393" t="s">
        <v>840</v>
      </c>
      <c r="AQ119" s="642" t="s">
        <v>103</v>
      </c>
      <c r="AR119" s="658" t="s">
        <v>61</v>
      </c>
      <c r="AS119" s="643">
        <v>0.25</v>
      </c>
      <c r="AT119" s="658" t="s">
        <v>56</v>
      </c>
      <c r="AU119" s="643">
        <v>0.15</v>
      </c>
      <c r="AV119" s="644">
        <v>0.4</v>
      </c>
      <c r="AW119" s="658" t="s">
        <v>57</v>
      </c>
      <c r="AX119" s="658" t="s">
        <v>58</v>
      </c>
      <c r="AY119" s="658" t="s">
        <v>59</v>
      </c>
      <c r="AZ119" s="644">
        <v>0.48</v>
      </c>
      <c r="BA119" s="645" t="s">
        <v>122</v>
      </c>
      <c r="BB119" s="644">
        <v>1</v>
      </c>
      <c r="BC119" s="645" t="s">
        <v>155</v>
      </c>
      <c r="BD119" s="646" t="s">
        <v>91</v>
      </c>
      <c r="BE119" s="1380" t="s">
        <v>60</v>
      </c>
      <c r="BF119" s="670" t="s">
        <v>844</v>
      </c>
      <c r="BG119" s="670" t="s">
        <v>845</v>
      </c>
      <c r="BH119" s="195" t="s">
        <v>390</v>
      </c>
      <c r="BI119" s="195">
        <v>44562</v>
      </c>
      <c r="BJ119" s="195">
        <v>44926</v>
      </c>
      <c r="BK119" s="680"/>
      <c r="BL119" s="1425" t="s">
        <v>848</v>
      </c>
    </row>
    <row r="120" spans="2:64" ht="196.5" customHeight="1" thickTop="1" thickBot="1" x14ac:dyDescent="0.35">
      <c r="B120" s="1446"/>
      <c r="C120" s="1449"/>
      <c r="D120" s="1390"/>
      <c r="E120" s="1436"/>
      <c r="F120" s="1437"/>
      <c r="G120" s="1462"/>
      <c r="H120" s="1415"/>
      <c r="I120" s="595" t="s">
        <v>838</v>
      </c>
      <c r="J120" s="1415"/>
      <c r="K120" s="1423"/>
      <c r="L120" s="1415"/>
      <c r="M120" s="1424"/>
      <c r="N120" s="1414"/>
      <c r="O120" s="623" t="s">
        <v>53</v>
      </c>
      <c r="P120" s="623" t="s">
        <v>53</v>
      </c>
      <c r="Q120" s="623" t="s">
        <v>53</v>
      </c>
      <c r="R120" s="623" t="s">
        <v>53</v>
      </c>
      <c r="S120" s="623" t="s">
        <v>53</v>
      </c>
      <c r="T120" s="623" t="s">
        <v>53</v>
      </c>
      <c r="U120" s="623" t="s">
        <v>53</v>
      </c>
      <c r="V120" s="623" t="s">
        <v>54</v>
      </c>
      <c r="W120" s="623" t="s">
        <v>54</v>
      </c>
      <c r="X120" s="623" t="s">
        <v>53</v>
      </c>
      <c r="Y120" s="623" t="s">
        <v>53</v>
      </c>
      <c r="Z120" s="623" t="s">
        <v>53</v>
      </c>
      <c r="AA120" s="623" t="s">
        <v>53</v>
      </c>
      <c r="AB120" s="623" t="s">
        <v>53</v>
      </c>
      <c r="AC120" s="623" t="s">
        <v>53</v>
      </c>
      <c r="AD120" s="623" t="s">
        <v>54</v>
      </c>
      <c r="AE120" s="623" t="s">
        <v>53</v>
      </c>
      <c r="AF120" s="623" t="s">
        <v>53</v>
      </c>
      <c r="AG120" s="623" t="s">
        <v>54</v>
      </c>
      <c r="AH120" s="615"/>
      <c r="AI120" s="1415"/>
      <c r="AJ120" s="615"/>
      <c r="AK120" s="1416"/>
      <c r="AL120" s="1417"/>
      <c r="AM120" s="1418"/>
      <c r="AN120" s="188" t="s">
        <v>347</v>
      </c>
      <c r="AO120" s="382" t="s">
        <v>842</v>
      </c>
      <c r="AP120" s="393" t="s">
        <v>840</v>
      </c>
      <c r="AQ120" s="343" t="s">
        <v>103</v>
      </c>
      <c r="AR120" s="659" t="s">
        <v>62</v>
      </c>
      <c r="AS120" s="617">
        <v>0.15</v>
      </c>
      <c r="AT120" s="659" t="s">
        <v>56</v>
      </c>
      <c r="AU120" s="617">
        <v>0.15</v>
      </c>
      <c r="AV120" s="618">
        <v>0.3</v>
      </c>
      <c r="AW120" s="659" t="s">
        <v>57</v>
      </c>
      <c r="AX120" s="659" t="s">
        <v>58</v>
      </c>
      <c r="AY120" s="659" t="s">
        <v>59</v>
      </c>
      <c r="AZ120" s="629">
        <v>0.33599999999999997</v>
      </c>
      <c r="BA120" s="619" t="s">
        <v>90</v>
      </c>
      <c r="BB120" s="618">
        <v>1</v>
      </c>
      <c r="BC120" s="619" t="s">
        <v>155</v>
      </c>
      <c r="BD120" s="620" t="s">
        <v>91</v>
      </c>
      <c r="BE120" s="1419"/>
      <c r="BF120" s="595" t="s">
        <v>846</v>
      </c>
      <c r="BG120" s="595" t="s">
        <v>845</v>
      </c>
      <c r="BH120" s="469" t="s">
        <v>590</v>
      </c>
      <c r="BI120" s="468">
        <v>44562</v>
      </c>
      <c r="BJ120" s="468">
        <v>44926</v>
      </c>
      <c r="BK120" s="157"/>
      <c r="BL120" s="1441"/>
    </row>
    <row r="121" spans="2:64" ht="146.25" customHeight="1" thickTop="1" thickBot="1" x14ac:dyDescent="0.35">
      <c r="B121" s="1446"/>
      <c r="C121" s="1449"/>
      <c r="D121" s="1390"/>
      <c r="E121" s="1433"/>
      <c r="F121" s="1395"/>
      <c r="G121" s="1397"/>
      <c r="H121" s="1373"/>
      <c r="I121" s="648" t="s">
        <v>1000</v>
      </c>
      <c r="J121" s="1373"/>
      <c r="K121" s="1383"/>
      <c r="L121" s="1373"/>
      <c r="M121" s="1385"/>
      <c r="N121" s="1371"/>
      <c r="O121" s="649" t="s">
        <v>53</v>
      </c>
      <c r="P121" s="649" t="s">
        <v>53</v>
      </c>
      <c r="Q121" s="649" t="s">
        <v>53</v>
      </c>
      <c r="R121" s="649" t="s">
        <v>53</v>
      </c>
      <c r="S121" s="649" t="s">
        <v>53</v>
      </c>
      <c r="T121" s="649" t="s">
        <v>53</v>
      </c>
      <c r="U121" s="649" t="s">
        <v>53</v>
      </c>
      <c r="V121" s="649" t="s">
        <v>54</v>
      </c>
      <c r="W121" s="649" t="s">
        <v>54</v>
      </c>
      <c r="X121" s="649" t="s">
        <v>53</v>
      </c>
      <c r="Y121" s="649" t="s">
        <v>53</v>
      </c>
      <c r="Z121" s="649" t="s">
        <v>53</v>
      </c>
      <c r="AA121" s="649" t="s">
        <v>53</v>
      </c>
      <c r="AB121" s="649" t="s">
        <v>53</v>
      </c>
      <c r="AC121" s="649" t="s">
        <v>53</v>
      </c>
      <c r="AD121" s="649" t="s">
        <v>54</v>
      </c>
      <c r="AE121" s="649" t="s">
        <v>53</v>
      </c>
      <c r="AF121" s="649" t="s">
        <v>53</v>
      </c>
      <c r="AG121" s="649" t="s">
        <v>54</v>
      </c>
      <c r="AH121" s="650"/>
      <c r="AI121" s="1373"/>
      <c r="AJ121" s="650"/>
      <c r="AK121" s="1375"/>
      <c r="AL121" s="1377"/>
      <c r="AM121" s="1379"/>
      <c r="AN121" s="686" t="s">
        <v>348</v>
      </c>
      <c r="AO121" s="272" t="s">
        <v>843</v>
      </c>
      <c r="AP121" s="393" t="s">
        <v>840</v>
      </c>
      <c r="AQ121" s="652" t="s">
        <v>103</v>
      </c>
      <c r="AR121" s="660" t="s">
        <v>61</v>
      </c>
      <c r="AS121" s="653">
        <v>0.25</v>
      </c>
      <c r="AT121" s="660" t="s">
        <v>56</v>
      </c>
      <c r="AU121" s="653">
        <v>0.15</v>
      </c>
      <c r="AV121" s="654">
        <v>0.4</v>
      </c>
      <c r="AW121" s="660" t="s">
        <v>57</v>
      </c>
      <c r="AX121" s="660" t="s">
        <v>58</v>
      </c>
      <c r="AY121" s="660" t="s">
        <v>59</v>
      </c>
      <c r="AZ121" s="654">
        <v>0.20159999999999997</v>
      </c>
      <c r="BA121" s="655" t="s">
        <v>90</v>
      </c>
      <c r="BB121" s="654">
        <v>1</v>
      </c>
      <c r="BC121" s="655" t="s">
        <v>155</v>
      </c>
      <c r="BD121" s="656" t="s">
        <v>91</v>
      </c>
      <c r="BE121" s="1381"/>
      <c r="BF121" s="648" t="s">
        <v>847</v>
      </c>
      <c r="BG121" s="648" t="s">
        <v>845</v>
      </c>
      <c r="BH121" s="313" t="s">
        <v>395</v>
      </c>
      <c r="BI121" s="314">
        <v>44562</v>
      </c>
      <c r="BJ121" s="314">
        <v>44926</v>
      </c>
      <c r="BK121" s="681"/>
      <c r="BL121" s="1426"/>
    </row>
    <row r="122" spans="2:64" ht="186" customHeight="1" thickBot="1" x14ac:dyDescent="0.35">
      <c r="B122" s="1446"/>
      <c r="C122" s="1449"/>
      <c r="D122" s="1390"/>
      <c r="E122" s="1413" t="s">
        <v>50</v>
      </c>
      <c r="F122" s="1394" t="s">
        <v>303</v>
      </c>
      <c r="G122" s="1396" t="s">
        <v>1001</v>
      </c>
      <c r="H122" s="1372" t="s">
        <v>68</v>
      </c>
      <c r="I122" s="1372" t="s">
        <v>1002</v>
      </c>
      <c r="J122" s="1372" t="s">
        <v>1003</v>
      </c>
      <c r="K122" s="1382" t="s">
        <v>101</v>
      </c>
      <c r="L122" s="1372" t="s">
        <v>72</v>
      </c>
      <c r="M122" s="1384" t="s">
        <v>90</v>
      </c>
      <c r="N122" s="1370">
        <v>0.4</v>
      </c>
      <c r="O122" s="714" t="s">
        <v>53</v>
      </c>
      <c r="P122" s="714" t="s">
        <v>53</v>
      </c>
      <c r="Q122" s="714" t="s">
        <v>53</v>
      </c>
      <c r="R122" s="714" t="s">
        <v>53</v>
      </c>
      <c r="S122" s="714" t="s">
        <v>53</v>
      </c>
      <c r="T122" s="714" t="s">
        <v>53</v>
      </c>
      <c r="U122" s="714" t="s">
        <v>53</v>
      </c>
      <c r="V122" s="714" t="s">
        <v>54</v>
      </c>
      <c r="W122" s="714" t="s">
        <v>54</v>
      </c>
      <c r="X122" s="714" t="s">
        <v>53</v>
      </c>
      <c r="Y122" s="714" t="s">
        <v>53</v>
      </c>
      <c r="Z122" s="714" t="s">
        <v>53</v>
      </c>
      <c r="AA122" s="714" t="s">
        <v>53</v>
      </c>
      <c r="AB122" s="714" t="s">
        <v>53</v>
      </c>
      <c r="AC122" s="714" t="s">
        <v>53</v>
      </c>
      <c r="AD122" s="714" t="s">
        <v>54</v>
      </c>
      <c r="AE122" s="714" t="s">
        <v>53</v>
      </c>
      <c r="AF122" s="714" t="s">
        <v>53</v>
      </c>
      <c r="AG122" s="714" t="s">
        <v>54</v>
      </c>
      <c r="AH122" s="715"/>
      <c r="AI122" s="1460" t="s">
        <v>359</v>
      </c>
      <c r="AJ122" s="715"/>
      <c r="AK122" s="1374" t="s">
        <v>1083</v>
      </c>
      <c r="AL122" s="1376">
        <v>0.2</v>
      </c>
      <c r="AM122" s="1378" t="s">
        <v>90</v>
      </c>
      <c r="AN122" s="685" t="s">
        <v>84</v>
      </c>
      <c r="AO122" s="761" t="s">
        <v>1206</v>
      </c>
      <c r="AP122" s="470" t="s">
        <v>1087</v>
      </c>
      <c r="AQ122" s="122" t="s">
        <v>103</v>
      </c>
      <c r="AR122" s="658" t="s">
        <v>62</v>
      </c>
      <c r="AS122" s="643">
        <v>0.15</v>
      </c>
      <c r="AT122" s="658" t="s">
        <v>56</v>
      </c>
      <c r="AU122" s="643">
        <v>0.15</v>
      </c>
      <c r="AV122" s="644">
        <v>0.3</v>
      </c>
      <c r="AW122" s="658" t="s">
        <v>73</v>
      </c>
      <c r="AX122" s="658" t="s">
        <v>65</v>
      </c>
      <c r="AY122" s="658" t="s">
        <v>59</v>
      </c>
      <c r="AZ122" s="644">
        <v>0.28000000000000003</v>
      </c>
      <c r="BA122" s="645" t="s">
        <v>90</v>
      </c>
      <c r="BB122" s="644">
        <v>0.2</v>
      </c>
      <c r="BC122" s="645" t="s">
        <v>1083</v>
      </c>
      <c r="BD122" s="646" t="s">
        <v>90</v>
      </c>
      <c r="BE122" s="1380" t="s">
        <v>114</v>
      </c>
      <c r="BF122" s="1372" t="s">
        <v>1004</v>
      </c>
      <c r="BG122" s="1372" t="s">
        <v>849</v>
      </c>
      <c r="BH122" s="1439" t="s">
        <v>430</v>
      </c>
      <c r="BI122" s="1456">
        <v>44621</v>
      </c>
      <c r="BJ122" s="1456">
        <v>44926</v>
      </c>
      <c r="BK122" s="308"/>
      <c r="BL122" s="1458" t="s">
        <v>850</v>
      </c>
    </row>
    <row r="123" spans="2:64" ht="186" customHeight="1" thickBot="1" x14ac:dyDescent="0.35">
      <c r="B123" s="1446"/>
      <c r="C123" s="1449"/>
      <c r="D123" s="1390"/>
      <c r="E123" s="1433"/>
      <c r="F123" s="1395"/>
      <c r="G123" s="1397"/>
      <c r="H123" s="1373"/>
      <c r="I123" s="1373"/>
      <c r="J123" s="1373"/>
      <c r="K123" s="1383"/>
      <c r="L123" s="1373"/>
      <c r="M123" s="1385"/>
      <c r="N123" s="1371"/>
      <c r="O123" s="714"/>
      <c r="P123" s="714"/>
      <c r="Q123" s="714"/>
      <c r="R123" s="714"/>
      <c r="S123" s="714"/>
      <c r="T123" s="714"/>
      <c r="U123" s="714"/>
      <c r="V123" s="714"/>
      <c r="W123" s="714"/>
      <c r="X123" s="714"/>
      <c r="Y123" s="714"/>
      <c r="Z123" s="714"/>
      <c r="AA123" s="714"/>
      <c r="AB123" s="714"/>
      <c r="AC123" s="714"/>
      <c r="AD123" s="714"/>
      <c r="AE123" s="714"/>
      <c r="AF123" s="714"/>
      <c r="AG123" s="714"/>
      <c r="AH123" s="715"/>
      <c r="AI123" s="1461"/>
      <c r="AJ123" s="715"/>
      <c r="AK123" s="1375"/>
      <c r="AL123" s="1377"/>
      <c r="AM123" s="1379"/>
      <c r="AN123" s="686" t="s">
        <v>347</v>
      </c>
      <c r="AO123" s="756" t="s">
        <v>1089</v>
      </c>
      <c r="AP123" s="393" t="s">
        <v>1088</v>
      </c>
      <c r="AQ123" s="535" t="s">
        <v>103</v>
      </c>
      <c r="AR123" s="669" t="s">
        <v>62</v>
      </c>
      <c r="AS123" s="651">
        <v>0.15</v>
      </c>
      <c r="AT123" s="669" t="s">
        <v>56</v>
      </c>
      <c r="AU123" s="651">
        <v>0.15</v>
      </c>
      <c r="AV123" s="676">
        <v>0.3</v>
      </c>
      <c r="AW123" s="669" t="s">
        <v>73</v>
      </c>
      <c r="AX123" s="669" t="s">
        <v>65</v>
      </c>
      <c r="AY123" s="669" t="s">
        <v>59</v>
      </c>
      <c r="AZ123" s="671">
        <v>0.19600000000000001</v>
      </c>
      <c r="BA123" s="677" t="s">
        <v>112</v>
      </c>
      <c r="BB123" s="654">
        <v>0.2</v>
      </c>
      <c r="BC123" s="677" t="s">
        <v>1083</v>
      </c>
      <c r="BD123" s="672" t="s">
        <v>90</v>
      </c>
      <c r="BE123" s="1381"/>
      <c r="BF123" s="1373"/>
      <c r="BG123" s="1373"/>
      <c r="BH123" s="1440"/>
      <c r="BI123" s="1457"/>
      <c r="BJ123" s="1457"/>
      <c r="BK123" s="536"/>
      <c r="BL123" s="1459"/>
    </row>
    <row r="124" spans="2:64" ht="227.25" customHeight="1" thickBot="1" x14ac:dyDescent="0.35">
      <c r="B124" s="1447"/>
      <c r="C124" s="1450"/>
      <c r="D124" s="1391"/>
      <c r="E124" s="580" t="s">
        <v>50</v>
      </c>
      <c r="F124" s="720" t="s">
        <v>305</v>
      </c>
      <c r="G124" s="432" t="s">
        <v>1005</v>
      </c>
      <c r="H124" s="688" t="s">
        <v>68</v>
      </c>
      <c r="I124" s="476" t="s">
        <v>1006</v>
      </c>
      <c r="J124" s="476" t="s">
        <v>860</v>
      </c>
      <c r="K124" s="689" t="s">
        <v>101</v>
      </c>
      <c r="L124" s="688" t="s">
        <v>72</v>
      </c>
      <c r="M124" s="690" t="s">
        <v>90</v>
      </c>
      <c r="N124" s="691">
        <v>0.4</v>
      </c>
      <c r="O124" s="692" t="s">
        <v>53</v>
      </c>
      <c r="P124" s="692" t="s">
        <v>53</v>
      </c>
      <c r="Q124" s="692" t="s">
        <v>53</v>
      </c>
      <c r="R124" s="692" t="s">
        <v>53</v>
      </c>
      <c r="S124" s="692" t="s">
        <v>53</v>
      </c>
      <c r="T124" s="692" t="s">
        <v>53</v>
      </c>
      <c r="U124" s="692" t="s">
        <v>53</v>
      </c>
      <c r="V124" s="692" t="s">
        <v>54</v>
      </c>
      <c r="W124" s="692" t="s">
        <v>54</v>
      </c>
      <c r="X124" s="692" t="s">
        <v>53</v>
      </c>
      <c r="Y124" s="692" t="s">
        <v>53</v>
      </c>
      <c r="Z124" s="692" t="s">
        <v>53</v>
      </c>
      <c r="AA124" s="692" t="s">
        <v>53</v>
      </c>
      <c r="AB124" s="692" t="s">
        <v>53</v>
      </c>
      <c r="AC124" s="692" t="s">
        <v>53</v>
      </c>
      <c r="AD124" s="692" t="s">
        <v>54</v>
      </c>
      <c r="AE124" s="692" t="s">
        <v>53</v>
      </c>
      <c r="AF124" s="692" t="s">
        <v>53</v>
      </c>
      <c r="AG124" s="692" t="s">
        <v>54</v>
      </c>
      <c r="AH124" s="693"/>
      <c r="AI124" s="688" t="s">
        <v>360</v>
      </c>
      <c r="AJ124" s="693"/>
      <c r="AK124" s="694" t="s">
        <v>117</v>
      </c>
      <c r="AL124" s="695">
        <v>0.4</v>
      </c>
      <c r="AM124" s="706" t="s">
        <v>126</v>
      </c>
      <c r="AN124" s="686" t="s">
        <v>84</v>
      </c>
      <c r="AO124" s="764" t="s">
        <v>861</v>
      </c>
      <c r="AP124" s="475" t="s">
        <v>862</v>
      </c>
      <c r="AQ124" s="300" t="s">
        <v>103</v>
      </c>
      <c r="AR124" s="697" t="s">
        <v>62</v>
      </c>
      <c r="AS124" s="695">
        <v>0.15</v>
      </c>
      <c r="AT124" s="697" t="s">
        <v>56</v>
      </c>
      <c r="AU124" s="695">
        <v>0.15</v>
      </c>
      <c r="AV124" s="698">
        <v>0.3</v>
      </c>
      <c r="AW124" s="697" t="s">
        <v>57</v>
      </c>
      <c r="AX124" s="697" t="s">
        <v>58</v>
      </c>
      <c r="AY124" s="697" t="s">
        <v>59</v>
      </c>
      <c r="AZ124" s="698">
        <v>0.28000000000000003</v>
      </c>
      <c r="BA124" s="699" t="s">
        <v>90</v>
      </c>
      <c r="BB124" s="698">
        <v>0.4</v>
      </c>
      <c r="BC124" s="699" t="s">
        <v>117</v>
      </c>
      <c r="BD124" s="700" t="s">
        <v>126</v>
      </c>
      <c r="BE124" s="697" t="s">
        <v>60</v>
      </c>
      <c r="BF124" s="477" t="s">
        <v>863</v>
      </c>
      <c r="BG124" s="478" t="s">
        <v>854</v>
      </c>
      <c r="BH124" s="478" t="s">
        <v>395</v>
      </c>
      <c r="BI124" s="479">
        <v>44562</v>
      </c>
      <c r="BJ124" s="480">
        <v>44926</v>
      </c>
      <c r="BK124" s="716"/>
      <c r="BL124" s="702" t="s">
        <v>1090</v>
      </c>
    </row>
    <row r="125" spans="2:64" ht="215.25" customHeight="1" thickBot="1" x14ac:dyDescent="0.35">
      <c r="B125" s="1445" t="s">
        <v>202</v>
      </c>
      <c r="C125" s="1448" t="s">
        <v>209</v>
      </c>
      <c r="D125" s="1389" t="s">
        <v>225</v>
      </c>
      <c r="E125" s="1392" t="s">
        <v>50</v>
      </c>
      <c r="F125" s="1394" t="s">
        <v>307</v>
      </c>
      <c r="G125" s="1396" t="s">
        <v>508</v>
      </c>
      <c r="H125" s="1372" t="s">
        <v>68</v>
      </c>
      <c r="I125" s="555" t="s">
        <v>506</v>
      </c>
      <c r="J125" s="1382" t="s">
        <v>507</v>
      </c>
      <c r="K125" s="1382" t="s">
        <v>101</v>
      </c>
      <c r="L125" s="1372" t="s">
        <v>64</v>
      </c>
      <c r="M125" s="1384" t="s">
        <v>122</v>
      </c>
      <c r="N125" s="1370">
        <v>0.6</v>
      </c>
      <c r="O125" s="640" t="s">
        <v>53</v>
      </c>
      <c r="P125" s="640" t="s">
        <v>53</v>
      </c>
      <c r="Q125" s="640" t="s">
        <v>53</v>
      </c>
      <c r="R125" s="640" t="s">
        <v>53</v>
      </c>
      <c r="S125" s="640" t="s">
        <v>53</v>
      </c>
      <c r="T125" s="640" t="s">
        <v>53</v>
      </c>
      <c r="U125" s="640" t="s">
        <v>53</v>
      </c>
      <c r="V125" s="640" t="s">
        <v>54</v>
      </c>
      <c r="W125" s="640" t="s">
        <v>54</v>
      </c>
      <c r="X125" s="640" t="s">
        <v>53</v>
      </c>
      <c r="Y125" s="640" t="s">
        <v>53</v>
      </c>
      <c r="Z125" s="640" t="s">
        <v>53</v>
      </c>
      <c r="AA125" s="640" t="s">
        <v>53</v>
      </c>
      <c r="AB125" s="640" t="s">
        <v>53</v>
      </c>
      <c r="AC125" s="640" t="s">
        <v>53</v>
      </c>
      <c r="AD125" s="640" t="s">
        <v>54</v>
      </c>
      <c r="AE125" s="640" t="s">
        <v>53</v>
      </c>
      <c r="AF125" s="640" t="s">
        <v>53</v>
      </c>
      <c r="AG125" s="640" t="s">
        <v>54</v>
      </c>
      <c r="AH125" s="641"/>
      <c r="AI125" s="1372" t="s">
        <v>360</v>
      </c>
      <c r="AJ125" s="641"/>
      <c r="AK125" s="1374" t="s">
        <v>117</v>
      </c>
      <c r="AL125" s="1376">
        <v>0.4</v>
      </c>
      <c r="AM125" s="1378" t="s">
        <v>126</v>
      </c>
      <c r="AN125" s="188" t="s">
        <v>84</v>
      </c>
      <c r="AO125" s="271" t="s">
        <v>1007</v>
      </c>
      <c r="AP125" s="368" t="s">
        <v>523</v>
      </c>
      <c r="AQ125" s="642" t="s">
        <v>103</v>
      </c>
      <c r="AR125" s="658" t="s">
        <v>62</v>
      </c>
      <c r="AS125" s="643">
        <v>0.15</v>
      </c>
      <c r="AT125" s="658" t="s">
        <v>56</v>
      </c>
      <c r="AU125" s="643">
        <v>0.15</v>
      </c>
      <c r="AV125" s="644">
        <v>0.3</v>
      </c>
      <c r="AW125" s="658" t="s">
        <v>57</v>
      </c>
      <c r="AX125" s="658" t="s">
        <v>58</v>
      </c>
      <c r="AY125" s="658" t="s">
        <v>59</v>
      </c>
      <c r="AZ125" s="644">
        <v>0.42</v>
      </c>
      <c r="BA125" s="645" t="s">
        <v>122</v>
      </c>
      <c r="BB125" s="644">
        <v>0.4</v>
      </c>
      <c r="BC125" s="645" t="s">
        <v>117</v>
      </c>
      <c r="BD125" s="646" t="s">
        <v>126</v>
      </c>
      <c r="BE125" s="1380" t="s">
        <v>60</v>
      </c>
      <c r="BF125" s="379" t="s">
        <v>874</v>
      </c>
      <c r="BG125" s="515" t="s">
        <v>605</v>
      </c>
      <c r="BH125" s="670" t="s">
        <v>430</v>
      </c>
      <c r="BI125" s="158">
        <v>44563</v>
      </c>
      <c r="BJ125" s="158">
        <v>44895</v>
      </c>
      <c r="BK125" s="379"/>
      <c r="BL125" s="1425" t="s">
        <v>1008</v>
      </c>
    </row>
    <row r="126" spans="2:64" ht="137.25" customHeight="1" thickTop="1" thickBot="1" x14ac:dyDescent="0.35">
      <c r="B126" s="1446"/>
      <c r="C126" s="1449"/>
      <c r="D126" s="1390"/>
      <c r="E126" s="1433"/>
      <c r="F126" s="1395"/>
      <c r="G126" s="1397"/>
      <c r="H126" s="1373"/>
      <c r="I126" s="516" t="s">
        <v>505</v>
      </c>
      <c r="J126" s="1383"/>
      <c r="K126" s="1383"/>
      <c r="L126" s="1373"/>
      <c r="M126" s="1385"/>
      <c r="N126" s="1371"/>
      <c r="O126" s="661" t="s">
        <v>53</v>
      </c>
      <c r="P126" s="661" t="s">
        <v>53</v>
      </c>
      <c r="Q126" s="661" t="s">
        <v>53</v>
      </c>
      <c r="R126" s="661" t="s">
        <v>53</v>
      </c>
      <c r="S126" s="661" t="s">
        <v>53</v>
      </c>
      <c r="T126" s="661" t="s">
        <v>53</v>
      </c>
      <c r="U126" s="661" t="s">
        <v>53</v>
      </c>
      <c r="V126" s="661" t="s">
        <v>54</v>
      </c>
      <c r="W126" s="661" t="s">
        <v>54</v>
      </c>
      <c r="X126" s="661" t="s">
        <v>53</v>
      </c>
      <c r="Y126" s="661" t="s">
        <v>53</v>
      </c>
      <c r="Z126" s="661" t="s">
        <v>53</v>
      </c>
      <c r="AA126" s="661" t="s">
        <v>53</v>
      </c>
      <c r="AB126" s="661" t="s">
        <v>53</v>
      </c>
      <c r="AC126" s="661" t="s">
        <v>53</v>
      </c>
      <c r="AD126" s="661" t="s">
        <v>54</v>
      </c>
      <c r="AE126" s="661" t="s">
        <v>53</v>
      </c>
      <c r="AF126" s="661" t="s">
        <v>53</v>
      </c>
      <c r="AG126" s="661" t="s">
        <v>54</v>
      </c>
      <c r="AH126" s="662"/>
      <c r="AI126" s="1373"/>
      <c r="AJ126" s="662"/>
      <c r="AK126" s="1375"/>
      <c r="AL126" s="1377"/>
      <c r="AM126" s="1379"/>
      <c r="AN126" s="685" t="s">
        <v>347</v>
      </c>
      <c r="AO126" s="386" t="s">
        <v>1009</v>
      </c>
      <c r="AP126" s="578" t="s">
        <v>509</v>
      </c>
      <c r="AQ126" s="663" t="s">
        <v>103</v>
      </c>
      <c r="AR126" s="664" t="s">
        <v>61</v>
      </c>
      <c r="AS126" s="621">
        <v>0.25</v>
      </c>
      <c r="AT126" s="664" t="s">
        <v>56</v>
      </c>
      <c r="AU126" s="621">
        <v>0.15</v>
      </c>
      <c r="AV126" s="665">
        <v>0.4</v>
      </c>
      <c r="AW126" s="664" t="s">
        <v>57</v>
      </c>
      <c r="AX126" s="664" t="s">
        <v>65</v>
      </c>
      <c r="AY126" s="664" t="s">
        <v>59</v>
      </c>
      <c r="AZ126" s="679">
        <v>0.252</v>
      </c>
      <c r="BA126" s="666" t="s">
        <v>90</v>
      </c>
      <c r="BB126" s="665">
        <v>0.4</v>
      </c>
      <c r="BC126" s="666" t="s">
        <v>117</v>
      </c>
      <c r="BD126" s="624" t="s">
        <v>126</v>
      </c>
      <c r="BE126" s="1381"/>
      <c r="BF126" s="376" t="s">
        <v>875</v>
      </c>
      <c r="BG126" s="569" t="s">
        <v>876</v>
      </c>
      <c r="BH126" s="569" t="s">
        <v>877</v>
      </c>
      <c r="BI126" s="570">
        <v>44563</v>
      </c>
      <c r="BJ126" s="570">
        <v>44895</v>
      </c>
      <c r="BK126" s="376"/>
      <c r="BL126" s="1426"/>
    </row>
    <row r="127" spans="2:64" ht="93.75" customHeight="1" thickBot="1" x14ac:dyDescent="0.35">
      <c r="B127" s="1446"/>
      <c r="C127" s="1449"/>
      <c r="D127" s="1390"/>
      <c r="E127" s="1413" t="s">
        <v>50</v>
      </c>
      <c r="F127" s="1394" t="s">
        <v>308</v>
      </c>
      <c r="G127" s="1386" t="s">
        <v>1010</v>
      </c>
      <c r="H127" s="1372" t="s">
        <v>68</v>
      </c>
      <c r="I127" s="1382" t="s">
        <v>878</v>
      </c>
      <c r="J127" s="1382" t="s">
        <v>879</v>
      </c>
      <c r="K127" s="1382" t="s">
        <v>101</v>
      </c>
      <c r="L127" s="1372" t="s">
        <v>64</v>
      </c>
      <c r="M127" s="1384" t="s">
        <v>122</v>
      </c>
      <c r="N127" s="1370">
        <v>0.6</v>
      </c>
      <c r="O127" s="640" t="s">
        <v>53</v>
      </c>
      <c r="P127" s="640" t="s">
        <v>53</v>
      </c>
      <c r="Q127" s="640" t="s">
        <v>53</v>
      </c>
      <c r="R127" s="640" t="s">
        <v>53</v>
      </c>
      <c r="S127" s="640" t="s">
        <v>53</v>
      </c>
      <c r="T127" s="640" t="s">
        <v>53</v>
      </c>
      <c r="U127" s="640" t="s">
        <v>53</v>
      </c>
      <c r="V127" s="640" t="s">
        <v>54</v>
      </c>
      <c r="W127" s="640" t="s">
        <v>54</v>
      </c>
      <c r="X127" s="640" t="s">
        <v>53</v>
      </c>
      <c r="Y127" s="640" t="s">
        <v>53</v>
      </c>
      <c r="Z127" s="640" t="s">
        <v>53</v>
      </c>
      <c r="AA127" s="640" t="s">
        <v>53</v>
      </c>
      <c r="AB127" s="640" t="s">
        <v>53</v>
      </c>
      <c r="AC127" s="640" t="s">
        <v>53</v>
      </c>
      <c r="AD127" s="640" t="s">
        <v>54</v>
      </c>
      <c r="AE127" s="640" t="s">
        <v>53</v>
      </c>
      <c r="AF127" s="640" t="s">
        <v>53</v>
      </c>
      <c r="AG127" s="640" t="s">
        <v>54</v>
      </c>
      <c r="AH127" s="641"/>
      <c r="AI127" s="1372" t="s">
        <v>361</v>
      </c>
      <c r="AJ127" s="641"/>
      <c r="AK127" s="1374" t="s">
        <v>123</v>
      </c>
      <c r="AL127" s="1376">
        <v>0.6</v>
      </c>
      <c r="AM127" s="1378" t="s">
        <v>126</v>
      </c>
      <c r="AN127" s="686" t="s">
        <v>84</v>
      </c>
      <c r="AO127" s="756" t="s">
        <v>882</v>
      </c>
      <c r="AP127" s="368" t="s">
        <v>501</v>
      </c>
      <c r="AQ127" s="642" t="s">
        <v>103</v>
      </c>
      <c r="AR127" s="658" t="s">
        <v>62</v>
      </c>
      <c r="AS127" s="643">
        <v>0.15</v>
      </c>
      <c r="AT127" s="658" t="s">
        <v>56</v>
      </c>
      <c r="AU127" s="643">
        <v>0.15</v>
      </c>
      <c r="AV127" s="644">
        <v>0.3</v>
      </c>
      <c r="AW127" s="658" t="s">
        <v>57</v>
      </c>
      <c r="AX127" s="658" t="s">
        <v>65</v>
      </c>
      <c r="AY127" s="658" t="s">
        <v>59</v>
      </c>
      <c r="AZ127" s="644">
        <v>0.42</v>
      </c>
      <c r="BA127" s="645" t="s">
        <v>122</v>
      </c>
      <c r="BB127" s="644">
        <v>0.6</v>
      </c>
      <c r="BC127" s="645" t="s">
        <v>123</v>
      </c>
      <c r="BD127" s="646" t="s">
        <v>126</v>
      </c>
      <c r="BE127" s="1380" t="s">
        <v>60</v>
      </c>
      <c r="BF127" s="1442" t="s">
        <v>1011</v>
      </c>
      <c r="BG127" s="1372" t="s">
        <v>883</v>
      </c>
      <c r="BH127" s="1372" t="s">
        <v>884</v>
      </c>
      <c r="BI127" s="1451">
        <v>44563</v>
      </c>
      <c r="BJ127" s="1451">
        <v>44926</v>
      </c>
      <c r="BK127" s="379"/>
      <c r="BL127" s="1425" t="s">
        <v>1012</v>
      </c>
    </row>
    <row r="128" spans="2:64" ht="66.75" thickBot="1" x14ac:dyDescent="0.35">
      <c r="B128" s="1446"/>
      <c r="C128" s="1449"/>
      <c r="D128" s="1390"/>
      <c r="E128" s="1433"/>
      <c r="F128" s="1395"/>
      <c r="G128" s="1388"/>
      <c r="H128" s="1373"/>
      <c r="I128" s="1383"/>
      <c r="J128" s="1383"/>
      <c r="K128" s="1383"/>
      <c r="L128" s="1373"/>
      <c r="M128" s="1385"/>
      <c r="N128" s="1371"/>
      <c r="O128" s="649" t="s">
        <v>53</v>
      </c>
      <c r="P128" s="649" t="s">
        <v>53</v>
      </c>
      <c r="Q128" s="649" t="s">
        <v>53</v>
      </c>
      <c r="R128" s="649" t="s">
        <v>53</v>
      </c>
      <c r="S128" s="649" t="s">
        <v>53</v>
      </c>
      <c r="T128" s="649" t="s">
        <v>53</v>
      </c>
      <c r="U128" s="649" t="s">
        <v>53</v>
      </c>
      <c r="V128" s="649" t="s">
        <v>54</v>
      </c>
      <c r="W128" s="649" t="s">
        <v>54</v>
      </c>
      <c r="X128" s="649" t="s">
        <v>53</v>
      </c>
      <c r="Y128" s="649" t="s">
        <v>53</v>
      </c>
      <c r="Z128" s="649" t="s">
        <v>53</v>
      </c>
      <c r="AA128" s="649" t="s">
        <v>53</v>
      </c>
      <c r="AB128" s="649" t="s">
        <v>53</v>
      </c>
      <c r="AC128" s="649" t="s">
        <v>53</v>
      </c>
      <c r="AD128" s="649" t="s">
        <v>54</v>
      </c>
      <c r="AE128" s="649" t="s">
        <v>53</v>
      </c>
      <c r="AF128" s="649" t="s">
        <v>53</v>
      </c>
      <c r="AG128" s="649" t="s">
        <v>54</v>
      </c>
      <c r="AH128" s="650"/>
      <c r="AI128" s="1373"/>
      <c r="AJ128" s="650"/>
      <c r="AK128" s="1375"/>
      <c r="AL128" s="1377"/>
      <c r="AM128" s="1379"/>
      <c r="AN128" s="685" t="s">
        <v>347</v>
      </c>
      <c r="AO128" s="518" t="s">
        <v>881</v>
      </c>
      <c r="AP128" s="578" t="s">
        <v>880</v>
      </c>
      <c r="AQ128" s="663" t="s">
        <v>103</v>
      </c>
      <c r="AR128" s="664" t="s">
        <v>62</v>
      </c>
      <c r="AS128" s="621">
        <v>0.15</v>
      </c>
      <c r="AT128" s="664" t="s">
        <v>56</v>
      </c>
      <c r="AU128" s="621">
        <v>0.15</v>
      </c>
      <c r="AV128" s="665">
        <v>0.3</v>
      </c>
      <c r="AW128" s="664" t="s">
        <v>57</v>
      </c>
      <c r="AX128" s="664" t="s">
        <v>65</v>
      </c>
      <c r="AY128" s="664" t="s">
        <v>59</v>
      </c>
      <c r="AZ128" s="679">
        <v>0.29399999999999998</v>
      </c>
      <c r="BA128" s="666" t="s">
        <v>90</v>
      </c>
      <c r="BB128" s="665">
        <v>0.6</v>
      </c>
      <c r="BC128" s="666" t="s">
        <v>123</v>
      </c>
      <c r="BD128" s="624" t="s">
        <v>126</v>
      </c>
      <c r="BE128" s="1381"/>
      <c r="BF128" s="1443"/>
      <c r="BG128" s="1373"/>
      <c r="BH128" s="1373"/>
      <c r="BI128" s="1452"/>
      <c r="BJ128" s="1452"/>
      <c r="BK128" s="376"/>
      <c r="BL128" s="1426"/>
    </row>
    <row r="129" spans="2:64" ht="148.5" customHeight="1" thickBot="1" x14ac:dyDescent="0.35">
      <c r="B129" s="1446"/>
      <c r="C129" s="1449"/>
      <c r="D129" s="1390"/>
      <c r="E129" s="1413" t="s">
        <v>50</v>
      </c>
      <c r="F129" s="1394" t="s">
        <v>309</v>
      </c>
      <c r="G129" s="1386" t="s">
        <v>1013</v>
      </c>
      <c r="H129" s="1372" t="s">
        <v>68</v>
      </c>
      <c r="I129" s="1382" t="s">
        <v>885</v>
      </c>
      <c r="J129" s="1382" t="s">
        <v>886</v>
      </c>
      <c r="K129" s="1382" t="s">
        <v>101</v>
      </c>
      <c r="L129" s="1372" t="s">
        <v>64</v>
      </c>
      <c r="M129" s="1384" t="s">
        <v>122</v>
      </c>
      <c r="N129" s="1370">
        <v>0.6</v>
      </c>
      <c r="O129" s="632" t="s">
        <v>53</v>
      </c>
      <c r="P129" s="632" t="s">
        <v>53</v>
      </c>
      <c r="Q129" s="632" t="s">
        <v>53</v>
      </c>
      <c r="R129" s="632" t="s">
        <v>53</v>
      </c>
      <c r="S129" s="632" t="s">
        <v>53</v>
      </c>
      <c r="T129" s="632" t="s">
        <v>53</v>
      </c>
      <c r="U129" s="632" t="s">
        <v>53</v>
      </c>
      <c r="V129" s="632" t="s">
        <v>54</v>
      </c>
      <c r="W129" s="632" t="s">
        <v>54</v>
      </c>
      <c r="X129" s="632" t="s">
        <v>53</v>
      </c>
      <c r="Y129" s="632" t="s">
        <v>53</v>
      </c>
      <c r="Z129" s="632" t="s">
        <v>53</v>
      </c>
      <c r="AA129" s="632" t="s">
        <v>53</v>
      </c>
      <c r="AB129" s="632" t="s">
        <v>53</v>
      </c>
      <c r="AC129" s="632" t="s">
        <v>53</v>
      </c>
      <c r="AD129" s="632" t="s">
        <v>54</v>
      </c>
      <c r="AE129" s="632" t="s">
        <v>53</v>
      </c>
      <c r="AF129" s="632" t="s">
        <v>53</v>
      </c>
      <c r="AG129" s="632" t="s">
        <v>54</v>
      </c>
      <c r="AH129" s="633"/>
      <c r="AI129" s="1372" t="s">
        <v>361</v>
      </c>
      <c r="AJ129" s="633"/>
      <c r="AK129" s="1374" t="s">
        <v>123</v>
      </c>
      <c r="AL129" s="1376">
        <v>0.6</v>
      </c>
      <c r="AM129" s="1378" t="s">
        <v>126</v>
      </c>
      <c r="AN129" s="686" t="s">
        <v>84</v>
      </c>
      <c r="AO129" s="519" t="s">
        <v>888</v>
      </c>
      <c r="AP129" s="368" t="s">
        <v>887</v>
      </c>
      <c r="AQ129" s="642" t="s">
        <v>103</v>
      </c>
      <c r="AR129" s="658" t="s">
        <v>61</v>
      </c>
      <c r="AS129" s="643">
        <v>0.25</v>
      </c>
      <c r="AT129" s="658" t="s">
        <v>56</v>
      </c>
      <c r="AU129" s="643">
        <v>0.15</v>
      </c>
      <c r="AV129" s="644">
        <v>0.4</v>
      </c>
      <c r="AW129" s="658" t="s">
        <v>57</v>
      </c>
      <c r="AX129" s="658" t="s">
        <v>65</v>
      </c>
      <c r="AY129" s="658" t="s">
        <v>59</v>
      </c>
      <c r="AZ129" s="644">
        <v>0.36</v>
      </c>
      <c r="BA129" s="645" t="s">
        <v>90</v>
      </c>
      <c r="BB129" s="644">
        <v>0.6</v>
      </c>
      <c r="BC129" s="645" t="s">
        <v>123</v>
      </c>
      <c r="BD129" s="646" t="s">
        <v>126</v>
      </c>
      <c r="BE129" s="1380" t="s">
        <v>118</v>
      </c>
      <c r="BF129" s="1442" t="s">
        <v>1014</v>
      </c>
      <c r="BG129" s="1442" t="s">
        <v>1015</v>
      </c>
      <c r="BH129" s="1372" t="s">
        <v>395</v>
      </c>
      <c r="BI129" s="1451">
        <v>44593</v>
      </c>
      <c r="BJ129" s="1451">
        <v>44895</v>
      </c>
      <c r="BK129" s="379"/>
      <c r="BL129" s="1454" t="s">
        <v>890</v>
      </c>
    </row>
    <row r="130" spans="2:64" ht="90.75" customHeight="1" thickBot="1" x14ac:dyDescent="0.35">
      <c r="B130" s="1446"/>
      <c r="C130" s="1449"/>
      <c r="D130" s="1390"/>
      <c r="E130" s="1433"/>
      <c r="F130" s="1395"/>
      <c r="G130" s="1388"/>
      <c r="H130" s="1373"/>
      <c r="I130" s="1383"/>
      <c r="J130" s="1383"/>
      <c r="K130" s="1383"/>
      <c r="L130" s="1373"/>
      <c r="M130" s="1385"/>
      <c r="N130" s="1371"/>
      <c r="O130" s="661" t="s">
        <v>53</v>
      </c>
      <c r="P130" s="661" t="s">
        <v>53</v>
      </c>
      <c r="Q130" s="661" t="s">
        <v>53</v>
      </c>
      <c r="R130" s="661" t="s">
        <v>53</v>
      </c>
      <c r="S130" s="661" t="s">
        <v>53</v>
      </c>
      <c r="T130" s="661" t="s">
        <v>53</v>
      </c>
      <c r="U130" s="661" t="s">
        <v>53</v>
      </c>
      <c r="V130" s="661" t="s">
        <v>54</v>
      </c>
      <c r="W130" s="661" t="s">
        <v>54</v>
      </c>
      <c r="X130" s="661" t="s">
        <v>53</v>
      </c>
      <c r="Y130" s="661" t="s">
        <v>53</v>
      </c>
      <c r="Z130" s="661" t="s">
        <v>53</v>
      </c>
      <c r="AA130" s="661" t="s">
        <v>53</v>
      </c>
      <c r="AB130" s="661" t="s">
        <v>53</v>
      </c>
      <c r="AC130" s="661" t="s">
        <v>53</v>
      </c>
      <c r="AD130" s="661" t="s">
        <v>54</v>
      </c>
      <c r="AE130" s="661" t="s">
        <v>53</v>
      </c>
      <c r="AF130" s="661" t="s">
        <v>53</v>
      </c>
      <c r="AG130" s="661" t="s">
        <v>54</v>
      </c>
      <c r="AH130" s="662"/>
      <c r="AI130" s="1373"/>
      <c r="AJ130" s="662"/>
      <c r="AK130" s="1375"/>
      <c r="AL130" s="1377"/>
      <c r="AM130" s="1379"/>
      <c r="AN130" s="522" t="s">
        <v>347</v>
      </c>
      <c r="AO130" s="518" t="s">
        <v>889</v>
      </c>
      <c r="AP130" s="578" t="s">
        <v>887</v>
      </c>
      <c r="AQ130" s="663" t="s">
        <v>103</v>
      </c>
      <c r="AR130" s="664" t="s">
        <v>61</v>
      </c>
      <c r="AS130" s="621">
        <v>0.25</v>
      </c>
      <c r="AT130" s="664" t="s">
        <v>56</v>
      </c>
      <c r="AU130" s="621">
        <v>0.15</v>
      </c>
      <c r="AV130" s="665">
        <v>0.4</v>
      </c>
      <c r="AW130" s="664" t="s">
        <v>57</v>
      </c>
      <c r="AX130" s="664" t="s">
        <v>65</v>
      </c>
      <c r="AY130" s="664" t="s">
        <v>59</v>
      </c>
      <c r="AZ130" s="679">
        <v>0.216</v>
      </c>
      <c r="BA130" s="666" t="s">
        <v>90</v>
      </c>
      <c r="BB130" s="665">
        <v>0.6</v>
      </c>
      <c r="BC130" s="666" t="s">
        <v>123</v>
      </c>
      <c r="BD130" s="624" t="s">
        <v>126</v>
      </c>
      <c r="BE130" s="1381"/>
      <c r="BF130" s="1443"/>
      <c r="BG130" s="1443"/>
      <c r="BH130" s="1373"/>
      <c r="BI130" s="1452"/>
      <c r="BJ130" s="1452"/>
      <c r="BK130" s="376"/>
      <c r="BL130" s="1455"/>
    </row>
    <row r="131" spans="2:64" ht="168.75" customHeight="1" thickBot="1" x14ac:dyDescent="0.35">
      <c r="B131" s="1446"/>
      <c r="C131" s="1449"/>
      <c r="D131" s="1390"/>
      <c r="E131" s="1413" t="s">
        <v>50</v>
      </c>
      <c r="F131" s="1394" t="s">
        <v>311</v>
      </c>
      <c r="G131" s="1386" t="s">
        <v>1016</v>
      </c>
      <c r="H131" s="1372" t="s">
        <v>68</v>
      </c>
      <c r="I131" s="1372" t="s">
        <v>886</v>
      </c>
      <c r="J131" s="1372" t="s">
        <v>892</v>
      </c>
      <c r="K131" s="1382" t="s">
        <v>101</v>
      </c>
      <c r="L131" s="1372" t="s">
        <v>72</v>
      </c>
      <c r="M131" s="1384" t="s">
        <v>90</v>
      </c>
      <c r="N131" s="1370">
        <v>0.4</v>
      </c>
      <c r="O131" s="640" t="s">
        <v>53</v>
      </c>
      <c r="P131" s="640" t="s">
        <v>53</v>
      </c>
      <c r="Q131" s="640" t="s">
        <v>53</v>
      </c>
      <c r="R131" s="640" t="s">
        <v>53</v>
      </c>
      <c r="S131" s="640" t="s">
        <v>53</v>
      </c>
      <c r="T131" s="640" t="s">
        <v>53</v>
      </c>
      <c r="U131" s="640" t="s">
        <v>53</v>
      </c>
      <c r="V131" s="640" t="s">
        <v>54</v>
      </c>
      <c r="W131" s="640" t="s">
        <v>54</v>
      </c>
      <c r="X131" s="640" t="s">
        <v>53</v>
      </c>
      <c r="Y131" s="640" t="s">
        <v>53</v>
      </c>
      <c r="Z131" s="640" t="s">
        <v>53</v>
      </c>
      <c r="AA131" s="640" t="s">
        <v>53</v>
      </c>
      <c r="AB131" s="640" t="s">
        <v>53</v>
      </c>
      <c r="AC131" s="640" t="s">
        <v>53</v>
      </c>
      <c r="AD131" s="640" t="s">
        <v>54</v>
      </c>
      <c r="AE131" s="640" t="s">
        <v>53</v>
      </c>
      <c r="AF131" s="640" t="s">
        <v>53</v>
      </c>
      <c r="AG131" s="640" t="s">
        <v>54</v>
      </c>
      <c r="AH131" s="641"/>
      <c r="AI131" s="1372" t="s">
        <v>361</v>
      </c>
      <c r="AJ131" s="641"/>
      <c r="AK131" s="1374" t="s">
        <v>123</v>
      </c>
      <c r="AL131" s="1376">
        <v>0.6</v>
      </c>
      <c r="AM131" s="1378" t="s">
        <v>126</v>
      </c>
      <c r="AN131" s="685" t="s">
        <v>84</v>
      </c>
      <c r="AO131" s="517" t="s">
        <v>896</v>
      </c>
      <c r="AP131" s="368" t="s">
        <v>893</v>
      </c>
      <c r="AQ131" s="122" t="s">
        <v>103</v>
      </c>
      <c r="AR131" s="658" t="s">
        <v>61</v>
      </c>
      <c r="AS131" s="643">
        <v>0.25</v>
      </c>
      <c r="AT131" s="658" t="s">
        <v>56</v>
      </c>
      <c r="AU131" s="643">
        <v>0.15</v>
      </c>
      <c r="AV131" s="644">
        <v>0.4</v>
      </c>
      <c r="AW131" s="658" t="s">
        <v>57</v>
      </c>
      <c r="AX131" s="658" t="s">
        <v>58</v>
      </c>
      <c r="AY131" s="658" t="s">
        <v>59</v>
      </c>
      <c r="AZ131" s="644">
        <v>0.24</v>
      </c>
      <c r="BA131" s="645" t="s">
        <v>90</v>
      </c>
      <c r="BB131" s="644">
        <v>0.6</v>
      </c>
      <c r="BC131" s="645" t="s">
        <v>123</v>
      </c>
      <c r="BD131" s="646" t="s">
        <v>126</v>
      </c>
      <c r="BE131" s="1380" t="s">
        <v>60</v>
      </c>
      <c r="BF131" s="1372" t="s">
        <v>898</v>
      </c>
      <c r="BG131" s="1372" t="s">
        <v>899</v>
      </c>
      <c r="BH131" s="1372" t="s">
        <v>430</v>
      </c>
      <c r="BI131" s="1451">
        <v>44593</v>
      </c>
      <c r="BJ131" s="1451">
        <v>44895</v>
      </c>
      <c r="BK131" s="379"/>
      <c r="BL131" s="1425" t="s">
        <v>1017</v>
      </c>
    </row>
    <row r="132" spans="2:64" ht="98.25" customHeight="1" thickBot="1" x14ac:dyDescent="0.35">
      <c r="B132" s="1446"/>
      <c r="C132" s="1449"/>
      <c r="D132" s="1390"/>
      <c r="E132" s="1436"/>
      <c r="F132" s="1437"/>
      <c r="G132" s="1387"/>
      <c r="H132" s="1415"/>
      <c r="I132" s="1415"/>
      <c r="J132" s="1415"/>
      <c r="K132" s="1423"/>
      <c r="L132" s="1415"/>
      <c r="M132" s="1424"/>
      <c r="N132" s="1414"/>
      <c r="O132" s="623" t="s">
        <v>53</v>
      </c>
      <c r="P132" s="623" t="s">
        <v>53</v>
      </c>
      <c r="Q132" s="623" t="s">
        <v>53</v>
      </c>
      <c r="R132" s="623" t="s">
        <v>53</v>
      </c>
      <c r="S132" s="623" t="s">
        <v>53</v>
      </c>
      <c r="T132" s="623" t="s">
        <v>53</v>
      </c>
      <c r="U132" s="623" t="s">
        <v>53</v>
      </c>
      <c r="V132" s="623" t="s">
        <v>54</v>
      </c>
      <c r="W132" s="623" t="s">
        <v>54</v>
      </c>
      <c r="X132" s="623" t="s">
        <v>53</v>
      </c>
      <c r="Y132" s="623" t="s">
        <v>53</v>
      </c>
      <c r="Z132" s="623" t="s">
        <v>53</v>
      </c>
      <c r="AA132" s="623" t="s">
        <v>53</v>
      </c>
      <c r="AB132" s="623" t="s">
        <v>53</v>
      </c>
      <c r="AC132" s="623" t="s">
        <v>53</v>
      </c>
      <c r="AD132" s="623" t="s">
        <v>54</v>
      </c>
      <c r="AE132" s="623" t="s">
        <v>53</v>
      </c>
      <c r="AF132" s="623" t="s">
        <v>53</v>
      </c>
      <c r="AG132" s="623" t="s">
        <v>54</v>
      </c>
      <c r="AH132" s="615"/>
      <c r="AI132" s="1415"/>
      <c r="AJ132" s="615"/>
      <c r="AK132" s="1416"/>
      <c r="AL132" s="1417"/>
      <c r="AM132" s="1418"/>
      <c r="AN132" s="686" t="s">
        <v>347</v>
      </c>
      <c r="AO132" s="375" t="s">
        <v>1018</v>
      </c>
      <c r="AP132" s="368" t="s">
        <v>894</v>
      </c>
      <c r="AQ132" s="521" t="s">
        <v>103</v>
      </c>
      <c r="AR132" s="659" t="s">
        <v>61</v>
      </c>
      <c r="AS132" s="617">
        <v>0.25</v>
      </c>
      <c r="AT132" s="659" t="s">
        <v>56</v>
      </c>
      <c r="AU132" s="617">
        <v>0.15</v>
      </c>
      <c r="AV132" s="618">
        <v>0.4</v>
      </c>
      <c r="AW132" s="659" t="s">
        <v>57</v>
      </c>
      <c r="AX132" s="659" t="s">
        <v>58</v>
      </c>
      <c r="AY132" s="659" t="s">
        <v>59</v>
      </c>
      <c r="AZ132" s="629">
        <v>0.14399999999999999</v>
      </c>
      <c r="BA132" s="619" t="s">
        <v>112</v>
      </c>
      <c r="BB132" s="618">
        <v>0.6</v>
      </c>
      <c r="BC132" s="619" t="s">
        <v>123</v>
      </c>
      <c r="BD132" s="620" t="s">
        <v>126</v>
      </c>
      <c r="BE132" s="1419"/>
      <c r="BF132" s="1415"/>
      <c r="BG132" s="1415"/>
      <c r="BH132" s="1415"/>
      <c r="BI132" s="1453"/>
      <c r="BJ132" s="1453"/>
      <c r="BK132" s="338"/>
      <c r="BL132" s="1441"/>
    </row>
    <row r="133" spans="2:64" ht="75" customHeight="1" thickBot="1" x14ac:dyDescent="0.35">
      <c r="B133" s="1446"/>
      <c r="C133" s="1449"/>
      <c r="D133" s="1390"/>
      <c r="E133" s="1433"/>
      <c r="F133" s="1395"/>
      <c r="G133" s="1388"/>
      <c r="H133" s="1373"/>
      <c r="I133" s="1373"/>
      <c r="J133" s="1373"/>
      <c r="K133" s="1383"/>
      <c r="L133" s="1373"/>
      <c r="M133" s="1385"/>
      <c r="N133" s="1371"/>
      <c r="O133" s="661" t="s">
        <v>53</v>
      </c>
      <c r="P133" s="661" t="s">
        <v>53</v>
      </c>
      <c r="Q133" s="661" t="s">
        <v>53</v>
      </c>
      <c r="R133" s="661" t="s">
        <v>53</v>
      </c>
      <c r="S133" s="661" t="s">
        <v>53</v>
      </c>
      <c r="T133" s="661" t="s">
        <v>53</v>
      </c>
      <c r="U133" s="661" t="s">
        <v>53</v>
      </c>
      <c r="V133" s="661" t="s">
        <v>54</v>
      </c>
      <c r="W133" s="661" t="s">
        <v>54</v>
      </c>
      <c r="X133" s="661" t="s">
        <v>53</v>
      </c>
      <c r="Y133" s="661" t="s">
        <v>53</v>
      </c>
      <c r="Z133" s="661" t="s">
        <v>53</v>
      </c>
      <c r="AA133" s="661" t="s">
        <v>53</v>
      </c>
      <c r="AB133" s="661" t="s">
        <v>53</v>
      </c>
      <c r="AC133" s="661" t="s">
        <v>53</v>
      </c>
      <c r="AD133" s="661" t="s">
        <v>54</v>
      </c>
      <c r="AE133" s="661" t="s">
        <v>53</v>
      </c>
      <c r="AF133" s="661" t="s">
        <v>53</v>
      </c>
      <c r="AG133" s="661" t="s">
        <v>54</v>
      </c>
      <c r="AH133" s="662"/>
      <c r="AI133" s="1373"/>
      <c r="AJ133" s="662"/>
      <c r="AK133" s="1375"/>
      <c r="AL133" s="1377"/>
      <c r="AM133" s="1379"/>
      <c r="AN133" s="522" t="s">
        <v>348</v>
      </c>
      <c r="AO133" s="527" t="s">
        <v>897</v>
      </c>
      <c r="AP133" s="578" t="s">
        <v>895</v>
      </c>
      <c r="AQ133" s="528" t="s">
        <v>103</v>
      </c>
      <c r="AR133" s="664" t="s">
        <v>62</v>
      </c>
      <c r="AS133" s="621">
        <v>0.15</v>
      </c>
      <c r="AT133" s="664" t="s">
        <v>56</v>
      </c>
      <c r="AU133" s="621">
        <v>0.15</v>
      </c>
      <c r="AV133" s="665">
        <v>0.3</v>
      </c>
      <c r="AW133" s="664" t="s">
        <v>73</v>
      </c>
      <c r="AX133" s="664" t="s">
        <v>65</v>
      </c>
      <c r="AY133" s="664" t="s">
        <v>59</v>
      </c>
      <c r="AZ133" s="665">
        <v>0.1008</v>
      </c>
      <c r="BA133" s="666" t="s">
        <v>112</v>
      </c>
      <c r="BB133" s="665">
        <v>0.6</v>
      </c>
      <c r="BC133" s="666" t="s">
        <v>123</v>
      </c>
      <c r="BD133" s="624" t="s">
        <v>126</v>
      </c>
      <c r="BE133" s="1381"/>
      <c r="BF133" s="1373"/>
      <c r="BG133" s="1373"/>
      <c r="BH133" s="1373"/>
      <c r="BI133" s="1452"/>
      <c r="BJ133" s="1452"/>
      <c r="BK133" s="376"/>
      <c r="BL133" s="1426"/>
    </row>
    <row r="134" spans="2:64" ht="180" customHeight="1" thickBot="1" x14ac:dyDescent="0.35">
      <c r="B134" s="1446"/>
      <c r="C134" s="1449"/>
      <c r="D134" s="1390"/>
      <c r="E134" s="1413" t="s">
        <v>50</v>
      </c>
      <c r="F134" s="1394" t="s">
        <v>313</v>
      </c>
      <c r="G134" s="1386" t="s">
        <v>1019</v>
      </c>
      <c r="H134" s="1372" t="s">
        <v>68</v>
      </c>
      <c r="I134" s="1372" t="s">
        <v>903</v>
      </c>
      <c r="J134" s="1372" t="s">
        <v>904</v>
      </c>
      <c r="K134" s="1382" t="s">
        <v>101</v>
      </c>
      <c r="L134" s="1372" t="s">
        <v>167</v>
      </c>
      <c r="M134" s="1384" t="s">
        <v>112</v>
      </c>
      <c r="N134" s="1370">
        <v>0.2</v>
      </c>
      <c r="O134" s="640" t="s">
        <v>53</v>
      </c>
      <c r="P134" s="640" t="s">
        <v>53</v>
      </c>
      <c r="Q134" s="640" t="s">
        <v>53</v>
      </c>
      <c r="R134" s="640" t="s">
        <v>53</v>
      </c>
      <c r="S134" s="640" t="s">
        <v>53</v>
      </c>
      <c r="T134" s="640" t="s">
        <v>53</v>
      </c>
      <c r="U134" s="640" t="s">
        <v>53</v>
      </c>
      <c r="V134" s="640" t="s">
        <v>54</v>
      </c>
      <c r="W134" s="640" t="s">
        <v>54</v>
      </c>
      <c r="X134" s="640" t="s">
        <v>53</v>
      </c>
      <c r="Y134" s="640" t="s">
        <v>53</v>
      </c>
      <c r="Z134" s="640" t="s">
        <v>53</v>
      </c>
      <c r="AA134" s="640" t="s">
        <v>53</v>
      </c>
      <c r="AB134" s="640" t="s">
        <v>53</v>
      </c>
      <c r="AC134" s="640" t="s">
        <v>53</v>
      </c>
      <c r="AD134" s="640" t="s">
        <v>54</v>
      </c>
      <c r="AE134" s="640" t="s">
        <v>53</v>
      </c>
      <c r="AF134" s="640" t="s">
        <v>53</v>
      </c>
      <c r="AG134" s="640" t="s">
        <v>54</v>
      </c>
      <c r="AH134" s="641"/>
      <c r="AI134" s="1372" t="s">
        <v>362</v>
      </c>
      <c r="AJ134" s="641"/>
      <c r="AK134" s="1374" t="s">
        <v>130</v>
      </c>
      <c r="AL134" s="1376">
        <v>0.8</v>
      </c>
      <c r="AM134" s="1378" t="s">
        <v>129</v>
      </c>
      <c r="AN134" s="686" t="s">
        <v>84</v>
      </c>
      <c r="AO134" s="756" t="s">
        <v>908</v>
      </c>
      <c r="AP134" s="368" t="s">
        <v>905</v>
      </c>
      <c r="AQ134" s="642" t="s">
        <v>103</v>
      </c>
      <c r="AR134" s="658" t="s">
        <v>61</v>
      </c>
      <c r="AS134" s="643">
        <v>0.25</v>
      </c>
      <c r="AT134" s="658" t="s">
        <v>56</v>
      </c>
      <c r="AU134" s="643">
        <v>0.15</v>
      </c>
      <c r="AV134" s="644">
        <v>0.4</v>
      </c>
      <c r="AW134" s="658" t="s">
        <v>57</v>
      </c>
      <c r="AX134" s="658" t="s">
        <v>58</v>
      </c>
      <c r="AY134" s="658" t="s">
        <v>59</v>
      </c>
      <c r="AZ134" s="644">
        <v>0.12</v>
      </c>
      <c r="BA134" s="645" t="s">
        <v>112</v>
      </c>
      <c r="BB134" s="644">
        <v>0.8</v>
      </c>
      <c r="BC134" s="645" t="s">
        <v>130</v>
      </c>
      <c r="BD134" s="646" t="s">
        <v>129</v>
      </c>
      <c r="BE134" s="1380" t="s">
        <v>118</v>
      </c>
      <c r="BF134" s="1442" t="s">
        <v>909</v>
      </c>
      <c r="BG134" s="1442" t="s">
        <v>906</v>
      </c>
      <c r="BH134" s="1372" t="s">
        <v>430</v>
      </c>
      <c r="BI134" s="1451">
        <v>44593</v>
      </c>
      <c r="BJ134" s="1451">
        <v>44895</v>
      </c>
      <c r="BK134" s="379"/>
      <c r="BL134" s="1425" t="s">
        <v>910</v>
      </c>
    </row>
    <row r="135" spans="2:64" ht="162.75" customHeight="1" thickBot="1" x14ac:dyDescent="0.35">
      <c r="B135" s="1446"/>
      <c r="C135" s="1449"/>
      <c r="D135" s="1390"/>
      <c r="E135" s="1433"/>
      <c r="F135" s="1395"/>
      <c r="G135" s="1388"/>
      <c r="H135" s="1373"/>
      <c r="I135" s="1373"/>
      <c r="J135" s="1373"/>
      <c r="K135" s="1383"/>
      <c r="L135" s="1373"/>
      <c r="M135" s="1385"/>
      <c r="N135" s="1371"/>
      <c r="O135" s="673" t="s">
        <v>53</v>
      </c>
      <c r="P135" s="673" t="s">
        <v>53</v>
      </c>
      <c r="Q135" s="673" t="s">
        <v>53</v>
      </c>
      <c r="R135" s="673" t="s">
        <v>53</v>
      </c>
      <c r="S135" s="673" t="s">
        <v>53</v>
      </c>
      <c r="T135" s="673" t="s">
        <v>53</v>
      </c>
      <c r="U135" s="673" t="s">
        <v>53</v>
      </c>
      <c r="V135" s="673" t="s">
        <v>54</v>
      </c>
      <c r="W135" s="673" t="s">
        <v>54</v>
      </c>
      <c r="X135" s="673" t="s">
        <v>53</v>
      </c>
      <c r="Y135" s="673" t="s">
        <v>53</v>
      </c>
      <c r="Z135" s="673" t="s">
        <v>53</v>
      </c>
      <c r="AA135" s="673" t="s">
        <v>53</v>
      </c>
      <c r="AB135" s="673" t="s">
        <v>53</v>
      </c>
      <c r="AC135" s="673" t="s">
        <v>53</v>
      </c>
      <c r="AD135" s="673" t="s">
        <v>54</v>
      </c>
      <c r="AE135" s="673" t="s">
        <v>53</v>
      </c>
      <c r="AF135" s="673" t="s">
        <v>53</v>
      </c>
      <c r="AG135" s="673" t="s">
        <v>54</v>
      </c>
      <c r="AH135" s="674"/>
      <c r="AI135" s="1373"/>
      <c r="AJ135" s="674"/>
      <c r="AK135" s="1375"/>
      <c r="AL135" s="1377"/>
      <c r="AM135" s="1379"/>
      <c r="AN135" s="686" t="s">
        <v>347</v>
      </c>
      <c r="AO135" s="756" t="s">
        <v>907</v>
      </c>
      <c r="AP135" s="368" t="s">
        <v>906</v>
      </c>
      <c r="AQ135" s="675" t="s">
        <v>105</v>
      </c>
      <c r="AR135" s="669" t="s">
        <v>55</v>
      </c>
      <c r="AS135" s="651">
        <v>0.1</v>
      </c>
      <c r="AT135" s="669" t="s">
        <v>56</v>
      </c>
      <c r="AU135" s="651">
        <v>0.15</v>
      </c>
      <c r="AV135" s="676">
        <v>0.25</v>
      </c>
      <c r="AW135" s="660" t="s">
        <v>57</v>
      </c>
      <c r="AX135" s="660" t="s">
        <v>58</v>
      </c>
      <c r="AY135" s="660" t="s">
        <v>59</v>
      </c>
      <c r="AZ135" s="671">
        <v>0.12</v>
      </c>
      <c r="BA135" s="677" t="s">
        <v>112</v>
      </c>
      <c r="BB135" s="654">
        <v>0.60000000000000009</v>
      </c>
      <c r="BC135" s="677" t="s">
        <v>123</v>
      </c>
      <c r="BD135" s="672" t="s">
        <v>126</v>
      </c>
      <c r="BE135" s="1381"/>
      <c r="BF135" s="1443"/>
      <c r="BG135" s="1443"/>
      <c r="BH135" s="1373"/>
      <c r="BI135" s="1452"/>
      <c r="BJ135" s="1452"/>
      <c r="BK135" s="381"/>
      <c r="BL135" s="1426"/>
    </row>
    <row r="136" spans="2:64" ht="83.25" customHeight="1" thickBot="1" x14ac:dyDescent="0.35">
      <c r="B136" s="1446"/>
      <c r="C136" s="1449"/>
      <c r="D136" s="1390"/>
      <c r="E136" s="1413" t="s">
        <v>50</v>
      </c>
      <c r="F136" s="1394" t="s">
        <v>331</v>
      </c>
      <c r="G136" s="1386" t="s">
        <v>1020</v>
      </c>
      <c r="H136" s="1372" t="s">
        <v>165</v>
      </c>
      <c r="I136" s="1382" t="s">
        <v>1021</v>
      </c>
      <c r="J136" s="1382" t="s">
        <v>1022</v>
      </c>
      <c r="K136" s="1382" t="s">
        <v>357</v>
      </c>
      <c r="L136" s="1372" t="s">
        <v>64</v>
      </c>
      <c r="M136" s="1384" t="s">
        <v>122</v>
      </c>
      <c r="N136" s="1370">
        <v>0.6</v>
      </c>
      <c r="O136" s="640" t="s">
        <v>53</v>
      </c>
      <c r="P136" s="640" t="s">
        <v>53</v>
      </c>
      <c r="Q136" s="640" t="s">
        <v>53</v>
      </c>
      <c r="R136" s="640" t="s">
        <v>53</v>
      </c>
      <c r="S136" s="640" t="s">
        <v>53</v>
      </c>
      <c r="T136" s="640" t="s">
        <v>53</v>
      </c>
      <c r="U136" s="640" t="s">
        <v>53</v>
      </c>
      <c r="V136" s="640" t="s">
        <v>54</v>
      </c>
      <c r="W136" s="640" t="s">
        <v>54</v>
      </c>
      <c r="X136" s="640" t="s">
        <v>53</v>
      </c>
      <c r="Y136" s="640" t="s">
        <v>53</v>
      </c>
      <c r="Z136" s="640" t="s">
        <v>53</v>
      </c>
      <c r="AA136" s="640" t="s">
        <v>53</v>
      </c>
      <c r="AB136" s="640" t="s">
        <v>53</v>
      </c>
      <c r="AC136" s="640" t="s">
        <v>53</v>
      </c>
      <c r="AD136" s="640" t="s">
        <v>54</v>
      </c>
      <c r="AE136" s="640" t="s">
        <v>53</v>
      </c>
      <c r="AF136" s="640" t="s">
        <v>53</v>
      </c>
      <c r="AG136" s="640" t="s">
        <v>54</v>
      </c>
      <c r="AH136" s="641"/>
      <c r="AI136" s="1372" t="s">
        <v>362</v>
      </c>
      <c r="AJ136" s="641"/>
      <c r="AK136" s="1374" t="s">
        <v>130</v>
      </c>
      <c r="AL136" s="1376">
        <v>0.8</v>
      </c>
      <c r="AM136" s="1378" t="s">
        <v>129</v>
      </c>
      <c r="AN136" s="686" t="s">
        <v>84</v>
      </c>
      <c r="AO136" s="756" t="s">
        <v>1023</v>
      </c>
      <c r="AP136" s="368" t="s">
        <v>1024</v>
      </c>
      <c r="AQ136" s="642" t="s">
        <v>103</v>
      </c>
      <c r="AR136" s="658" t="s">
        <v>62</v>
      </c>
      <c r="AS136" s="643">
        <v>0.15</v>
      </c>
      <c r="AT136" s="658" t="s">
        <v>56</v>
      </c>
      <c r="AU136" s="643">
        <v>0.15</v>
      </c>
      <c r="AV136" s="644">
        <v>0.3</v>
      </c>
      <c r="AW136" s="658" t="s">
        <v>57</v>
      </c>
      <c r="AX136" s="658" t="s">
        <v>58</v>
      </c>
      <c r="AY136" s="658" t="s">
        <v>59</v>
      </c>
      <c r="AZ136" s="644">
        <v>0.42</v>
      </c>
      <c r="BA136" s="645" t="s">
        <v>122</v>
      </c>
      <c r="BB136" s="644">
        <v>0.8</v>
      </c>
      <c r="BC136" s="645" t="s">
        <v>130</v>
      </c>
      <c r="BD136" s="646" t="s">
        <v>129</v>
      </c>
      <c r="BE136" s="1380" t="s">
        <v>60</v>
      </c>
      <c r="BF136" s="379" t="s">
        <v>911</v>
      </c>
      <c r="BG136" s="670" t="s">
        <v>1025</v>
      </c>
      <c r="BH136" s="670" t="s">
        <v>430</v>
      </c>
      <c r="BI136" s="158">
        <v>44607</v>
      </c>
      <c r="BJ136" s="158">
        <v>44803</v>
      </c>
      <c r="BK136" s="379"/>
      <c r="BL136" s="1425" t="s">
        <v>913</v>
      </c>
    </row>
    <row r="137" spans="2:64" ht="64.5" customHeight="1" thickBot="1" x14ac:dyDescent="0.35">
      <c r="B137" s="1447"/>
      <c r="C137" s="1450"/>
      <c r="D137" s="1391"/>
      <c r="E137" s="1393"/>
      <c r="F137" s="1395"/>
      <c r="G137" s="1388"/>
      <c r="H137" s="1373"/>
      <c r="I137" s="1383"/>
      <c r="J137" s="1383"/>
      <c r="K137" s="1383"/>
      <c r="L137" s="1373"/>
      <c r="M137" s="1385"/>
      <c r="N137" s="1371"/>
      <c r="O137" s="673" t="s">
        <v>53</v>
      </c>
      <c r="P137" s="673" t="s">
        <v>53</v>
      </c>
      <c r="Q137" s="673" t="s">
        <v>53</v>
      </c>
      <c r="R137" s="673" t="s">
        <v>53</v>
      </c>
      <c r="S137" s="673" t="s">
        <v>53</v>
      </c>
      <c r="T137" s="673" t="s">
        <v>53</v>
      </c>
      <c r="U137" s="673" t="s">
        <v>53</v>
      </c>
      <c r="V137" s="673" t="s">
        <v>54</v>
      </c>
      <c r="W137" s="673" t="s">
        <v>54</v>
      </c>
      <c r="X137" s="673" t="s">
        <v>53</v>
      </c>
      <c r="Y137" s="673" t="s">
        <v>53</v>
      </c>
      <c r="Z137" s="673" t="s">
        <v>53</v>
      </c>
      <c r="AA137" s="673" t="s">
        <v>53</v>
      </c>
      <c r="AB137" s="673" t="s">
        <v>53</v>
      </c>
      <c r="AC137" s="673" t="s">
        <v>53</v>
      </c>
      <c r="AD137" s="673" t="s">
        <v>54</v>
      </c>
      <c r="AE137" s="673" t="s">
        <v>53</v>
      </c>
      <c r="AF137" s="673" t="s">
        <v>53</v>
      </c>
      <c r="AG137" s="673" t="s">
        <v>54</v>
      </c>
      <c r="AH137" s="674"/>
      <c r="AI137" s="1373"/>
      <c r="AJ137" s="674"/>
      <c r="AK137" s="1375"/>
      <c r="AL137" s="1377"/>
      <c r="AM137" s="1379"/>
      <c r="AN137" s="686" t="s">
        <v>347</v>
      </c>
      <c r="AO137" s="582" t="s">
        <v>1026</v>
      </c>
      <c r="AP137" s="368" t="s">
        <v>1027</v>
      </c>
      <c r="AQ137" s="675" t="s">
        <v>105</v>
      </c>
      <c r="AR137" s="669" t="s">
        <v>55</v>
      </c>
      <c r="AS137" s="651">
        <v>0.1</v>
      </c>
      <c r="AT137" s="669" t="s">
        <v>56</v>
      </c>
      <c r="AU137" s="651">
        <v>0.15</v>
      </c>
      <c r="AV137" s="676">
        <v>0.25</v>
      </c>
      <c r="AW137" s="669" t="s">
        <v>73</v>
      </c>
      <c r="AX137" s="669" t="s">
        <v>65</v>
      </c>
      <c r="AY137" s="669" t="s">
        <v>59</v>
      </c>
      <c r="AZ137" s="671">
        <v>0.42</v>
      </c>
      <c r="BA137" s="677" t="s">
        <v>122</v>
      </c>
      <c r="BB137" s="654">
        <v>0.60000000000000009</v>
      </c>
      <c r="BC137" s="677" t="s">
        <v>123</v>
      </c>
      <c r="BD137" s="672" t="s">
        <v>126</v>
      </c>
      <c r="BE137" s="1381"/>
      <c r="BF137" s="381" t="s">
        <v>1028</v>
      </c>
      <c r="BG137" s="648" t="s">
        <v>1025</v>
      </c>
      <c r="BH137" s="648" t="s">
        <v>912</v>
      </c>
      <c r="BI137" s="160">
        <v>44593</v>
      </c>
      <c r="BJ137" s="160">
        <v>44895</v>
      </c>
      <c r="BK137" s="381"/>
      <c r="BL137" s="1426"/>
    </row>
    <row r="138" spans="2:64" ht="156.75" customHeight="1" thickBot="1" x14ac:dyDescent="0.35">
      <c r="B138" s="1386" t="s">
        <v>162</v>
      </c>
      <c r="C138" s="1389" t="s">
        <v>219</v>
      </c>
      <c r="D138" s="1389" t="s">
        <v>225</v>
      </c>
      <c r="E138" s="597" t="s">
        <v>50</v>
      </c>
      <c r="F138" s="720" t="s">
        <v>317</v>
      </c>
      <c r="G138" s="397" t="s">
        <v>524</v>
      </c>
      <c r="H138" s="688" t="s">
        <v>68</v>
      </c>
      <c r="I138" s="394" t="s">
        <v>525</v>
      </c>
      <c r="J138" s="394" t="s">
        <v>1029</v>
      </c>
      <c r="K138" s="689" t="s">
        <v>101</v>
      </c>
      <c r="L138" s="688" t="s">
        <v>167</v>
      </c>
      <c r="M138" s="690" t="s">
        <v>112</v>
      </c>
      <c r="N138" s="691">
        <v>0.2</v>
      </c>
      <c r="O138" s="692" t="s">
        <v>53</v>
      </c>
      <c r="P138" s="692" t="s">
        <v>53</v>
      </c>
      <c r="Q138" s="692" t="s">
        <v>53</v>
      </c>
      <c r="R138" s="692" t="s">
        <v>53</v>
      </c>
      <c r="S138" s="692" t="s">
        <v>53</v>
      </c>
      <c r="T138" s="692" t="s">
        <v>53</v>
      </c>
      <c r="U138" s="692" t="s">
        <v>53</v>
      </c>
      <c r="V138" s="692" t="s">
        <v>54</v>
      </c>
      <c r="W138" s="692" t="s">
        <v>54</v>
      </c>
      <c r="X138" s="692" t="s">
        <v>53</v>
      </c>
      <c r="Y138" s="692" t="s">
        <v>53</v>
      </c>
      <c r="Z138" s="692" t="s">
        <v>53</v>
      </c>
      <c r="AA138" s="692" t="s">
        <v>53</v>
      </c>
      <c r="AB138" s="692" t="s">
        <v>53</v>
      </c>
      <c r="AC138" s="692" t="s">
        <v>53</v>
      </c>
      <c r="AD138" s="692" t="s">
        <v>54</v>
      </c>
      <c r="AE138" s="692" t="s">
        <v>53</v>
      </c>
      <c r="AF138" s="692" t="s">
        <v>53</v>
      </c>
      <c r="AG138" s="692" t="s">
        <v>54</v>
      </c>
      <c r="AH138" s="693"/>
      <c r="AI138" s="688" t="s">
        <v>361</v>
      </c>
      <c r="AJ138" s="693"/>
      <c r="AK138" s="694" t="s">
        <v>123</v>
      </c>
      <c r="AL138" s="695">
        <v>0.6</v>
      </c>
      <c r="AM138" s="706" t="s">
        <v>126</v>
      </c>
      <c r="AN138" s="686" t="s">
        <v>84</v>
      </c>
      <c r="AO138" s="269" t="s">
        <v>558</v>
      </c>
      <c r="AP138" s="368" t="s">
        <v>1030</v>
      </c>
      <c r="AQ138" s="583" t="s">
        <v>103</v>
      </c>
      <c r="AR138" s="554" t="s">
        <v>61</v>
      </c>
      <c r="AS138" s="550">
        <v>0.25</v>
      </c>
      <c r="AT138" s="554" t="s">
        <v>56</v>
      </c>
      <c r="AU138" s="550">
        <v>0.15</v>
      </c>
      <c r="AV138" s="565">
        <v>0.4</v>
      </c>
      <c r="AW138" s="554" t="s">
        <v>57</v>
      </c>
      <c r="AX138" s="554" t="s">
        <v>58</v>
      </c>
      <c r="AY138" s="554" t="s">
        <v>59</v>
      </c>
      <c r="AZ138" s="565">
        <v>0.12</v>
      </c>
      <c r="BA138" s="566" t="s">
        <v>112</v>
      </c>
      <c r="BB138" s="565">
        <v>0.6</v>
      </c>
      <c r="BC138" s="566" t="s">
        <v>123</v>
      </c>
      <c r="BD138" s="567" t="s">
        <v>126</v>
      </c>
      <c r="BE138" s="554" t="s">
        <v>60</v>
      </c>
      <c r="BF138" s="555" t="s">
        <v>765</v>
      </c>
      <c r="BG138" s="555" t="s">
        <v>764</v>
      </c>
      <c r="BH138" s="555" t="s">
        <v>590</v>
      </c>
      <c r="BI138" s="568">
        <v>44576</v>
      </c>
      <c r="BJ138" s="568">
        <v>44925</v>
      </c>
      <c r="BK138" s="308"/>
      <c r="BL138" s="777" t="s">
        <v>1031</v>
      </c>
    </row>
    <row r="139" spans="2:64" ht="73.5" customHeight="1" thickBot="1" x14ac:dyDescent="0.35">
      <c r="B139" s="1387"/>
      <c r="C139" s="1390"/>
      <c r="D139" s="1390"/>
      <c r="E139" s="1413" t="s">
        <v>74</v>
      </c>
      <c r="F139" s="1394" t="s">
        <v>319</v>
      </c>
      <c r="G139" s="1386" t="s">
        <v>1032</v>
      </c>
      <c r="H139" s="1372" t="s">
        <v>68</v>
      </c>
      <c r="I139" s="1382" t="s">
        <v>536</v>
      </c>
      <c r="J139" s="1382" t="s">
        <v>1033</v>
      </c>
      <c r="K139" s="1382" t="s">
        <v>101</v>
      </c>
      <c r="L139" s="1372" t="s">
        <v>72</v>
      </c>
      <c r="M139" s="1384" t="s">
        <v>90</v>
      </c>
      <c r="N139" s="1370">
        <v>0.4</v>
      </c>
      <c r="O139" s="640" t="s">
        <v>53</v>
      </c>
      <c r="P139" s="640" t="s">
        <v>53</v>
      </c>
      <c r="Q139" s="640" t="s">
        <v>53</v>
      </c>
      <c r="R139" s="640" t="s">
        <v>53</v>
      </c>
      <c r="S139" s="640" t="s">
        <v>53</v>
      </c>
      <c r="T139" s="640" t="s">
        <v>53</v>
      </c>
      <c r="U139" s="640" t="s">
        <v>53</v>
      </c>
      <c r="V139" s="640" t="s">
        <v>54</v>
      </c>
      <c r="W139" s="640" t="s">
        <v>54</v>
      </c>
      <c r="X139" s="640" t="s">
        <v>53</v>
      </c>
      <c r="Y139" s="640" t="s">
        <v>53</v>
      </c>
      <c r="Z139" s="640" t="s">
        <v>53</v>
      </c>
      <c r="AA139" s="640" t="s">
        <v>53</v>
      </c>
      <c r="AB139" s="640" t="s">
        <v>53</v>
      </c>
      <c r="AC139" s="640" t="s">
        <v>53</v>
      </c>
      <c r="AD139" s="640" t="s">
        <v>54</v>
      </c>
      <c r="AE139" s="640" t="s">
        <v>53</v>
      </c>
      <c r="AF139" s="640" t="s">
        <v>53</v>
      </c>
      <c r="AG139" s="640" t="s">
        <v>54</v>
      </c>
      <c r="AH139" s="641"/>
      <c r="AI139" s="1372" t="s">
        <v>360</v>
      </c>
      <c r="AJ139" s="641"/>
      <c r="AK139" s="1374" t="s">
        <v>117</v>
      </c>
      <c r="AL139" s="1376">
        <v>0.4</v>
      </c>
      <c r="AM139" s="1378" t="s">
        <v>126</v>
      </c>
      <c r="AN139" s="188" t="s">
        <v>84</v>
      </c>
      <c r="AO139" s="271" t="s">
        <v>559</v>
      </c>
      <c r="AP139" s="368" t="s">
        <v>538</v>
      </c>
      <c r="AQ139" s="122" t="s">
        <v>103</v>
      </c>
      <c r="AR139" s="658" t="s">
        <v>62</v>
      </c>
      <c r="AS139" s="643">
        <v>0.15</v>
      </c>
      <c r="AT139" s="658" t="s">
        <v>56</v>
      </c>
      <c r="AU139" s="643">
        <v>0.15</v>
      </c>
      <c r="AV139" s="644">
        <v>0.3</v>
      </c>
      <c r="AW139" s="658" t="s">
        <v>57</v>
      </c>
      <c r="AX139" s="658" t="s">
        <v>58</v>
      </c>
      <c r="AY139" s="658" t="s">
        <v>59</v>
      </c>
      <c r="AZ139" s="644">
        <v>0.28000000000000003</v>
      </c>
      <c r="BA139" s="645" t="s">
        <v>90</v>
      </c>
      <c r="BB139" s="644">
        <v>0.4</v>
      </c>
      <c r="BC139" s="645" t="s">
        <v>117</v>
      </c>
      <c r="BD139" s="646" t="s">
        <v>126</v>
      </c>
      <c r="BE139" s="1380" t="s">
        <v>114</v>
      </c>
      <c r="BF139" s="1439" t="s">
        <v>388</v>
      </c>
      <c r="BG139" s="1439" t="s">
        <v>388</v>
      </c>
      <c r="BH139" s="1439" t="s">
        <v>388</v>
      </c>
      <c r="BI139" s="1439" t="s">
        <v>388</v>
      </c>
      <c r="BJ139" s="1439" t="s">
        <v>388</v>
      </c>
      <c r="BK139" s="1439" t="s">
        <v>388</v>
      </c>
      <c r="BL139" s="1425" t="s">
        <v>1034</v>
      </c>
    </row>
    <row r="140" spans="2:64" ht="158.25" customHeight="1" thickTop="1" thickBot="1" x14ac:dyDescent="0.35">
      <c r="B140" s="1387"/>
      <c r="C140" s="1390"/>
      <c r="D140" s="1390"/>
      <c r="E140" s="1436"/>
      <c r="F140" s="1437"/>
      <c r="G140" s="1387"/>
      <c r="H140" s="1415"/>
      <c r="I140" s="1423"/>
      <c r="J140" s="1423"/>
      <c r="K140" s="1423"/>
      <c r="L140" s="1415"/>
      <c r="M140" s="1424"/>
      <c r="N140" s="1414"/>
      <c r="O140" s="623" t="s">
        <v>53</v>
      </c>
      <c r="P140" s="623" t="s">
        <v>53</v>
      </c>
      <c r="Q140" s="623" t="s">
        <v>53</v>
      </c>
      <c r="R140" s="623" t="s">
        <v>53</v>
      </c>
      <c r="S140" s="623" t="s">
        <v>53</v>
      </c>
      <c r="T140" s="623" t="s">
        <v>53</v>
      </c>
      <c r="U140" s="623" t="s">
        <v>53</v>
      </c>
      <c r="V140" s="623" t="s">
        <v>54</v>
      </c>
      <c r="W140" s="623" t="s">
        <v>54</v>
      </c>
      <c r="X140" s="623" t="s">
        <v>53</v>
      </c>
      <c r="Y140" s="623" t="s">
        <v>53</v>
      </c>
      <c r="Z140" s="623" t="s">
        <v>53</v>
      </c>
      <c r="AA140" s="623" t="s">
        <v>53</v>
      </c>
      <c r="AB140" s="623" t="s">
        <v>53</v>
      </c>
      <c r="AC140" s="623" t="s">
        <v>53</v>
      </c>
      <c r="AD140" s="623" t="s">
        <v>54</v>
      </c>
      <c r="AE140" s="623" t="s">
        <v>53</v>
      </c>
      <c r="AF140" s="623" t="s">
        <v>53</v>
      </c>
      <c r="AG140" s="623" t="s">
        <v>54</v>
      </c>
      <c r="AH140" s="615"/>
      <c r="AI140" s="1415"/>
      <c r="AJ140" s="615"/>
      <c r="AK140" s="1416"/>
      <c r="AL140" s="1417"/>
      <c r="AM140" s="1418"/>
      <c r="AN140" s="188" t="s">
        <v>347</v>
      </c>
      <c r="AO140" s="270" t="s">
        <v>560</v>
      </c>
      <c r="AP140" s="368" t="s">
        <v>1035</v>
      </c>
      <c r="AQ140" s="521" t="s">
        <v>103</v>
      </c>
      <c r="AR140" s="659" t="s">
        <v>62</v>
      </c>
      <c r="AS140" s="617">
        <v>0.15</v>
      </c>
      <c r="AT140" s="659" t="s">
        <v>56</v>
      </c>
      <c r="AU140" s="617">
        <v>0.15</v>
      </c>
      <c r="AV140" s="618">
        <v>0.3</v>
      </c>
      <c r="AW140" s="659" t="s">
        <v>57</v>
      </c>
      <c r="AX140" s="659" t="s">
        <v>58</v>
      </c>
      <c r="AY140" s="659" t="s">
        <v>59</v>
      </c>
      <c r="AZ140" s="629">
        <v>0.19600000000000001</v>
      </c>
      <c r="BA140" s="619" t="s">
        <v>112</v>
      </c>
      <c r="BB140" s="618">
        <v>0.4</v>
      </c>
      <c r="BC140" s="619" t="s">
        <v>117</v>
      </c>
      <c r="BD140" s="620" t="s">
        <v>90</v>
      </c>
      <c r="BE140" s="1419"/>
      <c r="BF140" s="1444"/>
      <c r="BG140" s="1444"/>
      <c r="BH140" s="1444"/>
      <c r="BI140" s="1444"/>
      <c r="BJ140" s="1444"/>
      <c r="BK140" s="1444"/>
      <c r="BL140" s="1441"/>
    </row>
    <row r="141" spans="2:64" ht="87.75" thickBot="1" x14ac:dyDescent="0.35">
      <c r="B141" s="1387"/>
      <c r="C141" s="1390"/>
      <c r="D141" s="1390"/>
      <c r="E141" s="1433"/>
      <c r="F141" s="1395"/>
      <c r="G141" s="1388"/>
      <c r="H141" s="1373"/>
      <c r="I141" s="1383"/>
      <c r="J141" s="1383"/>
      <c r="K141" s="1383"/>
      <c r="L141" s="1373"/>
      <c r="M141" s="1385"/>
      <c r="N141" s="1371"/>
      <c r="O141" s="649" t="s">
        <v>53</v>
      </c>
      <c r="P141" s="649" t="s">
        <v>53</v>
      </c>
      <c r="Q141" s="649" t="s">
        <v>53</v>
      </c>
      <c r="R141" s="649" t="s">
        <v>53</v>
      </c>
      <c r="S141" s="649" t="s">
        <v>53</v>
      </c>
      <c r="T141" s="649" t="s">
        <v>53</v>
      </c>
      <c r="U141" s="649" t="s">
        <v>53</v>
      </c>
      <c r="V141" s="649" t="s">
        <v>54</v>
      </c>
      <c r="W141" s="649" t="s">
        <v>54</v>
      </c>
      <c r="X141" s="649" t="s">
        <v>53</v>
      </c>
      <c r="Y141" s="649" t="s">
        <v>53</v>
      </c>
      <c r="Z141" s="649" t="s">
        <v>53</v>
      </c>
      <c r="AA141" s="649" t="s">
        <v>53</v>
      </c>
      <c r="AB141" s="649" t="s">
        <v>53</v>
      </c>
      <c r="AC141" s="649" t="s">
        <v>53</v>
      </c>
      <c r="AD141" s="649" t="s">
        <v>54</v>
      </c>
      <c r="AE141" s="649" t="s">
        <v>53</v>
      </c>
      <c r="AF141" s="649" t="s">
        <v>53</v>
      </c>
      <c r="AG141" s="649" t="s">
        <v>54</v>
      </c>
      <c r="AH141" s="650"/>
      <c r="AI141" s="1373"/>
      <c r="AJ141" s="650"/>
      <c r="AK141" s="1375"/>
      <c r="AL141" s="1377"/>
      <c r="AM141" s="1379"/>
      <c r="AN141" s="686" t="s">
        <v>348</v>
      </c>
      <c r="AO141" s="272" t="s">
        <v>561</v>
      </c>
      <c r="AP141" s="368" t="s">
        <v>537</v>
      </c>
      <c r="AQ141" s="123" t="s">
        <v>103</v>
      </c>
      <c r="AR141" s="660" t="s">
        <v>62</v>
      </c>
      <c r="AS141" s="653">
        <v>0.15</v>
      </c>
      <c r="AT141" s="660" t="s">
        <v>56</v>
      </c>
      <c r="AU141" s="653">
        <v>0.15</v>
      </c>
      <c r="AV141" s="654">
        <v>0.3</v>
      </c>
      <c r="AW141" s="660" t="s">
        <v>57</v>
      </c>
      <c r="AX141" s="660" t="s">
        <v>58</v>
      </c>
      <c r="AY141" s="660" t="s">
        <v>59</v>
      </c>
      <c r="AZ141" s="671">
        <v>0.13720000000000002</v>
      </c>
      <c r="BA141" s="655" t="s">
        <v>112</v>
      </c>
      <c r="BB141" s="654">
        <v>0.4</v>
      </c>
      <c r="BC141" s="655" t="s">
        <v>117</v>
      </c>
      <c r="BD141" s="656" t="s">
        <v>90</v>
      </c>
      <c r="BE141" s="1381"/>
      <c r="BF141" s="1440"/>
      <c r="BG141" s="1440"/>
      <c r="BH141" s="1440"/>
      <c r="BI141" s="1440"/>
      <c r="BJ141" s="1440"/>
      <c r="BK141" s="1440"/>
      <c r="BL141" s="1426"/>
    </row>
    <row r="142" spans="2:64" ht="141.75" thickBot="1" x14ac:dyDescent="0.35">
      <c r="B142" s="1387"/>
      <c r="C142" s="1390"/>
      <c r="D142" s="1390"/>
      <c r="E142" s="1413" t="s">
        <v>50</v>
      </c>
      <c r="F142" s="1394" t="s">
        <v>320</v>
      </c>
      <c r="G142" s="1396" t="s">
        <v>562</v>
      </c>
      <c r="H142" s="1372" t="s">
        <v>68</v>
      </c>
      <c r="I142" s="1372" t="s">
        <v>563</v>
      </c>
      <c r="J142" s="1442" t="s">
        <v>1036</v>
      </c>
      <c r="K142" s="1382" t="s">
        <v>101</v>
      </c>
      <c r="L142" s="1372" t="s">
        <v>72</v>
      </c>
      <c r="M142" s="1384" t="s">
        <v>90</v>
      </c>
      <c r="N142" s="1370">
        <v>0.4</v>
      </c>
      <c r="O142" s="632" t="s">
        <v>53</v>
      </c>
      <c r="P142" s="632" t="s">
        <v>53</v>
      </c>
      <c r="Q142" s="632" t="s">
        <v>53</v>
      </c>
      <c r="R142" s="632" t="s">
        <v>53</v>
      </c>
      <c r="S142" s="632" t="s">
        <v>53</v>
      </c>
      <c r="T142" s="632" t="s">
        <v>53</v>
      </c>
      <c r="U142" s="632" t="s">
        <v>53</v>
      </c>
      <c r="V142" s="632" t="s">
        <v>54</v>
      </c>
      <c r="W142" s="632" t="s">
        <v>54</v>
      </c>
      <c r="X142" s="632" t="s">
        <v>53</v>
      </c>
      <c r="Y142" s="632" t="s">
        <v>53</v>
      </c>
      <c r="Z142" s="632" t="s">
        <v>53</v>
      </c>
      <c r="AA142" s="632" t="s">
        <v>53</v>
      </c>
      <c r="AB142" s="632" t="s">
        <v>53</v>
      </c>
      <c r="AC142" s="632" t="s">
        <v>53</v>
      </c>
      <c r="AD142" s="632" t="s">
        <v>54</v>
      </c>
      <c r="AE142" s="632" t="s">
        <v>53</v>
      </c>
      <c r="AF142" s="632" t="s">
        <v>53</v>
      </c>
      <c r="AG142" s="632" t="s">
        <v>54</v>
      </c>
      <c r="AH142" s="633"/>
      <c r="AI142" s="1372" t="s">
        <v>360</v>
      </c>
      <c r="AJ142" s="633"/>
      <c r="AK142" s="1374" t="s">
        <v>117</v>
      </c>
      <c r="AL142" s="1376">
        <v>0.4</v>
      </c>
      <c r="AM142" s="1378" t="s">
        <v>126</v>
      </c>
      <c r="AN142" s="188" t="s">
        <v>84</v>
      </c>
      <c r="AO142" s="271" t="s">
        <v>1037</v>
      </c>
      <c r="AP142" s="368" t="s">
        <v>564</v>
      </c>
      <c r="AQ142" s="122" t="s">
        <v>103</v>
      </c>
      <c r="AR142" s="658" t="s">
        <v>61</v>
      </c>
      <c r="AS142" s="643">
        <v>0.25</v>
      </c>
      <c r="AT142" s="658" t="s">
        <v>69</v>
      </c>
      <c r="AU142" s="643">
        <v>0.25</v>
      </c>
      <c r="AV142" s="644">
        <v>0.5</v>
      </c>
      <c r="AW142" s="658" t="s">
        <v>57</v>
      </c>
      <c r="AX142" s="658" t="s">
        <v>58</v>
      </c>
      <c r="AY142" s="658" t="s">
        <v>59</v>
      </c>
      <c r="AZ142" s="644">
        <v>0.2</v>
      </c>
      <c r="BA142" s="645" t="s">
        <v>112</v>
      </c>
      <c r="BB142" s="644">
        <v>0.4</v>
      </c>
      <c r="BC142" s="645" t="s">
        <v>117</v>
      </c>
      <c r="BD142" s="646" t="s">
        <v>90</v>
      </c>
      <c r="BE142" s="1380" t="s">
        <v>114</v>
      </c>
      <c r="BF142" s="1439" t="s">
        <v>388</v>
      </c>
      <c r="BG142" s="1439" t="s">
        <v>388</v>
      </c>
      <c r="BH142" s="1439" t="s">
        <v>388</v>
      </c>
      <c r="BI142" s="1439" t="s">
        <v>388</v>
      </c>
      <c r="BJ142" s="1439" t="s">
        <v>388</v>
      </c>
      <c r="BK142" s="680"/>
      <c r="BL142" s="1425" t="s">
        <v>1038</v>
      </c>
    </row>
    <row r="143" spans="2:64" ht="117" thickTop="1" thickBot="1" x14ac:dyDescent="0.35">
      <c r="B143" s="1388"/>
      <c r="C143" s="1391"/>
      <c r="D143" s="1391"/>
      <c r="E143" s="1393"/>
      <c r="F143" s="1395"/>
      <c r="G143" s="1397"/>
      <c r="H143" s="1373"/>
      <c r="I143" s="1373"/>
      <c r="J143" s="1443"/>
      <c r="K143" s="1383"/>
      <c r="L143" s="1373"/>
      <c r="M143" s="1385"/>
      <c r="N143" s="1371"/>
      <c r="O143" s="649" t="s">
        <v>53</v>
      </c>
      <c r="P143" s="649" t="s">
        <v>53</v>
      </c>
      <c r="Q143" s="649" t="s">
        <v>53</v>
      </c>
      <c r="R143" s="649" t="s">
        <v>53</v>
      </c>
      <c r="S143" s="649" t="s">
        <v>53</v>
      </c>
      <c r="T143" s="649" t="s">
        <v>53</v>
      </c>
      <c r="U143" s="649" t="s">
        <v>53</v>
      </c>
      <c r="V143" s="649" t="s">
        <v>54</v>
      </c>
      <c r="W143" s="649" t="s">
        <v>54</v>
      </c>
      <c r="X143" s="649" t="s">
        <v>53</v>
      </c>
      <c r="Y143" s="649" t="s">
        <v>53</v>
      </c>
      <c r="Z143" s="649" t="s">
        <v>53</v>
      </c>
      <c r="AA143" s="649" t="s">
        <v>53</v>
      </c>
      <c r="AB143" s="649" t="s">
        <v>53</v>
      </c>
      <c r="AC143" s="649" t="s">
        <v>53</v>
      </c>
      <c r="AD143" s="649" t="s">
        <v>54</v>
      </c>
      <c r="AE143" s="649" t="s">
        <v>53</v>
      </c>
      <c r="AF143" s="649" t="s">
        <v>53</v>
      </c>
      <c r="AG143" s="649" t="s">
        <v>54</v>
      </c>
      <c r="AH143" s="650"/>
      <c r="AI143" s="1373"/>
      <c r="AJ143" s="650"/>
      <c r="AK143" s="1375"/>
      <c r="AL143" s="1377"/>
      <c r="AM143" s="1379"/>
      <c r="AN143" s="686" t="s">
        <v>347</v>
      </c>
      <c r="AO143" s="272" t="s">
        <v>566</v>
      </c>
      <c r="AP143" s="368" t="s">
        <v>565</v>
      </c>
      <c r="AQ143" s="123" t="s">
        <v>103</v>
      </c>
      <c r="AR143" s="660" t="s">
        <v>61</v>
      </c>
      <c r="AS143" s="653">
        <v>0.25</v>
      </c>
      <c r="AT143" s="660" t="s">
        <v>69</v>
      </c>
      <c r="AU143" s="653">
        <v>0.25</v>
      </c>
      <c r="AV143" s="654">
        <v>0.5</v>
      </c>
      <c r="AW143" s="660" t="s">
        <v>57</v>
      </c>
      <c r="AX143" s="660" t="s">
        <v>58</v>
      </c>
      <c r="AY143" s="660" t="s">
        <v>59</v>
      </c>
      <c r="AZ143" s="671">
        <v>0.1</v>
      </c>
      <c r="BA143" s="655" t="s">
        <v>112</v>
      </c>
      <c r="BB143" s="654">
        <v>0.4</v>
      </c>
      <c r="BC143" s="655" t="s">
        <v>117</v>
      </c>
      <c r="BD143" s="656" t="s">
        <v>90</v>
      </c>
      <c r="BE143" s="1381"/>
      <c r="BF143" s="1440"/>
      <c r="BG143" s="1440"/>
      <c r="BH143" s="1440"/>
      <c r="BI143" s="1440"/>
      <c r="BJ143" s="1440"/>
      <c r="BK143" s="681"/>
      <c r="BL143" s="1426"/>
    </row>
    <row r="144" spans="2:64" ht="114.75" customHeight="1" x14ac:dyDescent="0.3">
      <c r="B144" s="1386" t="s">
        <v>71</v>
      </c>
      <c r="C144" s="1389" t="s">
        <v>220</v>
      </c>
      <c r="D144" s="1389" t="s">
        <v>221</v>
      </c>
      <c r="E144" s="1392" t="s">
        <v>50</v>
      </c>
      <c r="F144" s="1394" t="s">
        <v>321</v>
      </c>
      <c r="G144" s="1434" t="s">
        <v>567</v>
      </c>
      <c r="H144" s="1372" t="s">
        <v>68</v>
      </c>
      <c r="I144" s="1431" t="s">
        <v>568</v>
      </c>
      <c r="J144" s="1431" t="s">
        <v>569</v>
      </c>
      <c r="K144" s="1382" t="s">
        <v>355</v>
      </c>
      <c r="L144" s="1372" t="s">
        <v>167</v>
      </c>
      <c r="M144" s="1384" t="s">
        <v>112</v>
      </c>
      <c r="N144" s="1370">
        <v>0.2</v>
      </c>
      <c r="O144" s="640" t="s">
        <v>53</v>
      </c>
      <c r="P144" s="640" t="s">
        <v>53</v>
      </c>
      <c r="Q144" s="640" t="s">
        <v>53</v>
      </c>
      <c r="R144" s="640" t="s">
        <v>53</v>
      </c>
      <c r="S144" s="640" t="s">
        <v>53</v>
      </c>
      <c r="T144" s="640" t="s">
        <v>53</v>
      </c>
      <c r="U144" s="640" t="s">
        <v>53</v>
      </c>
      <c r="V144" s="640" t="s">
        <v>54</v>
      </c>
      <c r="W144" s="640" t="s">
        <v>54</v>
      </c>
      <c r="X144" s="640" t="s">
        <v>53</v>
      </c>
      <c r="Y144" s="640" t="s">
        <v>53</v>
      </c>
      <c r="Z144" s="640" t="s">
        <v>53</v>
      </c>
      <c r="AA144" s="640" t="s">
        <v>53</v>
      </c>
      <c r="AB144" s="640" t="s">
        <v>53</v>
      </c>
      <c r="AC144" s="640" t="s">
        <v>53</v>
      </c>
      <c r="AD144" s="640" t="s">
        <v>54</v>
      </c>
      <c r="AE144" s="640" t="s">
        <v>53</v>
      </c>
      <c r="AF144" s="640" t="s">
        <v>53</v>
      </c>
      <c r="AG144" s="640" t="s">
        <v>54</v>
      </c>
      <c r="AH144" s="641"/>
      <c r="AI144" s="1372" t="s">
        <v>189</v>
      </c>
      <c r="AJ144" s="641"/>
      <c r="AK144" s="1374" t="s">
        <v>155</v>
      </c>
      <c r="AL144" s="1376">
        <v>1</v>
      </c>
      <c r="AM144" s="1378" t="s">
        <v>91</v>
      </c>
      <c r="AN144" s="1429" t="s">
        <v>84</v>
      </c>
      <c r="AO144" s="1427" t="s">
        <v>571</v>
      </c>
      <c r="AP144" s="1408" t="s">
        <v>570</v>
      </c>
      <c r="AQ144" s="1410" t="s">
        <v>105</v>
      </c>
      <c r="AR144" s="1380" t="s">
        <v>55</v>
      </c>
      <c r="AS144" s="1376">
        <v>0.1</v>
      </c>
      <c r="AT144" s="1380" t="s">
        <v>56</v>
      </c>
      <c r="AU144" s="1376">
        <v>0.15</v>
      </c>
      <c r="AV144" s="1400">
        <v>0.25</v>
      </c>
      <c r="AW144" s="1380" t="s">
        <v>57</v>
      </c>
      <c r="AX144" s="1380" t="s">
        <v>65</v>
      </c>
      <c r="AY144" s="1380" t="s">
        <v>59</v>
      </c>
      <c r="AZ144" s="1400">
        <v>0.2</v>
      </c>
      <c r="BA144" s="1398" t="s">
        <v>112</v>
      </c>
      <c r="BB144" s="1400">
        <v>0.75</v>
      </c>
      <c r="BC144" s="1398" t="s">
        <v>130</v>
      </c>
      <c r="BD144" s="1402" t="s">
        <v>129</v>
      </c>
      <c r="BE144" s="1380" t="s">
        <v>118</v>
      </c>
      <c r="BF144" s="728" t="s">
        <v>572</v>
      </c>
      <c r="BG144" s="725" t="s">
        <v>573</v>
      </c>
      <c r="BH144" s="725" t="s">
        <v>390</v>
      </c>
      <c r="BI144" s="735">
        <v>44562</v>
      </c>
      <c r="BJ144" s="735">
        <v>44925</v>
      </c>
      <c r="BK144" s="774"/>
      <c r="BL144" s="1425" t="s">
        <v>576</v>
      </c>
    </row>
    <row r="145" spans="2:64" ht="99.75" thickBot="1" x14ac:dyDescent="0.35">
      <c r="B145" s="1387"/>
      <c r="C145" s="1390"/>
      <c r="D145" s="1390"/>
      <c r="E145" s="1433"/>
      <c r="F145" s="1395"/>
      <c r="G145" s="1435"/>
      <c r="H145" s="1373"/>
      <c r="I145" s="1432"/>
      <c r="J145" s="1432"/>
      <c r="K145" s="1383"/>
      <c r="L145" s="1373"/>
      <c r="M145" s="1385"/>
      <c r="N145" s="1371"/>
      <c r="O145" s="649" t="s">
        <v>53</v>
      </c>
      <c r="P145" s="649" t="s">
        <v>53</v>
      </c>
      <c r="Q145" s="649" t="s">
        <v>53</v>
      </c>
      <c r="R145" s="649" t="s">
        <v>53</v>
      </c>
      <c r="S145" s="649" t="s">
        <v>53</v>
      </c>
      <c r="T145" s="649" t="s">
        <v>53</v>
      </c>
      <c r="U145" s="649" t="s">
        <v>53</v>
      </c>
      <c r="V145" s="649" t="s">
        <v>54</v>
      </c>
      <c r="W145" s="649" t="s">
        <v>54</v>
      </c>
      <c r="X145" s="649" t="s">
        <v>53</v>
      </c>
      <c r="Y145" s="649" t="s">
        <v>53</v>
      </c>
      <c r="Z145" s="649" t="s">
        <v>53</v>
      </c>
      <c r="AA145" s="649" t="s">
        <v>53</v>
      </c>
      <c r="AB145" s="649" t="s">
        <v>53</v>
      </c>
      <c r="AC145" s="649" t="s">
        <v>53</v>
      </c>
      <c r="AD145" s="649" t="s">
        <v>54</v>
      </c>
      <c r="AE145" s="649" t="s">
        <v>53</v>
      </c>
      <c r="AF145" s="649" t="s">
        <v>53</v>
      </c>
      <c r="AG145" s="649" t="s">
        <v>54</v>
      </c>
      <c r="AH145" s="650"/>
      <c r="AI145" s="1373"/>
      <c r="AJ145" s="650"/>
      <c r="AK145" s="1375"/>
      <c r="AL145" s="1377"/>
      <c r="AM145" s="1379"/>
      <c r="AN145" s="1430"/>
      <c r="AO145" s="1428"/>
      <c r="AP145" s="1409"/>
      <c r="AQ145" s="1411"/>
      <c r="AR145" s="1381"/>
      <c r="AS145" s="1377"/>
      <c r="AT145" s="1381"/>
      <c r="AU145" s="1377"/>
      <c r="AV145" s="1401"/>
      <c r="AW145" s="1381"/>
      <c r="AX145" s="1381"/>
      <c r="AY145" s="1381"/>
      <c r="AZ145" s="1401"/>
      <c r="BA145" s="1399"/>
      <c r="BB145" s="1401"/>
      <c r="BC145" s="1399"/>
      <c r="BD145" s="1403"/>
      <c r="BE145" s="1381"/>
      <c r="BF145" s="648" t="s">
        <v>574</v>
      </c>
      <c r="BG145" s="648" t="s">
        <v>575</v>
      </c>
      <c r="BH145" s="648" t="s">
        <v>390</v>
      </c>
      <c r="BI145" s="160">
        <v>44562</v>
      </c>
      <c r="BJ145" s="160">
        <v>44925</v>
      </c>
      <c r="BK145" s="681"/>
      <c r="BL145" s="1426"/>
    </row>
    <row r="146" spans="2:64" ht="87.75" customHeight="1" thickBot="1" x14ac:dyDescent="0.35">
      <c r="B146" s="1387"/>
      <c r="C146" s="1390"/>
      <c r="D146" s="1390"/>
      <c r="E146" s="1413" t="s">
        <v>74</v>
      </c>
      <c r="F146" s="1394" t="s">
        <v>322</v>
      </c>
      <c r="G146" s="1434" t="s">
        <v>577</v>
      </c>
      <c r="H146" s="1372" t="s">
        <v>68</v>
      </c>
      <c r="I146" s="1420" t="s">
        <v>578</v>
      </c>
      <c r="J146" s="1420" t="s">
        <v>579</v>
      </c>
      <c r="K146" s="1382" t="s">
        <v>101</v>
      </c>
      <c r="L146" s="1372" t="s">
        <v>72</v>
      </c>
      <c r="M146" s="1384" t="s">
        <v>90</v>
      </c>
      <c r="N146" s="1370">
        <v>0.4</v>
      </c>
      <c r="O146" s="632" t="s">
        <v>53</v>
      </c>
      <c r="P146" s="632" t="s">
        <v>53</v>
      </c>
      <c r="Q146" s="632" t="s">
        <v>53</v>
      </c>
      <c r="R146" s="632" t="s">
        <v>53</v>
      </c>
      <c r="S146" s="632" t="s">
        <v>53</v>
      </c>
      <c r="T146" s="632" t="s">
        <v>53</v>
      </c>
      <c r="U146" s="632" t="s">
        <v>53</v>
      </c>
      <c r="V146" s="632" t="s">
        <v>54</v>
      </c>
      <c r="W146" s="632" t="s">
        <v>54</v>
      </c>
      <c r="X146" s="632" t="s">
        <v>53</v>
      </c>
      <c r="Y146" s="632" t="s">
        <v>53</v>
      </c>
      <c r="Z146" s="632" t="s">
        <v>53</v>
      </c>
      <c r="AA146" s="632" t="s">
        <v>53</v>
      </c>
      <c r="AB146" s="632" t="s">
        <v>53</v>
      </c>
      <c r="AC146" s="632" t="s">
        <v>53</v>
      </c>
      <c r="AD146" s="632" t="s">
        <v>54</v>
      </c>
      <c r="AE146" s="632" t="s">
        <v>53</v>
      </c>
      <c r="AF146" s="632" t="s">
        <v>53</v>
      </c>
      <c r="AG146" s="632" t="s">
        <v>54</v>
      </c>
      <c r="AH146" s="633"/>
      <c r="AI146" s="1372" t="s">
        <v>361</v>
      </c>
      <c r="AJ146" s="633"/>
      <c r="AK146" s="1374" t="s">
        <v>123</v>
      </c>
      <c r="AL146" s="1376">
        <v>0.6</v>
      </c>
      <c r="AM146" s="1378" t="s">
        <v>126</v>
      </c>
      <c r="AN146" s="188" t="s">
        <v>84</v>
      </c>
      <c r="AO146" s="723" t="s">
        <v>582</v>
      </c>
      <c r="AP146" s="368" t="s">
        <v>580</v>
      </c>
      <c r="AQ146" s="642" t="s">
        <v>103</v>
      </c>
      <c r="AR146" s="658" t="s">
        <v>61</v>
      </c>
      <c r="AS146" s="643">
        <v>0.25</v>
      </c>
      <c r="AT146" s="658" t="s">
        <v>56</v>
      </c>
      <c r="AU146" s="643">
        <v>0.15</v>
      </c>
      <c r="AV146" s="644">
        <v>0.4</v>
      </c>
      <c r="AW146" s="658" t="s">
        <v>57</v>
      </c>
      <c r="AX146" s="658" t="s">
        <v>65</v>
      </c>
      <c r="AY146" s="658" t="s">
        <v>59</v>
      </c>
      <c r="AZ146" s="644">
        <v>0.24</v>
      </c>
      <c r="BA146" s="645" t="s">
        <v>90</v>
      </c>
      <c r="BB146" s="644">
        <v>0.6</v>
      </c>
      <c r="BC146" s="645" t="s">
        <v>123</v>
      </c>
      <c r="BD146" s="646" t="s">
        <v>126</v>
      </c>
      <c r="BE146" s="1380" t="s">
        <v>60</v>
      </c>
      <c r="BF146" s="273" t="s">
        <v>585</v>
      </c>
      <c r="BG146" s="640" t="s">
        <v>586</v>
      </c>
      <c r="BH146" s="640" t="s">
        <v>430</v>
      </c>
      <c r="BI146" s="585">
        <v>44562</v>
      </c>
      <c r="BJ146" s="585">
        <v>44925</v>
      </c>
      <c r="BK146" s="667"/>
      <c r="BL146" s="1404" t="s">
        <v>591</v>
      </c>
    </row>
    <row r="147" spans="2:64" ht="120.75" thickTop="1" thickBot="1" x14ac:dyDescent="0.35">
      <c r="B147" s="1387"/>
      <c r="C147" s="1390"/>
      <c r="D147" s="1390"/>
      <c r="E147" s="1436"/>
      <c r="F147" s="1437"/>
      <c r="G147" s="1438"/>
      <c r="H147" s="1415"/>
      <c r="I147" s="1421"/>
      <c r="J147" s="1421"/>
      <c r="K147" s="1423"/>
      <c r="L147" s="1415"/>
      <c r="M147" s="1424"/>
      <c r="N147" s="1414"/>
      <c r="O147" s="623" t="s">
        <v>53</v>
      </c>
      <c r="P147" s="623" t="s">
        <v>53</v>
      </c>
      <c r="Q147" s="623" t="s">
        <v>53</v>
      </c>
      <c r="R147" s="623" t="s">
        <v>53</v>
      </c>
      <c r="S147" s="623" t="s">
        <v>53</v>
      </c>
      <c r="T147" s="623" t="s">
        <v>53</v>
      </c>
      <c r="U147" s="623" t="s">
        <v>53</v>
      </c>
      <c r="V147" s="623" t="s">
        <v>54</v>
      </c>
      <c r="W147" s="623" t="s">
        <v>54</v>
      </c>
      <c r="X147" s="623" t="s">
        <v>53</v>
      </c>
      <c r="Y147" s="623" t="s">
        <v>53</v>
      </c>
      <c r="Z147" s="623" t="s">
        <v>53</v>
      </c>
      <c r="AA147" s="623" t="s">
        <v>53</v>
      </c>
      <c r="AB147" s="623" t="s">
        <v>53</v>
      </c>
      <c r="AC147" s="623" t="s">
        <v>53</v>
      </c>
      <c r="AD147" s="623" t="s">
        <v>54</v>
      </c>
      <c r="AE147" s="623" t="s">
        <v>53</v>
      </c>
      <c r="AF147" s="623" t="s">
        <v>53</v>
      </c>
      <c r="AG147" s="623" t="s">
        <v>54</v>
      </c>
      <c r="AH147" s="615"/>
      <c r="AI147" s="1415"/>
      <c r="AJ147" s="615"/>
      <c r="AK147" s="1416"/>
      <c r="AL147" s="1417"/>
      <c r="AM147" s="1418"/>
      <c r="AN147" s="188" t="s">
        <v>347</v>
      </c>
      <c r="AO147" s="382" t="s">
        <v>583</v>
      </c>
      <c r="AP147" s="373" t="s">
        <v>581</v>
      </c>
      <c r="AQ147" s="343" t="s">
        <v>103</v>
      </c>
      <c r="AR147" s="659" t="s">
        <v>62</v>
      </c>
      <c r="AS147" s="617">
        <v>0.15</v>
      </c>
      <c r="AT147" s="659" t="s">
        <v>56</v>
      </c>
      <c r="AU147" s="617">
        <v>0.15</v>
      </c>
      <c r="AV147" s="618">
        <v>0.3</v>
      </c>
      <c r="AW147" s="659" t="s">
        <v>57</v>
      </c>
      <c r="AX147" s="659" t="s">
        <v>65</v>
      </c>
      <c r="AY147" s="659" t="s">
        <v>59</v>
      </c>
      <c r="AZ147" s="629">
        <v>0.16799999999999998</v>
      </c>
      <c r="BA147" s="619" t="s">
        <v>112</v>
      </c>
      <c r="BB147" s="618">
        <v>0.6</v>
      </c>
      <c r="BC147" s="619" t="s">
        <v>123</v>
      </c>
      <c r="BD147" s="620" t="s">
        <v>126</v>
      </c>
      <c r="BE147" s="1419"/>
      <c r="BF147" s="340" t="s">
        <v>587</v>
      </c>
      <c r="BG147" s="275" t="s">
        <v>588</v>
      </c>
      <c r="BH147" s="623" t="s">
        <v>381</v>
      </c>
      <c r="BI147" s="274">
        <v>44562</v>
      </c>
      <c r="BJ147" s="274">
        <v>44925</v>
      </c>
      <c r="BK147" s="616"/>
      <c r="BL147" s="1412"/>
    </row>
    <row r="148" spans="2:64" ht="74.25" thickTop="1" thickBot="1" x14ac:dyDescent="0.35">
      <c r="B148" s="1387"/>
      <c r="C148" s="1390"/>
      <c r="D148" s="1390"/>
      <c r="E148" s="1433"/>
      <c r="F148" s="1395"/>
      <c r="G148" s="1435"/>
      <c r="H148" s="1373"/>
      <c r="I148" s="1422"/>
      <c r="J148" s="1422"/>
      <c r="K148" s="1383"/>
      <c r="L148" s="1373"/>
      <c r="M148" s="1385"/>
      <c r="N148" s="1371"/>
      <c r="O148" s="661" t="s">
        <v>53</v>
      </c>
      <c r="P148" s="661" t="s">
        <v>53</v>
      </c>
      <c r="Q148" s="661" t="s">
        <v>53</v>
      </c>
      <c r="R148" s="661" t="s">
        <v>53</v>
      </c>
      <c r="S148" s="661" t="s">
        <v>53</v>
      </c>
      <c r="T148" s="661" t="s">
        <v>53</v>
      </c>
      <c r="U148" s="661" t="s">
        <v>53</v>
      </c>
      <c r="V148" s="661" t="s">
        <v>54</v>
      </c>
      <c r="W148" s="661" t="s">
        <v>54</v>
      </c>
      <c r="X148" s="661" t="s">
        <v>53</v>
      </c>
      <c r="Y148" s="661" t="s">
        <v>53</v>
      </c>
      <c r="Z148" s="661" t="s">
        <v>53</v>
      </c>
      <c r="AA148" s="661" t="s">
        <v>53</v>
      </c>
      <c r="AB148" s="661" t="s">
        <v>53</v>
      </c>
      <c r="AC148" s="661" t="s">
        <v>53</v>
      </c>
      <c r="AD148" s="661" t="s">
        <v>54</v>
      </c>
      <c r="AE148" s="661" t="s">
        <v>53</v>
      </c>
      <c r="AF148" s="661" t="s">
        <v>53</v>
      </c>
      <c r="AG148" s="661" t="s">
        <v>54</v>
      </c>
      <c r="AH148" s="662"/>
      <c r="AI148" s="1373"/>
      <c r="AJ148" s="662"/>
      <c r="AK148" s="1375"/>
      <c r="AL148" s="1377"/>
      <c r="AM148" s="1379"/>
      <c r="AN148" s="685" t="s">
        <v>348</v>
      </c>
      <c r="AO148" s="272" t="s">
        <v>584</v>
      </c>
      <c r="AP148" s="368" t="s">
        <v>580</v>
      </c>
      <c r="AQ148" s="652" t="s">
        <v>103</v>
      </c>
      <c r="AR148" s="660" t="s">
        <v>62</v>
      </c>
      <c r="AS148" s="653">
        <v>0.15</v>
      </c>
      <c r="AT148" s="660" t="s">
        <v>56</v>
      </c>
      <c r="AU148" s="653">
        <v>0.15</v>
      </c>
      <c r="AV148" s="654">
        <v>0.3</v>
      </c>
      <c r="AW148" s="660" t="s">
        <v>57</v>
      </c>
      <c r="AX148" s="660" t="s">
        <v>65</v>
      </c>
      <c r="AY148" s="660" t="s">
        <v>59</v>
      </c>
      <c r="AZ148" s="671">
        <v>0.11759999999999998</v>
      </c>
      <c r="BA148" s="655" t="s">
        <v>112</v>
      </c>
      <c r="BB148" s="654">
        <v>0.6</v>
      </c>
      <c r="BC148" s="655" t="s">
        <v>123</v>
      </c>
      <c r="BD148" s="656" t="s">
        <v>126</v>
      </c>
      <c r="BE148" s="1381"/>
      <c r="BF148" s="276" t="s">
        <v>589</v>
      </c>
      <c r="BG148" s="649" t="s">
        <v>586</v>
      </c>
      <c r="BH148" s="649" t="s">
        <v>590</v>
      </c>
      <c r="BI148" s="234">
        <v>44562</v>
      </c>
      <c r="BJ148" s="234">
        <v>44925</v>
      </c>
      <c r="BK148" s="657"/>
      <c r="BL148" s="1405"/>
    </row>
    <row r="149" spans="2:64" ht="93.75" customHeight="1" x14ac:dyDescent="0.3">
      <c r="B149" s="1387"/>
      <c r="C149" s="1390"/>
      <c r="D149" s="1390"/>
      <c r="E149" s="1413" t="s">
        <v>346</v>
      </c>
      <c r="F149" s="1394" t="s">
        <v>329</v>
      </c>
      <c r="G149" s="1386" t="s">
        <v>672</v>
      </c>
      <c r="H149" s="1372" t="s">
        <v>68</v>
      </c>
      <c r="I149" s="1382" t="s">
        <v>1039</v>
      </c>
      <c r="J149" s="1382" t="s">
        <v>673</v>
      </c>
      <c r="K149" s="1382" t="s">
        <v>355</v>
      </c>
      <c r="L149" s="1372" t="s">
        <v>64</v>
      </c>
      <c r="M149" s="1384" t="s">
        <v>122</v>
      </c>
      <c r="N149" s="1370">
        <v>0.6</v>
      </c>
      <c r="O149" s="640" t="s">
        <v>53</v>
      </c>
      <c r="P149" s="640" t="s">
        <v>53</v>
      </c>
      <c r="Q149" s="640" t="s">
        <v>53</v>
      </c>
      <c r="R149" s="640" t="s">
        <v>53</v>
      </c>
      <c r="S149" s="640" t="s">
        <v>53</v>
      </c>
      <c r="T149" s="640" t="s">
        <v>53</v>
      </c>
      <c r="U149" s="640" t="s">
        <v>53</v>
      </c>
      <c r="V149" s="640" t="s">
        <v>54</v>
      </c>
      <c r="W149" s="640" t="s">
        <v>54</v>
      </c>
      <c r="X149" s="640" t="s">
        <v>53</v>
      </c>
      <c r="Y149" s="640" t="s">
        <v>53</v>
      </c>
      <c r="Z149" s="640" t="s">
        <v>53</v>
      </c>
      <c r="AA149" s="640" t="s">
        <v>53</v>
      </c>
      <c r="AB149" s="640" t="s">
        <v>53</v>
      </c>
      <c r="AC149" s="640" t="s">
        <v>53</v>
      </c>
      <c r="AD149" s="640" t="s">
        <v>54</v>
      </c>
      <c r="AE149" s="640" t="s">
        <v>53</v>
      </c>
      <c r="AF149" s="640" t="s">
        <v>53</v>
      </c>
      <c r="AG149" s="640" t="s">
        <v>54</v>
      </c>
      <c r="AH149" s="641"/>
      <c r="AI149" s="1372" t="s">
        <v>362</v>
      </c>
      <c r="AJ149" s="641"/>
      <c r="AK149" s="1374" t="s">
        <v>130</v>
      </c>
      <c r="AL149" s="1376">
        <v>0.8</v>
      </c>
      <c r="AM149" s="1378" t="s">
        <v>129</v>
      </c>
      <c r="AN149" s="1429" t="s">
        <v>84</v>
      </c>
      <c r="AO149" s="1406" t="s">
        <v>674</v>
      </c>
      <c r="AP149" s="1408" t="s">
        <v>570</v>
      </c>
      <c r="AQ149" s="1410" t="s">
        <v>103</v>
      </c>
      <c r="AR149" s="1380" t="s">
        <v>62</v>
      </c>
      <c r="AS149" s="1376">
        <v>0.15</v>
      </c>
      <c r="AT149" s="1380" t="s">
        <v>56</v>
      </c>
      <c r="AU149" s="1376">
        <v>0.15</v>
      </c>
      <c r="AV149" s="1400">
        <v>0.3</v>
      </c>
      <c r="AW149" s="1380" t="s">
        <v>57</v>
      </c>
      <c r="AX149" s="1380" t="s">
        <v>65</v>
      </c>
      <c r="AY149" s="1380" t="s">
        <v>59</v>
      </c>
      <c r="AZ149" s="1400">
        <v>0.42</v>
      </c>
      <c r="BA149" s="1398" t="s">
        <v>122</v>
      </c>
      <c r="BB149" s="1400">
        <v>0.8</v>
      </c>
      <c r="BC149" s="1398" t="s">
        <v>130</v>
      </c>
      <c r="BD149" s="1402" t="s">
        <v>129</v>
      </c>
      <c r="BE149" s="1380" t="s">
        <v>60</v>
      </c>
      <c r="BF149" s="359" t="s">
        <v>670</v>
      </c>
      <c r="BG149" s="640" t="s">
        <v>671</v>
      </c>
      <c r="BH149" s="640" t="s">
        <v>381</v>
      </c>
      <c r="BI149" s="585">
        <v>44564</v>
      </c>
      <c r="BJ149" s="585">
        <v>44925</v>
      </c>
      <c r="BK149" s="667"/>
      <c r="BL149" s="1404" t="s">
        <v>1040</v>
      </c>
    </row>
    <row r="150" spans="2:64" ht="101.25" customHeight="1" thickBot="1" x14ac:dyDescent="0.35">
      <c r="B150" s="1388"/>
      <c r="C150" s="1391"/>
      <c r="D150" s="1391"/>
      <c r="E150" s="1393"/>
      <c r="F150" s="1395"/>
      <c r="G150" s="1388"/>
      <c r="H150" s="1373"/>
      <c r="I150" s="1383"/>
      <c r="J150" s="1383"/>
      <c r="K150" s="1383"/>
      <c r="L150" s="1373"/>
      <c r="M150" s="1385"/>
      <c r="N150" s="1371"/>
      <c r="O150" s="649" t="s">
        <v>53</v>
      </c>
      <c r="P150" s="649" t="s">
        <v>53</v>
      </c>
      <c r="Q150" s="649" t="s">
        <v>53</v>
      </c>
      <c r="R150" s="649" t="s">
        <v>53</v>
      </c>
      <c r="S150" s="649" t="s">
        <v>53</v>
      </c>
      <c r="T150" s="649" t="s">
        <v>53</v>
      </c>
      <c r="U150" s="649" t="s">
        <v>53</v>
      </c>
      <c r="V150" s="649" t="s">
        <v>54</v>
      </c>
      <c r="W150" s="649" t="s">
        <v>54</v>
      </c>
      <c r="X150" s="649" t="s">
        <v>53</v>
      </c>
      <c r="Y150" s="649" t="s">
        <v>53</v>
      </c>
      <c r="Z150" s="649" t="s">
        <v>53</v>
      </c>
      <c r="AA150" s="649" t="s">
        <v>53</v>
      </c>
      <c r="AB150" s="649" t="s">
        <v>53</v>
      </c>
      <c r="AC150" s="649" t="s">
        <v>53</v>
      </c>
      <c r="AD150" s="649" t="s">
        <v>54</v>
      </c>
      <c r="AE150" s="649" t="s">
        <v>53</v>
      </c>
      <c r="AF150" s="649" t="s">
        <v>53</v>
      </c>
      <c r="AG150" s="649" t="s">
        <v>54</v>
      </c>
      <c r="AH150" s="650"/>
      <c r="AI150" s="1373"/>
      <c r="AJ150" s="650"/>
      <c r="AK150" s="1375"/>
      <c r="AL150" s="1377"/>
      <c r="AM150" s="1379"/>
      <c r="AN150" s="1430"/>
      <c r="AO150" s="1407"/>
      <c r="AP150" s="1409"/>
      <c r="AQ150" s="1411"/>
      <c r="AR150" s="1381"/>
      <c r="AS150" s="1377"/>
      <c r="AT150" s="1381"/>
      <c r="AU150" s="1377"/>
      <c r="AV150" s="1401"/>
      <c r="AW150" s="1381"/>
      <c r="AX150" s="1381"/>
      <c r="AY150" s="1381"/>
      <c r="AZ150" s="1401"/>
      <c r="BA150" s="1399"/>
      <c r="BB150" s="1401"/>
      <c r="BC150" s="1399"/>
      <c r="BD150" s="1403"/>
      <c r="BE150" s="1381"/>
      <c r="BF150" s="276" t="s">
        <v>675</v>
      </c>
      <c r="BG150" s="648" t="s">
        <v>676</v>
      </c>
      <c r="BH150" s="648" t="s">
        <v>381</v>
      </c>
      <c r="BI150" s="160">
        <v>44564</v>
      </c>
      <c r="BJ150" s="160">
        <v>44925</v>
      </c>
      <c r="BK150" s="657"/>
      <c r="BL150" s="1405"/>
    </row>
    <row r="151" spans="2:64" ht="149.25" customHeight="1" thickBot="1" x14ac:dyDescent="0.35">
      <c r="B151" s="1386" t="s">
        <v>200</v>
      </c>
      <c r="C151" s="1389" t="s">
        <v>210</v>
      </c>
      <c r="D151" s="1389" t="s">
        <v>221</v>
      </c>
      <c r="E151" s="1392" t="s">
        <v>74</v>
      </c>
      <c r="F151" s="1394" t="s">
        <v>325</v>
      </c>
      <c r="G151" s="1396" t="s">
        <v>1041</v>
      </c>
      <c r="H151" s="1372" t="s">
        <v>157</v>
      </c>
      <c r="I151" s="1372" t="s">
        <v>603</v>
      </c>
      <c r="J151" s="1372" t="s">
        <v>1042</v>
      </c>
      <c r="K151" s="1382" t="s">
        <v>356</v>
      </c>
      <c r="L151" s="1372" t="s">
        <v>52</v>
      </c>
      <c r="M151" s="1384" t="s">
        <v>135</v>
      </c>
      <c r="N151" s="1370">
        <v>1</v>
      </c>
      <c r="O151" s="640" t="s">
        <v>53</v>
      </c>
      <c r="P151" s="640" t="s">
        <v>53</v>
      </c>
      <c r="Q151" s="640" t="s">
        <v>53</v>
      </c>
      <c r="R151" s="640" t="s">
        <v>53</v>
      </c>
      <c r="S151" s="640" t="s">
        <v>53</v>
      </c>
      <c r="T151" s="640" t="s">
        <v>53</v>
      </c>
      <c r="U151" s="640" t="s">
        <v>53</v>
      </c>
      <c r="V151" s="640" t="s">
        <v>54</v>
      </c>
      <c r="W151" s="640" t="s">
        <v>54</v>
      </c>
      <c r="X151" s="640" t="s">
        <v>53</v>
      </c>
      <c r="Y151" s="640" t="s">
        <v>53</v>
      </c>
      <c r="Z151" s="640" t="s">
        <v>53</v>
      </c>
      <c r="AA151" s="640" t="s">
        <v>53</v>
      </c>
      <c r="AB151" s="640" t="s">
        <v>53</v>
      </c>
      <c r="AC151" s="640" t="s">
        <v>53</v>
      </c>
      <c r="AD151" s="640" t="s">
        <v>54</v>
      </c>
      <c r="AE151" s="640" t="s">
        <v>53</v>
      </c>
      <c r="AF151" s="640" t="s">
        <v>53</v>
      </c>
      <c r="AG151" s="640" t="s">
        <v>54</v>
      </c>
      <c r="AH151" s="641"/>
      <c r="AI151" s="1372" t="s">
        <v>361</v>
      </c>
      <c r="AJ151" s="641"/>
      <c r="AK151" s="1374" t="s">
        <v>123</v>
      </c>
      <c r="AL151" s="1376">
        <v>0.6</v>
      </c>
      <c r="AM151" s="1378" t="s">
        <v>129</v>
      </c>
      <c r="AN151" s="188" t="s">
        <v>84</v>
      </c>
      <c r="AO151" s="765" t="s">
        <v>1043</v>
      </c>
      <c r="AP151" s="368" t="s">
        <v>604</v>
      </c>
      <c r="AQ151" s="642" t="s">
        <v>103</v>
      </c>
      <c r="AR151" s="658" t="s">
        <v>61</v>
      </c>
      <c r="AS151" s="643">
        <v>0.25</v>
      </c>
      <c r="AT151" s="658" t="s">
        <v>56</v>
      </c>
      <c r="AU151" s="643">
        <v>0.15</v>
      </c>
      <c r="AV151" s="644">
        <v>0.4</v>
      </c>
      <c r="AW151" s="658" t="s">
        <v>57</v>
      </c>
      <c r="AX151" s="658" t="s">
        <v>58</v>
      </c>
      <c r="AY151" s="658" t="s">
        <v>59</v>
      </c>
      <c r="AZ151" s="644">
        <v>0.6</v>
      </c>
      <c r="BA151" s="645" t="s">
        <v>122</v>
      </c>
      <c r="BB151" s="644">
        <v>0.6</v>
      </c>
      <c r="BC151" s="645" t="s">
        <v>123</v>
      </c>
      <c r="BD151" s="646" t="s">
        <v>126</v>
      </c>
      <c r="BE151" s="1380" t="s">
        <v>60</v>
      </c>
      <c r="BF151" s="1362" t="s">
        <v>1207</v>
      </c>
      <c r="BG151" s="1362" t="s">
        <v>1208</v>
      </c>
      <c r="BH151" s="1364" t="s">
        <v>381</v>
      </c>
      <c r="BI151" s="1366">
        <v>44593</v>
      </c>
      <c r="BJ151" s="1366">
        <v>44926</v>
      </c>
      <c r="BK151" s="538"/>
      <c r="BL151" s="1368" t="s">
        <v>1098</v>
      </c>
    </row>
    <row r="152" spans="2:64" ht="132.75" thickBot="1" x14ac:dyDescent="0.35">
      <c r="B152" s="1387"/>
      <c r="C152" s="1390"/>
      <c r="D152" s="1390"/>
      <c r="E152" s="1393"/>
      <c r="F152" s="1395"/>
      <c r="G152" s="1397"/>
      <c r="H152" s="1373"/>
      <c r="I152" s="1373"/>
      <c r="J152" s="1373"/>
      <c r="K152" s="1383"/>
      <c r="L152" s="1373"/>
      <c r="M152" s="1385"/>
      <c r="N152" s="1371"/>
      <c r="O152" s="661" t="s">
        <v>53</v>
      </c>
      <c r="P152" s="661" t="s">
        <v>53</v>
      </c>
      <c r="Q152" s="661" t="s">
        <v>53</v>
      </c>
      <c r="R152" s="661" t="s">
        <v>53</v>
      </c>
      <c r="S152" s="661" t="s">
        <v>53</v>
      </c>
      <c r="T152" s="661" t="s">
        <v>53</v>
      </c>
      <c r="U152" s="661" t="s">
        <v>53</v>
      </c>
      <c r="V152" s="661" t="s">
        <v>54</v>
      </c>
      <c r="W152" s="661" t="s">
        <v>54</v>
      </c>
      <c r="X152" s="661" t="s">
        <v>53</v>
      </c>
      <c r="Y152" s="661" t="s">
        <v>53</v>
      </c>
      <c r="Z152" s="661" t="s">
        <v>53</v>
      </c>
      <c r="AA152" s="661" t="s">
        <v>53</v>
      </c>
      <c r="AB152" s="661" t="s">
        <v>53</v>
      </c>
      <c r="AC152" s="661" t="s">
        <v>53</v>
      </c>
      <c r="AD152" s="661" t="s">
        <v>54</v>
      </c>
      <c r="AE152" s="661" t="s">
        <v>53</v>
      </c>
      <c r="AF152" s="661" t="s">
        <v>53</v>
      </c>
      <c r="AG152" s="661" t="s">
        <v>54</v>
      </c>
      <c r="AH152" s="662"/>
      <c r="AI152" s="1373"/>
      <c r="AJ152" s="662"/>
      <c r="AK152" s="1375"/>
      <c r="AL152" s="1377"/>
      <c r="AM152" s="1379"/>
      <c r="AN152" s="685" t="s">
        <v>347</v>
      </c>
      <c r="AO152" s="765" t="s">
        <v>1044</v>
      </c>
      <c r="AP152" s="368" t="s">
        <v>605</v>
      </c>
      <c r="AQ152" s="652" t="s">
        <v>103</v>
      </c>
      <c r="AR152" s="660" t="s">
        <v>61</v>
      </c>
      <c r="AS152" s="653">
        <v>0.25</v>
      </c>
      <c r="AT152" s="660" t="s">
        <v>56</v>
      </c>
      <c r="AU152" s="653">
        <v>0.15</v>
      </c>
      <c r="AV152" s="654">
        <v>0.4</v>
      </c>
      <c r="AW152" s="660" t="s">
        <v>57</v>
      </c>
      <c r="AX152" s="660" t="s">
        <v>58</v>
      </c>
      <c r="AY152" s="660" t="s">
        <v>59</v>
      </c>
      <c r="AZ152" s="671">
        <v>0.36</v>
      </c>
      <c r="BA152" s="655" t="s">
        <v>90</v>
      </c>
      <c r="BB152" s="654">
        <v>0.6</v>
      </c>
      <c r="BC152" s="655" t="s">
        <v>123</v>
      </c>
      <c r="BD152" s="656" t="s">
        <v>126</v>
      </c>
      <c r="BE152" s="1381"/>
      <c r="BF152" s="1363"/>
      <c r="BG152" s="1363"/>
      <c r="BH152" s="1365"/>
      <c r="BI152" s="1367"/>
      <c r="BJ152" s="1367"/>
      <c r="BK152" s="539"/>
      <c r="BL152" s="1369"/>
    </row>
    <row r="153" spans="2:64" ht="116.25" customHeight="1" thickBot="1" x14ac:dyDescent="0.35">
      <c r="B153" s="1387"/>
      <c r="C153" s="1390"/>
      <c r="D153" s="1390"/>
      <c r="E153" s="1392" t="s">
        <v>74</v>
      </c>
      <c r="F153" s="1394" t="s">
        <v>326</v>
      </c>
      <c r="G153" s="1396" t="s">
        <v>1045</v>
      </c>
      <c r="H153" s="1372" t="s">
        <v>157</v>
      </c>
      <c r="I153" s="1372" t="s">
        <v>606</v>
      </c>
      <c r="J153" s="1372" t="s">
        <v>1046</v>
      </c>
      <c r="K153" s="1382" t="s">
        <v>356</v>
      </c>
      <c r="L153" s="1372" t="s">
        <v>52</v>
      </c>
      <c r="M153" s="1384" t="s">
        <v>135</v>
      </c>
      <c r="N153" s="1370">
        <v>1</v>
      </c>
      <c r="O153" s="640" t="s">
        <v>53</v>
      </c>
      <c r="P153" s="640" t="s">
        <v>53</v>
      </c>
      <c r="Q153" s="640" t="s">
        <v>53</v>
      </c>
      <c r="R153" s="640" t="s">
        <v>53</v>
      </c>
      <c r="S153" s="640" t="s">
        <v>53</v>
      </c>
      <c r="T153" s="640" t="s">
        <v>53</v>
      </c>
      <c r="U153" s="640" t="s">
        <v>53</v>
      </c>
      <c r="V153" s="640" t="s">
        <v>54</v>
      </c>
      <c r="W153" s="640" t="s">
        <v>54</v>
      </c>
      <c r="X153" s="640" t="s">
        <v>53</v>
      </c>
      <c r="Y153" s="640" t="s">
        <v>53</v>
      </c>
      <c r="Z153" s="640" t="s">
        <v>53</v>
      </c>
      <c r="AA153" s="640" t="s">
        <v>53</v>
      </c>
      <c r="AB153" s="640" t="s">
        <v>53</v>
      </c>
      <c r="AC153" s="640" t="s">
        <v>53</v>
      </c>
      <c r="AD153" s="640" t="s">
        <v>54</v>
      </c>
      <c r="AE153" s="640" t="s">
        <v>53</v>
      </c>
      <c r="AF153" s="640" t="s">
        <v>53</v>
      </c>
      <c r="AG153" s="640" t="s">
        <v>54</v>
      </c>
      <c r="AH153" s="641"/>
      <c r="AI153" s="1372" t="s">
        <v>362</v>
      </c>
      <c r="AJ153" s="641"/>
      <c r="AK153" s="1374" t="s">
        <v>130</v>
      </c>
      <c r="AL153" s="1376">
        <v>0.8</v>
      </c>
      <c r="AM153" s="1378" t="s">
        <v>129</v>
      </c>
      <c r="AN153" s="188" t="s">
        <v>84</v>
      </c>
      <c r="AO153" s="271" t="s">
        <v>1047</v>
      </c>
      <c r="AP153" s="368" t="s">
        <v>607</v>
      </c>
      <c r="AQ153" s="642" t="s">
        <v>103</v>
      </c>
      <c r="AR153" s="658" t="s">
        <v>61</v>
      </c>
      <c r="AS153" s="643">
        <v>0.25</v>
      </c>
      <c r="AT153" s="658" t="s">
        <v>56</v>
      </c>
      <c r="AU153" s="643">
        <v>0.15</v>
      </c>
      <c r="AV153" s="644">
        <v>0.4</v>
      </c>
      <c r="AW153" s="658" t="s">
        <v>57</v>
      </c>
      <c r="AX153" s="658" t="s">
        <v>58</v>
      </c>
      <c r="AY153" s="658" t="s">
        <v>59</v>
      </c>
      <c r="AZ153" s="644">
        <v>0.6</v>
      </c>
      <c r="BA153" s="645" t="s">
        <v>122</v>
      </c>
      <c r="BB153" s="644">
        <v>0.8</v>
      </c>
      <c r="BC153" s="645" t="s">
        <v>130</v>
      </c>
      <c r="BD153" s="646" t="s">
        <v>129</v>
      </c>
      <c r="BE153" s="1380" t="s">
        <v>60</v>
      </c>
      <c r="BF153" s="1362" t="s">
        <v>1207</v>
      </c>
      <c r="BG153" s="1362" t="s">
        <v>1208</v>
      </c>
      <c r="BH153" s="1364" t="s">
        <v>1096</v>
      </c>
      <c r="BI153" s="1366">
        <v>44593</v>
      </c>
      <c r="BJ153" s="1366">
        <v>44926</v>
      </c>
      <c r="BK153" s="538"/>
      <c r="BL153" s="1368" t="s">
        <v>1097</v>
      </c>
    </row>
    <row r="154" spans="2:64" ht="139.5" customHeight="1" thickTop="1" thickBot="1" x14ac:dyDescent="0.35">
      <c r="B154" s="1388"/>
      <c r="C154" s="1391"/>
      <c r="D154" s="1391"/>
      <c r="E154" s="1393"/>
      <c r="F154" s="1395"/>
      <c r="G154" s="1397"/>
      <c r="H154" s="1373"/>
      <c r="I154" s="1373"/>
      <c r="J154" s="1373"/>
      <c r="K154" s="1383"/>
      <c r="L154" s="1373"/>
      <c r="M154" s="1385"/>
      <c r="N154" s="1371"/>
      <c r="O154" s="649" t="s">
        <v>53</v>
      </c>
      <c r="P154" s="649" t="s">
        <v>53</v>
      </c>
      <c r="Q154" s="649" t="s">
        <v>53</v>
      </c>
      <c r="R154" s="649" t="s">
        <v>53</v>
      </c>
      <c r="S154" s="649" t="s">
        <v>53</v>
      </c>
      <c r="T154" s="649" t="s">
        <v>53</v>
      </c>
      <c r="U154" s="649" t="s">
        <v>53</v>
      </c>
      <c r="V154" s="649" t="s">
        <v>54</v>
      </c>
      <c r="W154" s="649" t="s">
        <v>54</v>
      </c>
      <c r="X154" s="649" t="s">
        <v>53</v>
      </c>
      <c r="Y154" s="649" t="s">
        <v>53</v>
      </c>
      <c r="Z154" s="649" t="s">
        <v>53</v>
      </c>
      <c r="AA154" s="649" t="s">
        <v>53</v>
      </c>
      <c r="AB154" s="649" t="s">
        <v>53</v>
      </c>
      <c r="AC154" s="649" t="s">
        <v>53</v>
      </c>
      <c r="AD154" s="649" t="s">
        <v>54</v>
      </c>
      <c r="AE154" s="649" t="s">
        <v>53</v>
      </c>
      <c r="AF154" s="649" t="s">
        <v>53</v>
      </c>
      <c r="AG154" s="649" t="s">
        <v>54</v>
      </c>
      <c r="AH154" s="650"/>
      <c r="AI154" s="1373"/>
      <c r="AJ154" s="650"/>
      <c r="AK154" s="1375"/>
      <c r="AL154" s="1377"/>
      <c r="AM154" s="1379"/>
      <c r="AN154" s="686" t="s">
        <v>347</v>
      </c>
      <c r="AO154" s="272" t="s">
        <v>1048</v>
      </c>
      <c r="AP154" s="368" t="s">
        <v>605</v>
      </c>
      <c r="AQ154" s="652" t="s">
        <v>103</v>
      </c>
      <c r="AR154" s="660" t="s">
        <v>61</v>
      </c>
      <c r="AS154" s="653">
        <v>0.25</v>
      </c>
      <c r="AT154" s="660" t="s">
        <v>56</v>
      </c>
      <c r="AU154" s="653">
        <v>0.15</v>
      </c>
      <c r="AV154" s="654">
        <v>0.4</v>
      </c>
      <c r="AW154" s="660" t="s">
        <v>57</v>
      </c>
      <c r="AX154" s="660" t="s">
        <v>58</v>
      </c>
      <c r="AY154" s="660" t="s">
        <v>59</v>
      </c>
      <c r="AZ154" s="671">
        <v>0.36</v>
      </c>
      <c r="BA154" s="655" t="s">
        <v>90</v>
      </c>
      <c r="BB154" s="654">
        <v>0.8</v>
      </c>
      <c r="BC154" s="655" t="s">
        <v>130</v>
      </c>
      <c r="BD154" s="656" t="s">
        <v>129</v>
      </c>
      <c r="BE154" s="1381"/>
      <c r="BF154" s="1363"/>
      <c r="BG154" s="1363"/>
      <c r="BH154" s="1365"/>
      <c r="BI154" s="1367"/>
      <c r="BJ154" s="1367"/>
      <c r="BK154" s="540"/>
      <c r="BL154" s="1369"/>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s>
  <conditionalFormatting sqref="AM8:AN8 AN9:AN10 AM17 AM19 AM11:AN11 AM21 AM24 AM26 AM29 AM31 AM33 AM41:AM42 AM44 AM69:AM71 BD41:BD45 AN44:AN45 AM75 AM79:AM80 AN79 AM82 AM85 AM87 AM91 AM97 AM101 AM113:AN115 AM111 AM77:AN77 BD77 AM116 AM117:AN118 BD117:BD118 AN68:AN75 BD68:BD75 AN82:AN112 AM107:AM109 BD79:BD115 AN12:AN25">
    <cfRule type="cellIs" dxfId="1334" priority="332" operator="equal">
      <formula>"Extrema"</formula>
    </cfRule>
    <cfRule type="cellIs" dxfId="1333" priority="333" operator="equal">
      <formula>"Alta"</formula>
    </cfRule>
    <cfRule type="cellIs" dxfId="1332" priority="334" operator="equal">
      <formula>"Moderada"</formula>
    </cfRule>
    <cfRule type="cellIs" dxfId="1331" priority="335" operator="equal">
      <formula>"Baja"</formula>
    </cfRule>
  </conditionalFormatting>
  <conditionalFormatting sqref="AK8 AK11 AK13 AK15 AK17 AK19 AK21 AK24 AK26 AK29 AK31 AK33 AK41:AK42 AK44 AK69:AK71 AK75 AK77 AK79:AK80 AK82 AK85 AK87 AK91 AK97 AK101 AK111 AK113:AK118 AK107:AK109">
    <cfRule type="cellIs" dxfId="1330" priority="329" operator="equal">
      <formula>"Moderado"</formula>
    </cfRule>
    <cfRule type="cellIs" dxfId="1329" priority="330" operator="equal">
      <formula>"Catastrófico"</formula>
    </cfRule>
    <cfRule type="cellIs" dxfId="1328" priority="331" operator="equal">
      <formula>"Mayor"</formula>
    </cfRule>
  </conditionalFormatting>
  <conditionalFormatting sqref="M8 M11 M17 M19 M21 M24 M26 M29 M31 M33 M41:M42 M44 M69:M71 M75 M77 M79:M80 M82 M85 M87 M91 M97 M101 M111 M113:M118 M107:M109">
    <cfRule type="cellIs" dxfId="1327" priority="324" operator="equal">
      <formula>"Muy Alta"</formula>
    </cfRule>
    <cfRule type="cellIs" dxfId="1326" priority="325" operator="equal">
      <formula>"Alta"</formula>
    </cfRule>
    <cfRule type="cellIs" dxfId="1325" priority="326" operator="equal">
      <formula>"Media"</formula>
    </cfRule>
    <cfRule type="cellIs" dxfId="1324" priority="327" operator="equal">
      <formula>"Baja"</formula>
    </cfRule>
    <cfRule type="cellIs" dxfId="1323" priority="328" operator="equal">
      <formula>"Muy baja"</formula>
    </cfRule>
  </conditionalFormatting>
  <conditionalFormatting sqref="BD8:BD12 BD14 BD17 BD19:BD24 BD26:BD34">
    <cfRule type="cellIs" dxfId="1322" priority="320" operator="equal">
      <formula>"Extrema"</formula>
    </cfRule>
    <cfRule type="cellIs" dxfId="1321" priority="321" operator="equal">
      <formula>"Alta"</formula>
    </cfRule>
    <cfRule type="cellIs" dxfId="1320" priority="322" operator="equal">
      <formula>"Moderada"</formula>
    </cfRule>
    <cfRule type="cellIs" dxfId="1319" priority="323" operator="equal">
      <formula>"Baja"</formula>
    </cfRule>
  </conditionalFormatting>
  <conditionalFormatting sqref="AM13">
    <cfRule type="cellIs" dxfId="1318" priority="307" operator="equal">
      <formula>"Extrema"</formula>
    </cfRule>
    <cfRule type="cellIs" dxfId="1317" priority="308" operator="equal">
      <formula>"Alta"</formula>
    </cfRule>
    <cfRule type="cellIs" dxfId="1316" priority="309" operator="equal">
      <formula>"Moderada"</formula>
    </cfRule>
    <cfRule type="cellIs" dxfId="1315" priority="310" operator="equal">
      <formula>"Baja"</formula>
    </cfRule>
  </conditionalFormatting>
  <conditionalFormatting sqref="BD13">
    <cfRule type="cellIs" dxfId="1314" priority="303" operator="equal">
      <formula>"Extrema"</formula>
    </cfRule>
    <cfRule type="cellIs" dxfId="1313" priority="304" operator="equal">
      <formula>"Alta"</formula>
    </cfRule>
    <cfRule type="cellIs" dxfId="1312" priority="305" operator="equal">
      <formula>"Moderada"</formula>
    </cfRule>
    <cfRule type="cellIs" dxfId="1311" priority="306" operator="equal">
      <formula>"Baja"</formula>
    </cfRule>
  </conditionalFormatting>
  <conditionalFormatting sqref="M13">
    <cfRule type="cellIs" dxfId="1310" priority="298" operator="equal">
      <formula>"Muy Alta"</formula>
    </cfRule>
    <cfRule type="cellIs" dxfId="1309" priority="299" operator="equal">
      <formula>"Alta"</formula>
    </cfRule>
    <cfRule type="cellIs" dxfId="1308" priority="300" operator="equal">
      <formula>"Media"</formula>
    </cfRule>
    <cfRule type="cellIs" dxfId="1307" priority="301" operator="equal">
      <formula>"Baja"</formula>
    </cfRule>
    <cfRule type="cellIs" dxfId="1306" priority="302" operator="equal">
      <formula>"Muy baja"</formula>
    </cfRule>
  </conditionalFormatting>
  <conditionalFormatting sqref="AM15">
    <cfRule type="cellIs" dxfId="1305" priority="294" operator="equal">
      <formula>"Extrema"</formula>
    </cfRule>
    <cfRule type="cellIs" dxfId="1304" priority="295" operator="equal">
      <formula>"Alta"</formula>
    </cfRule>
    <cfRule type="cellIs" dxfId="1303" priority="296" operator="equal">
      <formula>"Moderada"</formula>
    </cfRule>
    <cfRule type="cellIs" dxfId="1302" priority="297" operator="equal">
      <formula>"Baja"</formula>
    </cfRule>
  </conditionalFormatting>
  <conditionalFormatting sqref="BD15">
    <cfRule type="cellIs" dxfId="1301" priority="290" operator="equal">
      <formula>"Extrema"</formula>
    </cfRule>
    <cfRule type="cellIs" dxfId="1300" priority="291" operator="equal">
      <formula>"Alta"</formula>
    </cfRule>
    <cfRule type="cellIs" dxfId="1299" priority="292" operator="equal">
      <formula>"Moderada"</formula>
    </cfRule>
    <cfRule type="cellIs" dxfId="1298" priority="293" operator="equal">
      <formula>"Baja"</formula>
    </cfRule>
  </conditionalFormatting>
  <conditionalFormatting sqref="M15">
    <cfRule type="cellIs" dxfId="1297" priority="285" operator="equal">
      <formula>"Muy Alta"</formula>
    </cfRule>
    <cfRule type="cellIs" dxfId="1296" priority="286" operator="equal">
      <formula>"Alta"</formula>
    </cfRule>
    <cfRule type="cellIs" dxfId="1295" priority="287" operator="equal">
      <formula>"Media"</formula>
    </cfRule>
    <cfRule type="cellIs" dxfId="1294" priority="288" operator="equal">
      <formula>"Baja"</formula>
    </cfRule>
    <cfRule type="cellIs" dxfId="1293" priority="289" operator="equal">
      <formula>"Muy baja"</formula>
    </cfRule>
  </conditionalFormatting>
  <conditionalFormatting sqref="BD16">
    <cfRule type="cellIs" dxfId="1292" priority="281" operator="equal">
      <formula>"Extrema"</formula>
    </cfRule>
    <cfRule type="cellIs" dxfId="1291" priority="282" operator="equal">
      <formula>"Alta"</formula>
    </cfRule>
    <cfRule type="cellIs" dxfId="1290" priority="283" operator="equal">
      <formula>"Moderada"</formula>
    </cfRule>
    <cfRule type="cellIs" dxfId="1289" priority="284" operator="equal">
      <formula>"Baja"</formula>
    </cfRule>
  </conditionalFormatting>
  <conditionalFormatting sqref="BD18">
    <cfRule type="cellIs" dxfId="1288" priority="277" operator="equal">
      <formula>"Extrema"</formula>
    </cfRule>
    <cfRule type="cellIs" dxfId="1287" priority="278" operator="equal">
      <formula>"Alta"</formula>
    </cfRule>
    <cfRule type="cellIs" dxfId="1286" priority="279" operator="equal">
      <formula>"Moderada"</formula>
    </cfRule>
    <cfRule type="cellIs" dxfId="1285" priority="280" operator="equal">
      <formula>"Baja"</formula>
    </cfRule>
  </conditionalFormatting>
  <conditionalFormatting sqref="AK8 AK11 AK13 AK15 AK17 AK19 AK21 AK24 AK26 AK29 AK31 AK33 AK41:AK42 AK44 AK69:AK71 AK75 AK77 AK79:AK80 AK82 AK85 AK87 AK91 AK97 AK101 AK111 AK113:AK118 AK107:AK109">
    <cfRule type="cellIs" dxfId="1284" priority="276" operator="equal">
      <formula>"Leve"</formula>
    </cfRule>
  </conditionalFormatting>
  <conditionalFormatting sqref="AK8 AK11 AK13 AK15 AK17 AK19 AK21 AK24 AK26 AK29 AK31 AK33 AK41:AK42 AK44 AK69:AK71 AK75 AK77 AK79:AK80 AK82 AK85 AK87 AK91 AK97 AK101 AK111 AK113:AK118 AK107:AK109">
    <cfRule type="cellIs" dxfId="1283" priority="275" operator="equal">
      <formula>"Menor"</formula>
    </cfRule>
  </conditionalFormatting>
  <conditionalFormatting sqref="BD25">
    <cfRule type="cellIs" dxfId="1282" priority="267" operator="equal">
      <formula>"Extrema"</formula>
    </cfRule>
    <cfRule type="cellIs" dxfId="1281" priority="268" operator="equal">
      <formula>"Alta"</formula>
    </cfRule>
    <cfRule type="cellIs" dxfId="1280" priority="269" operator="equal">
      <formula>"Moderada"</formula>
    </cfRule>
    <cfRule type="cellIs" dxfId="1279" priority="270" operator="equal">
      <formula>"Baja"</formula>
    </cfRule>
  </conditionalFormatting>
  <conditionalFormatting sqref="AN26:AN34 AN41:AN43">
    <cfRule type="cellIs" dxfId="1278" priority="263" operator="equal">
      <formula>"Extrema"</formula>
    </cfRule>
    <cfRule type="cellIs" dxfId="1277" priority="264" operator="equal">
      <formula>"Alta"</formula>
    </cfRule>
    <cfRule type="cellIs" dxfId="1276" priority="265" operator="equal">
      <formula>"Moderada"</formula>
    </cfRule>
    <cfRule type="cellIs" dxfId="1275" priority="266" operator="equal">
      <formula>"Baja"</formula>
    </cfRule>
  </conditionalFormatting>
  <conditionalFormatting sqref="AM125 AM138:AM139 AM142 AM144 AM146 AM149 AM153 AM151">
    <cfRule type="cellIs" dxfId="1274" priority="259" operator="equal">
      <formula>"Extrema"</formula>
    </cfRule>
    <cfRule type="cellIs" dxfId="1273" priority="260" operator="equal">
      <formula>"Alta"</formula>
    </cfRule>
    <cfRule type="cellIs" dxfId="1272" priority="261" operator="equal">
      <formula>"Moderada"</formula>
    </cfRule>
    <cfRule type="cellIs" dxfId="1271" priority="262" operator="equal">
      <formula>"Baja"</formula>
    </cfRule>
  </conditionalFormatting>
  <conditionalFormatting sqref="AK125 AK138:AK139 AK142 AK144 AK146 AK149 AK153 AK151">
    <cfRule type="cellIs" dxfId="1270" priority="256" operator="equal">
      <formula>"Moderado"</formula>
    </cfRule>
    <cfRule type="cellIs" dxfId="1269" priority="257" operator="equal">
      <formula>"Catastrófico"</formula>
    </cfRule>
    <cfRule type="cellIs" dxfId="1268" priority="258" operator="equal">
      <formula>"Mayor"</formula>
    </cfRule>
  </conditionalFormatting>
  <conditionalFormatting sqref="M125 M138:M139 M142 M144 M146 M149 M153 M151">
    <cfRule type="cellIs" dxfId="1267" priority="251" operator="equal">
      <formula>"Muy Alta"</formula>
    </cfRule>
    <cfRule type="cellIs" dxfId="1266" priority="252" operator="equal">
      <formula>"Alta"</formula>
    </cfRule>
    <cfRule type="cellIs" dxfId="1265" priority="253" operator="equal">
      <formula>"Media"</formula>
    </cfRule>
    <cfRule type="cellIs" dxfId="1264" priority="254" operator="equal">
      <formula>"Baja"</formula>
    </cfRule>
    <cfRule type="cellIs" dxfId="1263" priority="255" operator="equal">
      <formula>"Muy baja"</formula>
    </cfRule>
  </conditionalFormatting>
  <conditionalFormatting sqref="BD125:BD126 BD146:BD149 BD151:BD154 BD137:BD144">
    <cfRule type="cellIs" dxfId="1262" priority="247" operator="equal">
      <formula>"Extrema"</formula>
    </cfRule>
    <cfRule type="cellIs" dxfId="1261" priority="248" operator="equal">
      <formula>"Alta"</formula>
    </cfRule>
    <cfRule type="cellIs" dxfId="1260" priority="249" operator="equal">
      <formula>"Moderada"</formula>
    </cfRule>
    <cfRule type="cellIs" dxfId="1259" priority="250" operator="equal">
      <formula>"Baja"</formula>
    </cfRule>
  </conditionalFormatting>
  <conditionalFormatting sqref="AK125 AK138:AK139 AK142 AK144 AK146 AK149 AK153 AK151">
    <cfRule type="cellIs" dxfId="1258" priority="246" operator="equal">
      <formula>"Leve"</formula>
    </cfRule>
  </conditionalFormatting>
  <conditionalFormatting sqref="AK125 AK138:AK139 AK142 AK144 AK146 AK149 AK153 AK151">
    <cfRule type="cellIs" dxfId="1257" priority="245" operator="equal">
      <formula>"Menor"</formula>
    </cfRule>
  </conditionalFormatting>
  <conditionalFormatting sqref="AN125:AN126 AN146:AN149 AN151:AN154 AN138:AN144">
    <cfRule type="cellIs" dxfId="1256" priority="241" operator="equal">
      <formula>"Extrema"</formula>
    </cfRule>
    <cfRule type="cellIs" dxfId="1255" priority="242" operator="equal">
      <formula>"Alta"</formula>
    </cfRule>
    <cfRule type="cellIs" dxfId="1254" priority="243" operator="equal">
      <formula>"Moderada"</formula>
    </cfRule>
    <cfRule type="cellIs" dxfId="1253" priority="244" operator="equal">
      <formula>"Baja"</formula>
    </cfRule>
  </conditionalFormatting>
  <conditionalFormatting sqref="AM68">
    <cfRule type="cellIs" dxfId="1252" priority="237" operator="equal">
      <formula>"Extrema"</formula>
    </cfRule>
    <cfRule type="cellIs" dxfId="1251" priority="238" operator="equal">
      <formula>"Alta"</formula>
    </cfRule>
    <cfRule type="cellIs" dxfId="1250" priority="239" operator="equal">
      <formula>"Moderada"</formula>
    </cfRule>
    <cfRule type="cellIs" dxfId="1249" priority="240" operator="equal">
      <formula>"Baja"</formula>
    </cfRule>
  </conditionalFormatting>
  <conditionalFormatting sqref="AK68">
    <cfRule type="cellIs" dxfId="1248" priority="234" operator="equal">
      <formula>"Moderado"</formula>
    </cfRule>
    <cfRule type="cellIs" dxfId="1247" priority="235" operator="equal">
      <formula>"Catastrófico"</formula>
    </cfRule>
    <cfRule type="cellIs" dxfId="1246" priority="236" operator="equal">
      <formula>"Mayor"</formula>
    </cfRule>
  </conditionalFormatting>
  <conditionalFormatting sqref="M68">
    <cfRule type="cellIs" dxfId="1245" priority="229" operator="equal">
      <formula>"Muy Alta"</formula>
    </cfRule>
    <cfRule type="cellIs" dxfId="1244" priority="230" operator="equal">
      <formula>"Alta"</formula>
    </cfRule>
    <cfRule type="cellIs" dxfId="1243" priority="231" operator="equal">
      <formula>"Media"</formula>
    </cfRule>
    <cfRule type="cellIs" dxfId="1242" priority="232" operator="equal">
      <formula>"Baja"</formula>
    </cfRule>
    <cfRule type="cellIs" dxfId="1241" priority="233" operator="equal">
      <formula>"Muy baja"</formula>
    </cfRule>
  </conditionalFormatting>
  <conditionalFormatting sqref="AK68">
    <cfRule type="cellIs" dxfId="1240" priority="228" operator="equal">
      <formula>"Leve"</formula>
    </cfRule>
  </conditionalFormatting>
  <conditionalFormatting sqref="AK68">
    <cfRule type="cellIs" dxfId="1239" priority="227" operator="equal">
      <formula>"Menor"</formula>
    </cfRule>
  </conditionalFormatting>
  <conditionalFormatting sqref="AN80:AN81">
    <cfRule type="cellIs" dxfId="1238" priority="223" operator="equal">
      <formula>"Extrema"</formula>
    </cfRule>
    <cfRule type="cellIs" dxfId="1237" priority="224" operator="equal">
      <formula>"Alta"</formula>
    </cfRule>
    <cfRule type="cellIs" dxfId="1236" priority="225" operator="equal">
      <formula>"Moderada"</formula>
    </cfRule>
    <cfRule type="cellIs" dxfId="1235" priority="226" operator="equal">
      <formula>"Baja"</formula>
    </cfRule>
  </conditionalFormatting>
  <conditionalFormatting sqref="AN116">
    <cfRule type="cellIs" dxfId="1234" priority="219" operator="equal">
      <formula>"Extrema"</formula>
    </cfRule>
    <cfRule type="cellIs" dxfId="1233" priority="220" operator="equal">
      <formula>"Alta"</formula>
    </cfRule>
    <cfRule type="cellIs" dxfId="1232" priority="221" operator="equal">
      <formula>"Moderada"</formula>
    </cfRule>
    <cfRule type="cellIs" dxfId="1231" priority="222" operator="equal">
      <formula>"Baja"</formula>
    </cfRule>
  </conditionalFormatting>
  <conditionalFormatting sqref="AM119">
    <cfRule type="cellIs" dxfId="1230" priority="215" operator="equal">
      <formula>"Extrema"</formula>
    </cfRule>
    <cfRule type="cellIs" dxfId="1229" priority="216" operator="equal">
      <formula>"Alta"</formula>
    </cfRule>
    <cfRule type="cellIs" dxfId="1228" priority="217" operator="equal">
      <formula>"Moderada"</formula>
    </cfRule>
    <cfRule type="cellIs" dxfId="1227" priority="218" operator="equal">
      <formula>"Baja"</formula>
    </cfRule>
  </conditionalFormatting>
  <conditionalFormatting sqref="AK119">
    <cfRule type="cellIs" dxfId="1226" priority="212" operator="equal">
      <formula>"Moderado"</formula>
    </cfRule>
    <cfRule type="cellIs" dxfId="1225" priority="213" operator="equal">
      <formula>"Catastrófico"</formula>
    </cfRule>
    <cfRule type="cellIs" dxfId="1224" priority="214" operator="equal">
      <formula>"Mayor"</formula>
    </cfRule>
  </conditionalFormatting>
  <conditionalFormatting sqref="M119">
    <cfRule type="cellIs" dxfId="1223" priority="207" operator="equal">
      <formula>"Muy Alta"</formula>
    </cfRule>
    <cfRule type="cellIs" dxfId="1222" priority="208" operator="equal">
      <formula>"Alta"</formula>
    </cfRule>
    <cfRule type="cellIs" dxfId="1221" priority="209" operator="equal">
      <formula>"Media"</formula>
    </cfRule>
    <cfRule type="cellIs" dxfId="1220" priority="210" operator="equal">
      <formula>"Baja"</formula>
    </cfRule>
    <cfRule type="cellIs" dxfId="1219" priority="211" operator="equal">
      <formula>"Muy baja"</formula>
    </cfRule>
  </conditionalFormatting>
  <conditionalFormatting sqref="BD119">
    <cfRule type="cellIs" dxfId="1218" priority="203" operator="equal">
      <formula>"Extrema"</formula>
    </cfRule>
    <cfRule type="cellIs" dxfId="1217" priority="204" operator="equal">
      <formula>"Alta"</formula>
    </cfRule>
    <cfRule type="cellIs" dxfId="1216" priority="205" operator="equal">
      <formula>"Moderada"</formula>
    </cfRule>
    <cfRule type="cellIs" dxfId="1215" priority="206" operator="equal">
      <formula>"Baja"</formula>
    </cfRule>
  </conditionalFormatting>
  <conditionalFormatting sqref="AK119">
    <cfRule type="cellIs" dxfId="1214" priority="202" operator="equal">
      <formula>"Leve"</formula>
    </cfRule>
  </conditionalFormatting>
  <conditionalFormatting sqref="AK119">
    <cfRule type="cellIs" dxfId="1213" priority="201" operator="equal">
      <formula>"Menor"</formula>
    </cfRule>
  </conditionalFormatting>
  <conditionalFormatting sqref="AN119">
    <cfRule type="cellIs" dxfId="1212" priority="197" operator="equal">
      <formula>"Extrema"</formula>
    </cfRule>
    <cfRule type="cellIs" dxfId="1211" priority="198" operator="equal">
      <formula>"Alta"</formula>
    </cfRule>
    <cfRule type="cellIs" dxfId="1210" priority="199" operator="equal">
      <formula>"Moderada"</formula>
    </cfRule>
    <cfRule type="cellIs" dxfId="1209" priority="200" operator="equal">
      <formula>"Baja"</formula>
    </cfRule>
  </conditionalFormatting>
  <conditionalFormatting sqref="AM122">
    <cfRule type="cellIs" dxfId="1208" priority="193" operator="equal">
      <formula>"Extrema"</formula>
    </cfRule>
    <cfRule type="cellIs" dxfId="1207" priority="194" operator="equal">
      <formula>"Alta"</formula>
    </cfRule>
    <cfRule type="cellIs" dxfId="1206" priority="195" operator="equal">
      <formula>"Moderada"</formula>
    </cfRule>
    <cfRule type="cellIs" dxfId="1205" priority="196" operator="equal">
      <formula>"Baja"</formula>
    </cfRule>
  </conditionalFormatting>
  <conditionalFormatting sqref="AK122">
    <cfRule type="cellIs" dxfId="1204" priority="190" operator="equal">
      <formula>"Moderado"</formula>
    </cfRule>
    <cfRule type="cellIs" dxfId="1203" priority="191" operator="equal">
      <formula>"Catastrófico"</formula>
    </cfRule>
    <cfRule type="cellIs" dxfId="1202" priority="192" operator="equal">
      <formula>"Mayor"</formula>
    </cfRule>
  </conditionalFormatting>
  <conditionalFormatting sqref="M122">
    <cfRule type="cellIs" dxfId="1201" priority="185" operator="equal">
      <formula>"Muy Alta"</formula>
    </cfRule>
    <cfRule type="cellIs" dxfId="1200" priority="186" operator="equal">
      <formula>"Alta"</formula>
    </cfRule>
    <cfRule type="cellIs" dxfId="1199" priority="187" operator="equal">
      <formula>"Media"</formula>
    </cfRule>
    <cfRule type="cellIs" dxfId="1198" priority="188" operator="equal">
      <formula>"Baja"</formula>
    </cfRule>
    <cfRule type="cellIs" dxfId="1197" priority="189" operator="equal">
      <formula>"Muy baja"</formula>
    </cfRule>
  </conditionalFormatting>
  <conditionalFormatting sqref="BD120:BD122">
    <cfRule type="cellIs" dxfId="1196" priority="181" operator="equal">
      <formula>"Extrema"</formula>
    </cfRule>
    <cfRule type="cellIs" dxfId="1195" priority="182" operator="equal">
      <formula>"Alta"</formula>
    </cfRule>
    <cfRule type="cellIs" dxfId="1194" priority="183" operator="equal">
      <formula>"Moderada"</formula>
    </cfRule>
    <cfRule type="cellIs" dxfId="1193" priority="184" operator="equal">
      <formula>"Baja"</formula>
    </cfRule>
  </conditionalFormatting>
  <conditionalFormatting sqref="AK122">
    <cfRule type="cellIs" dxfId="1192" priority="180" operator="equal">
      <formula>"Leve"</formula>
    </cfRule>
  </conditionalFormatting>
  <conditionalFormatting sqref="AK122">
    <cfRule type="cellIs" dxfId="1191" priority="179" operator="equal">
      <formula>"Menor"</formula>
    </cfRule>
  </conditionalFormatting>
  <conditionalFormatting sqref="AN120:AN123">
    <cfRule type="cellIs" dxfId="1190" priority="175" operator="equal">
      <formula>"Extrema"</formula>
    </cfRule>
    <cfRule type="cellIs" dxfId="1189" priority="176" operator="equal">
      <formula>"Alta"</formula>
    </cfRule>
    <cfRule type="cellIs" dxfId="1188" priority="177" operator="equal">
      <formula>"Moderada"</formula>
    </cfRule>
    <cfRule type="cellIs" dxfId="1187" priority="178" operator="equal">
      <formula>"Baja"</formula>
    </cfRule>
  </conditionalFormatting>
  <conditionalFormatting sqref="AM124">
    <cfRule type="cellIs" dxfId="1186" priority="171" operator="equal">
      <formula>"Extrema"</formula>
    </cfRule>
    <cfRule type="cellIs" dxfId="1185" priority="172" operator="equal">
      <formula>"Alta"</formula>
    </cfRule>
    <cfRule type="cellIs" dxfId="1184" priority="173" operator="equal">
      <formula>"Moderada"</formula>
    </cfRule>
    <cfRule type="cellIs" dxfId="1183" priority="174" operator="equal">
      <formula>"Baja"</formula>
    </cfRule>
  </conditionalFormatting>
  <conditionalFormatting sqref="AK124">
    <cfRule type="cellIs" dxfId="1182" priority="168" operator="equal">
      <formula>"Moderado"</formula>
    </cfRule>
    <cfRule type="cellIs" dxfId="1181" priority="169" operator="equal">
      <formula>"Catastrófico"</formula>
    </cfRule>
    <cfRule type="cellIs" dxfId="1180" priority="170" operator="equal">
      <formula>"Mayor"</formula>
    </cfRule>
  </conditionalFormatting>
  <conditionalFormatting sqref="M124">
    <cfRule type="cellIs" dxfId="1179" priority="163" operator="equal">
      <formula>"Muy Alta"</formula>
    </cfRule>
    <cfRule type="cellIs" dxfId="1178" priority="164" operator="equal">
      <formula>"Alta"</formula>
    </cfRule>
    <cfRule type="cellIs" dxfId="1177" priority="165" operator="equal">
      <formula>"Media"</formula>
    </cfRule>
    <cfRule type="cellIs" dxfId="1176" priority="166" operator="equal">
      <formula>"Baja"</formula>
    </cfRule>
    <cfRule type="cellIs" dxfId="1175" priority="167" operator="equal">
      <formula>"Muy baja"</formula>
    </cfRule>
  </conditionalFormatting>
  <conditionalFormatting sqref="BD124">
    <cfRule type="cellIs" dxfId="1174" priority="159" operator="equal">
      <formula>"Extrema"</formula>
    </cfRule>
    <cfRule type="cellIs" dxfId="1173" priority="160" operator="equal">
      <formula>"Alta"</formula>
    </cfRule>
    <cfRule type="cellIs" dxfId="1172" priority="161" operator="equal">
      <formula>"Moderada"</formula>
    </cfRule>
    <cfRule type="cellIs" dxfId="1171" priority="162" operator="equal">
      <formula>"Baja"</formula>
    </cfRule>
  </conditionalFormatting>
  <conditionalFormatting sqref="AK124">
    <cfRule type="cellIs" dxfId="1170" priority="158" operator="equal">
      <formula>"Leve"</formula>
    </cfRule>
  </conditionalFormatting>
  <conditionalFormatting sqref="AK124">
    <cfRule type="cellIs" dxfId="1169" priority="157" operator="equal">
      <formula>"Menor"</formula>
    </cfRule>
  </conditionalFormatting>
  <conditionalFormatting sqref="AN124">
    <cfRule type="cellIs" dxfId="1168" priority="153" operator="equal">
      <formula>"Extrema"</formula>
    </cfRule>
    <cfRule type="cellIs" dxfId="1167" priority="154" operator="equal">
      <formula>"Alta"</formula>
    </cfRule>
    <cfRule type="cellIs" dxfId="1166" priority="155" operator="equal">
      <formula>"Moderada"</formula>
    </cfRule>
    <cfRule type="cellIs" dxfId="1165" priority="156" operator="equal">
      <formula>"Baja"</formula>
    </cfRule>
  </conditionalFormatting>
  <conditionalFormatting sqref="AM127 AM134">
    <cfRule type="cellIs" dxfId="1164" priority="149" operator="equal">
      <formula>"Extrema"</formula>
    </cfRule>
    <cfRule type="cellIs" dxfId="1163" priority="150" operator="equal">
      <formula>"Alta"</formula>
    </cfRule>
    <cfRule type="cellIs" dxfId="1162" priority="151" operator="equal">
      <formula>"Moderada"</formula>
    </cfRule>
    <cfRule type="cellIs" dxfId="1161" priority="152" operator="equal">
      <formula>"Baja"</formula>
    </cfRule>
  </conditionalFormatting>
  <conditionalFormatting sqref="AK127 AK134">
    <cfRule type="cellIs" dxfId="1160" priority="146" operator="equal">
      <formula>"Moderado"</formula>
    </cfRule>
    <cfRule type="cellIs" dxfId="1159" priority="147" operator="equal">
      <formula>"Catastrófico"</formula>
    </cfRule>
    <cfRule type="cellIs" dxfId="1158" priority="148" operator="equal">
      <formula>"Mayor"</formula>
    </cfRule>
  </conditionalFormatting>
  <conditionalFormatting sqref="M127 M134">
    <cfRule type="cellIs" dxfId="1157" priority="141" operator="equal">
      <formula>"Muy Alta"</formula>
    </cfRule>
    <cfRule type="cellIs" dxfId="1156" priority="142" operator="equal">
      <formula>"Alta"</formula>
    </cfRule>
    <cfRule type="cellIs" dxfId="1155" priority="143" operator="equal">
      <formula>"Media"</formula>
    </cfRule>
    <cfRule type="cellIs" dxfId="1154" priority="144" operator="equal">
      <formula>"Baja"</formula>
    </cfRule>
    <cfRule type="cellIs" dxfId="1153" priority="145" operator="equal">
      <formula>"Muy baja"</formula>
    </cfRule>
  </conditionalFormatting>
  <conditionalFormatting sqref="BD127 BD134">
    <cfRule type="cellIs" dxfId="1152" priority="137" operator="equal">
      <formula>"Extrema"</formula>
    </cfRule>
    <cfRule type="cellIs" dxfId="1151" priority="138" operator="equal">
      <formula>"Alta"</formula>
    </cfRule>
    <cfRule type="cellIs" dxfId="1150" priority="139" operator="equal">
      <formula>"Moderada"</formula>
    </cfRule>
    <cfRule type="cellIs" dxfId="1149" priority="140" operator="equal">
      <formula>"Baja"</formula>
    </cfRule>
  </conditionalFormatting>
  <conditionalFormatting sqref="AK127 AK134">
    <cfRule type="cellIs" dxfId="1148" priority="136" operator="equal">
      <formula>"Leve"</formula>
    </cfRule>
  </conditionalFormatting>
  <conditionalFormatting sqref="AK127 AK134">
    <cfRule type="cellIs" dxfId="1147" priority="135" operator="equal">
      <formula>"Menor"</formula>
    </cfRule>
  </conditionalFormatting>
  <conditionalFormatting sqref="AN127:AN128 AN134:AN135">
    <cfRule type="cellIs" dxfId="1146" priority="131" operator="equal">
      <formula>"Extrema"</formula>
    </cfRule>
    <cfRule type="cellIs" dxfId="1145" priority="132" operator="equal">
      <formula>"Alta"</formula>
    </cfRule>
    <cfRule type="cellIs" dxfId="1144" priority="133" operator="equal">
      <formula>"Moderada"</formula>
    </cfRule>
    <cfRule type="cellIs" dxfId="1143" priority="134" operator="equal">
      <formula>"Baja"</formula>
    </cfRule>
  </conditionalFormatting>
  <conditionalFormatting sqref="AM129 AM131">
    <cfRule type="cellIs" dxfId="1142" priority="123" operator="equal">
      <formula>"Extrema"</formula>
    </cfRule>
    <cfRule type="cellIs" dxfId="1141" priority="124" operator="equal">
      <formula>"Alta"</formula>
    </cfRule>
    <cfRule type="cellIs" dxfId="1140" priority="125" operator="equal">
      <formula>"Moderada"</formula>
    </cfRule>
    <cfRule type="cellIs" dxfId="1139" priority="126" operator="equal">
      <formula>"Baja"</formula>
    </cfRule>
  </conditionalFormatting>
  <conditionalFormatting sqref="AK129 AK131">
    <cfRule type="cellIs" dxfId="1138" priority="120" operator="equal">
      <formula>"Moderado"</formula>
    </cfRule>
    <cfRule type="cellIs" dxfId="1137" priority="121" operator="equal">
      <formula>"Catastrófico"</formula>
    </cfRule>
    <cfRule type="cellIs" dxfId="1136" priority="122" operator="equal">
      <formula>"Mayor"</formula>
    </cfRule>
  </conditionalFormatting>
  <conditionalFormatting sqref="M129 M131">
    <cfRule type="cellIs" dxfId="1135" priority="115" operator="equal">
      <formula>"Muy Alta"</formula>
    </cfRule>
    <cfRule type="cellIs" dxfId="1134" priority="116" operator="equal">
      <formula>"Alta"</formula>
    </cfRule>
    <cfRule type="cellIs" dxfId="1133" priority="117" operator="equal">
      <formula>"Media"</formula>
    </cfRule>
    <cfRule type="cellIs" dxfId="1132" priority="118" operator="equal">
      <formula>"Baja"</formula>
    </cfRule>
    <cfRule type="cellIs" dxfId="1131" priority="119" operator="equal">
      <formula>"Muy baja"</formula>
    </cfRule>
  </conditionalFormatting>
  <conditionalFormatting sqref="BD128 BD133">
    <cfRule type="cellIs" dxfId="1130" priority="127" operator="equal">
      <formula>"Extrema"</formula>
    </cfRule>
    <cfRule type="cellIs" dxfId="1129" priority="128" operator="equal">
      <formula>"Alta"</formula>
    </cfRule>
    <cfRule type="cellIs" dxfId="1128" priority="129" operator="equal">
      <formula>"Moderada"</formula>
    </cfRule>
    <cfRule type="cellIs" dxfId="1127" priority="130" operator="equal">
      <formula>"Baja"</formula>
    </cfRule>
  </conditionalFormatting>
  <conditionalFormatting sqref="AK129 AK131">
    <cfRule type="cellIs" dxfId="1126" priority="110" operator="equal">
      <formula>"Leve"</formula>
    </cfRule>
  </conditionalFormatting>
  <conditionalFormatting sqref="AK129 AK131">
    <cfRule type="cellIs" dxfId="1125" priority="109" operator="equal">
      <formula>"Menor"</formula>
    </cfRule>
  </conditionalFormatting>
  <conditionalFormatting sqref="AN129:AN133">
    <cfRule type="cellIs" dxfId="1124" priority="105" operator="equal">
      <formula>"Extrema"</formula>
    </cfRule>
    <cfRule type="cellIs" dxfId="1123" priority="106" operator="equal">
      <formula>"Alta"</formula>
    </cfRule>
    <cfRule type="cellIs" dxfId="1122" priority="107" operator="equal">
      <formula>"Moderada"</formula>
    </cfRule>
    <cfRule type="cellIs" dxfId="1121" priority="108" operator="equal">
      <formula>"Baja"</formula>
    </cfRule>
  </conditionalFormatting>
  <conditionalFormatting sqref="BD129:BD132">
    <cfRule type="cellIs" dxfId="1120" priority="111" operator="equal">
      <formula>"Extrema"</formula>
    </cfRule>
    <cfRule type="cellIs" dxfId="1119" priority="112" operator="equal">
      <formula>"Alta"</formula>
    </cfRule>
    <cfRule type="cellIs" dxfId="1118" priority="113" operator="equal">
      <formula>"Moderada"</formula>
    </cfRule>
    <cfRule type="cellIs" dxfId="1117" priority="114" operator="equal">
      <formula>"Baja"</formula>
    </cfRule>
  </conditionalFormatting>
  <conditionalFormatting sqref="AM136">
    <cfRule type="cellIs" dxfId="1116" priority="101" operator="equal">
      <formula>"Extrema"</formula>
    </cfRule>
    <cfRule type="cellIs" dxfId="1115" priority="102" operator="equal">
      <formula>"Alta"</formula>
    </cfRule>
    <cfRule type="cellIs" dxfId="1114" priority="103" operator="equal">
      <formula>"Moderada"</formula>
    </cfRule>
    <cfRule type="cellIs" dxfId="1113" priority="104" operator="equal">
      <formula>"Baja"</formula>
    </cfRule>
  </conditionalFormatting>
  <conditionalFormatting sqref="AK136">
    <cfRule type="cellIs" dxfId="1112" priority="98" operator="equal">
      <formula>"Moderado"</formula>
    </cfRule>
    <cfRule type="cellIs" dxfId="1111" priority="99" operator="equal">
      <formula>"Catastrófico"</formula>
    </cfRule>
    <cfRule type="cellIs" dxfId="1110" priority="100" operator="equal">
      <formula>"Mayor"</formula>
    </cfRule>
  </conditionalFormatting>
  <conditionalFormatting sqref="M136">
    <cfRule type="cellIs" dxfId="1109" priority="93" operator="equal">
      <formula>"Muy Alta"</formula>
    </cfRule>
    <cfRule type="cellIs" dxfId="1108" priority="94" operator="equal">
      <formula>"Alta"</formula>
    </cfRule>
    <cfRule type="cellIs" dxfId="1107" priority="95" operator="equal">
      <formula>"Media"</formula>
    </cfRule>
    <cfRule type="cellIs" dxfId="1106" priority="96" operator="equal">
      <formula>"Baja"</formula>
    </cfRule>
    <cfRule type="cellIs" dxfId="1105" priority="97" operator="equal">
      <formula>"Muy baja"</formula>
    </cfRule>
  </conditionalFormatting>
  <conditionalFormatting sqref="BD136">
    <cfRule type="cellIs" dxfId="1104" priority="89" operator="equal">
      <formula>"Extrema"</formula>
    </cfRule>
    <cfRule type="cellIs" dxfId="1103" priority="90" operator="equal">
      <formula>"Alta"</formula>
    </cfRule>
    <cfRule type="cellIs" dxfId="1102" priority="91" operator="equal">
      <formula>"Moderada"</formula>
    </cfRule>
    <cfRule type="cellIs" dxfId="1101" priority="92" operator="equal">
      <formula>"Baja"</formula>
    </cfRule>
  </conditionalFormatting>
  <conditionalFormatting sqref="AK136">
    <cfRule type="cellIs" dxfId="1100" priority="88" operator="equal">
      <formula>"Leve"</formula>
    </cfRule>
  </conditionalFormatting>
  <conditionalFormatting sqref="AK136">
    <cfRule type="cellIs" dxfId="1099" priority="87" operator="equal">
      <formula>"Menor"</formula>
    </cfRule>
  </conditionalFormatting>
  <conditionalFormatting sqref="AN136:AN137">
    <cfRule type="cellIs" dxfId="1098" priority="83" operator="equal">
      <formula>"Extrema"</formula>
    </cfRule>
    <cfRule type="cellIs" dxfId="1097" priority="84" operator="equal">
      <formula>"Alta"</formula>
    </cfRule>
    <cfRule type="cellIs" dxfId="1096" priority="85" operator="equal">
      <formula>"Moderada"</formula>
    </cfRule>
    <cfRule type="cellIs" dxfId="1095" priority="86" operator="equal">
      <formula>"Baja"</formula>
    </cfRule>
  </conditionalFormatting>
  <conditionalFormatting sqref="BD135">
    <cfRule type="cellIs" dxfId="1094" priority="79" operator="equal">
      <formula>"Extrema"</formula>
    </cfRule>
    <cfRule type="cellIs" dxfId="1093" priority="80" operator="equal">
      <formula>"Alta"</formula>
    </cfRule>
    <cfRule type="cellIs" dxfId="1092" priority="81" operator="equal">
      <formula>"Moderada"</formula>
    </cfRule>
    <cfRule type="cellIs" dxfId="1091" priority="82" operator="equal">
      <formula>"Baja"</formula>
    </cfRule>
  </conditionalFormatting>
  <conditionalFormatting sqref="BD116">
    <cfRule type="cellIs" dxfId="1090" priority="75" operator="equal">
      <formula>"Extrema"</formula>
    </cfRule>
    <cfRule type="cellIs" dxfId="1089" priority="76" operator="equal">
      <formula>"Alta"</formula>
    </cfRule>
    <cfRule type="cellIs" dxfId="1088" priority="77" operator="equal">
      <formula>"Moderada"</formula>
    </cfRule>
    <cfRule type="cellIs" dxfId="1087" priority="78" operator="equal">
      <formula>"Baja"</formula>
    </cfRule>
  </conditionalFormatting>
  <conditionalFormatting sqref="BD123">
    <cfRule type="cellIs" dxfId="1086" priority="71" operator="equal">
      <formula>"Extrema"</formula>
    </cfRule>
    <cfRule type="cellIs" dxfId="1085" priority="72" operator="equal">
      <formula>"Alta"</formula>
    </cfRule>
    <cfRule type="cellIs" dxfId="1084" priority="73" operator="equal">
      <formula>"Moderada"</formula>
    </cfRule>
    <cfRule type="cellIs" dxfId="1083" priority="74" operator="equal">
      <formula>"Baja"</formula>
    </cfRule>
  </conditionalFormatting>
  <conditionalFormatting sqref="AM36:AM39 BD36:BD40 AN36:AN40">
    <cfRule type="cellIs" dxfId="1082" priority="67" operator="equal">
      <formula>"Extrema"</formula>
    </cfRule>
    <cfRule type="cellIs" dxfId="1081" priority="68" operator="equal">
      <formula>"Alta"</formula>
    </cfRule>
    <cfRule type="cellIs" dxfId="1080" priority="69" operator="equal">
      <formula>"Moderada"</formula>
    </cfRule>
    <cfRule type="cellIs" dxfId="1079" priority="70" operator="equal">
      <formula>"Baja"</formula>
    </cfRule>
  </conditionalFormatting>
  <conditionalFormatting sqref="AK36:AK39">
    <cfRule type="cellIs" dxfId="1078" priority="64" operator="equal">
      <formula>"Moderado"</formula>
    </cfRule>
    <cfRule type="cellIs" dxfId="1077" priority="65" operator="equal">
      <formula>"Catastrófico"</formula>
    </cfRule>
    <cfRule type="cellIs" dxfId="1076" priority="66" operator="equal">
      <formula>"Mayor"</formula>
    </cfRule>
  </conditionalFormatting>
  <conditionalFormatting sqref="M36:M39">
    <cfRule type="cellIs" dxfId="1075" priority="59" operator="equal">
      <formula>"Muy Alta"</formula>
    </cfRule>
    <cfRule type="cellIs" dxfId="1074" priority="60" operator="equal">
      <formula>"Alta"</formula>
    </cfRule>
    <cfRule type="cellIs" dxfId="1073" priority="61" operator="equal">
      <formula>"Media"</formula>
    </cfRule>
    <cfRule type="cellIs" dxfId="1072" priority="62" operator="equal">
      <formula>"Baja"</formula>
    </cfRule>
    <cfRule type="cellIs" dxfId="1071" priority="63" operator="equal">
      <formula>"Muy baja"</formula>
    </cfRule>
  </conditionalFormatting>
  <conditionalFormatting sqref="AK36:AK39">
    <cfRule type="cellIs" dxfId="1070" priority="58" operator="equal">
      <formula>"Leve"</formula>
    </cfRule>
  </conditionalFormatting>
  <conditionalFormatting sqref="AK36:AK39">
    <cfRule type="cellIs" dxfId="1069" priority="57" operator="equal">
      <formula>"Menor"</formula>
    </cfRule>
  </conditionalFormatting>
  <conditionalFormatting sqref="AM46:AM52 AN46:AN54 AM54 BD46:BD54">
    <cfRule type="cellIs" dxfId="1068" priority="53" operator="equal">
      <formula>"Extrema"</formula>
    </cfRule>
    <cfRule type="cellIs" dxfId="1067" priority="54" operator="equal">
      <formula>"Alta"</formula>
    </cfRule>
    <cfRule type="cellIs" dxfId="1066" priority="55" operator="equal">
      <formula>"Moderada"</formula>
    </cfRule>
    <cfRule type="cellIs" dxfId="1065" priority="56" operator="equal">
      <formula>"Baja"</formula>
    </cfRule>
  </conditionalFormatting>
  <conditionalFormatting sqref="AK46:AK52 AK54">
    <cfRule type="cellIs" dxfId="1064" priority="50" operator="equal">
      <formula>"Moderado"</formula>
    </cfRule>
    <cfRule type="cellIs" dxfId="1063" priority="51" operator="equal">
      <formula>"Catastrófico"</formula>
    </cfRule>
    <cfRule type="cellIs" dxfId="1062" priority="52" operator="equal">
      <formula>"Mayor"</formula>
    </cfRule>
  </conditionalFormatting>
  <conditionalFormatting sqref="M46:M52 M54">
    <cfRule type="cellIs" dxfId="1061" priority="45" operator="equal">
      <formula>"Muy Alta"</formula>
    </cfRule>
    <cfRule type="cellIs" dxfId="1060" priority="46" operator="equal">
      <formula>"Alta"</formula>
    </cfRule>
    <cfRule type="cellIs" dxfId="1059" priority="47" operator="equal">
      <formula>"Media"</formula>
    </cfRule>
    <cfRule type="cellIs" dxfId="1058" priority="48" operator="equal">
      <formula>"Baja"</formula>
    </cfRule>
    <cfRule type="cellIs" dxfId="1057" priority="49" operator="equal">
      <formula>"Muy baja"</formula>
    </cfRule>
  </conditionalFormatting>
  <conditionalFormatting sqref="AK46:AK52 AK54">
    <cfRule type="cellIs" dxfId="1056" priority="44" operator="equal">
      <formula>"Leve"</formula>
    </cfRule>
  </conditionalFormatting>
  <conditionalFormatting sqref="AK46:AK52 AK54">
    <cfRule type="cellIs" dxfId="1055" priority="43" operator="equal">
      <formula>"Menor"</formula>
    </cfRule>
  </conditionalFormatting>
  <conditionalFormatting sqref="AM58 AM60 AM65:AM66 BD58:BD67 AN58:AN67">
    <cfRule type="cellIs" dxfId="1054" priority="39" operator="equal">
      <formula>"Extrema"</formula>
    </cfRule>
    <cfRule type="cellIs" dxfId="1053" priority="40" operator="equal">
      <formula>"Alta"</formula>
    </cfRule>
    <cfRule type="cellIs" dxfId="1052" priority="41" operator="equal">
      <formula>"Moderada"</formula>
    </cfRule>
    <cfRule type="cellIs" dxfId="1051" priority="42" operator="equal">
      <formula>"Baja"</formula>
    </cfRule>
  </conditionalFormatting>
  <conditionalFormatting sqref="AK58 AK60 AK65:AK66">
    <cfRule type="cellIs" dxfId="1050" priority="36" operator="equal">
      <formula>"Moderado"</formula>
    </cfRule>
    <cfRule type="cellIs" dxfId="1049" priority="37" operator="equal">
      <formula>"Catastrófico"</formula>
    </cfRule>
    <cfRule type="cellIs" dxfId="1048" priority="38" operator="equal">
      <formula>"Mayor"</formula>
    </cfRule>
  </conditionalFormatting>
  <conditionalFormatting sqref="M58 M60 M65:M66">
    <cfRule type="cellIs" dxfId="1047" priority="31" operator="equal">
      <formula>"Muy Alta"</formula>
    </cfRule>
    <cfRule type="cellIs" dxfId="1046" priority="32" operator="equal">
      <formula>"Alta"</formula>
    </cfRule>
    <cfRule type="cellIs" dxfId="1045" priority="33" operator="equal">
      <formula>"Media"</formula>
    </cfRule>
    <cfRule type="cellIs" dxfId="1044" priority="34" operator="equal">
      <formula>"Baja"</formula>
    </cfRule>
    <cfRule type="cellIs" dxfId="1043" priority="35" operator="equal">
      <formula>"Muy baja"</formula>
    </cfRule>
  </conditionalFormatting>
  <conditionalFormatting sqref="AK58 AK60 AK65:AK66">
    <cfRule type="cellIs" dxfId="1042" priority="30" operator="equal">
      <formula>"Leve"</formula>
    </cfRule>
  </conditionalFormatting>
  <conditionalFormatting sqref="AK58 AK60 AK65:AK66">
    <cfRule type="cellIs" dxfId="1041" priority="29" operator="equal">
      <formula>"Menor"</formula>
    </cfRule>
  </conditionalFormatting>
  <conditionalFormatting sqref="BD55 AM55:AN55">
    <cfRule type="cellIs" dxfId="1040" priority="25" operator="equal">
      <formula>"Extrema"</formula>
    </cfRule>
    <cfRule type="cellIs" dxfId="1039" priority="26" operator="equal">
      <formula>"Alta"</formula>
    </cfRule>
    <cfRule type="cellIs" dxfId="1038" priority="27" operator="equal">
      <formula>"Moderada"</formula>
    </cfRule>
    <cfRule type="cellIs" dxfId="1037" priority="28" operator="equal">
      <formula>"Baja"</formula>
    </cfRule>
  </conditionalFormatting>
  <conditionalFormatting sqref="AK55">
    <cfRule type="cellIs" dxfId="1036" priority="22" operator="equal">
      <formula>"Moderado"</formula>
    </cfRule>
    <cfRule type="cellIs" dxfId="1035" priority="23" operator="equal">
      <formula>"Catastrófico"</formula>
    </cfRule>
    <cfRule type="cellIs" dxfId="1034" priority="24" operator="equal">
      <formula>"Mayor"</formula>
    </cfRule>
  </conditionalFormatting>
  <conditionalFormatting sqref="M55">
    <cfRule type="cellIs" dxfId="1033" priority="17" operator="equal">
      <formula>"Muy Alta"</formula>
    </cfRule>
    <cfRule type="cellIs" dxfId="1032" priority="18" operator="equal">
      <formula>"Alta"</formula>
    </cfRule>
    <cfRule type="cellIs" dxfId="1031" priority="19" operator="equal">
      <formula>"Media"</formula>
    </cfRule>
    <cfRule type="cellIs" dxfId="1030" priority="20" operator="equal">
      <formula>"Baja"</formula>
    </cfRule>
    <cfRule type="cellIs" dxfId="1029" priority="21" operator="equal">
      <formula>"Muy baja"</formula>
    </cfRule>
  </conditionalFormatting>
  <conditionalFormatting sqref="AK55">
    <cfRule type="cellIs" dxfId="1028" priority="16" operator="equal">
      <formula>"Leve"</formula>
    </cfRule>
  </conditionalFormatting>
  <conditionalFormatting sqref="AK55">
    <cfRule type="cellIs" dxfId="1027" priority="15" operator="equal">
      <formula>"Menor"</formula>
    </cfRule>
  </conditionalFormatting>
  <conditionalFormatting sqref="AM56 BD56:BD57 AN56:AN57">
    <cfRule type="cellIs" dxfId="1026" priority="11" operator="equal">
      <formula>"Extrema"</formula>
    </cfRule>
    <cfRule type="cellIs" dxfId="1025" priority="12" operator="equal">
      <formula>"Alta"</formula>
    </cfRule>
    <cfRule type="cellIs" dxfId="1024" priority="13" operator="equal">
      <formula>"Moderada"</formula>
    </cfRule>
    <cfRule type="cellIs" dxfId="1023" priority="14" operator="equal">
      <formula>"Baja"</formula>
    </cfRule>
  </conditionalFormatting>
  <conditionalFormatting sqref="AK56">
    <cfRule type="cellIs" dxfId="1022" priority="8" operator="equal">
      <formula>"Moderado"</formula>
    </cfRule>
    <cfRule type="cellIs" dxfId="1021" priority="9" operator="equal">
      <formula>"Catastrófico"</formula>
    </cfRule>
    <cfRule type="cellIs" dxfId="1020" priority="10" operator="equal">
      <formula>"Mayor"</formula>
    </cfRule>
  </conditionalFormatting>
  <conditionalFormatting sqref="M56">
    <cfRule type="cellIs" dxfId="1019" priority="3" operator="equal">
      <formula>"Muy Alta"</formula>
    </cfRule>
    <cfRule type="cellIs" dxfId="1018" priority="4" operator="equal">
      <formula>"Alta"</formula>
    </cfRule>
    <cfRule type="cellIs" dxfId="1017" priority="5" operator="equal">
      <formula>"Media"</formula>
    </cfRule>
    <cfRule type="cellIs" dxfId="1016" priority="6" operator="equal">
      <formula>"Baja"</formula>
    </cfRule>
    <cfRule type="cellIs" dxfId="1015" priority="7" operator="equal">
      <formula>"Muy baja"</formula>
    </cfRule>
  </conditionalFormatting>
  <conditionalFormatting sqref="AK56">
    <cfRule type="cellIs" dxfId="1014" priority="2" operator="equal">
      <formula>"Leve"</formula>
    </cfRule>
  </conditionalFormatting>
  <conditionalFormatting sqref="AK56">
    <cfRule type="cellIs" dxfId="1013" priority="1" operator="equal">
      <formula>"Menor"</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62" customWidth="1"/>
    <col min="7" max="7" width="42.5703125" style="921" customWidth="1"/>
    <col min="8" max="8" width="29.42578125" style="921" customWidth="1"/>
    <col min="9" max="9" width="42.85546875" style="928" customWidth="1"/>
    <col min="10" max="10" width="36" style="928" customWidth="1"/>
    <col min="11" max="11" width="36" style="929" customWidth="1"/>
    <col min="12" max="12" width="20.140625" style="44" bestFit="1" customWidth="1"/>
    <col min="13" max="13" width="6.42578125" style="44" customWidth="1"/>
    <col min="14" max="14" width="7.7109375" style="44" customWidth="1"/>
    <col min="15" max="15" width="16.140625" style="38" hidden="1" customWidth="1"/>
    <col min="16" max="16" width="17" style="38" hidden="1" customWidth="1"/>
    <col min="17" max="17" width="15.5703125" style="38" hidden="1" customWidth="1"/>
    <col min="18" max="18" width="17.28515625" style="38" hidden="1" customWidth="1"/>
    <col min="19" max="19" width="14.42578125" style="38" hidden="1" customWidth="1"/>
    <col min="20" max="20" width="13.28515625" style="38" hidden="1" customWidth="1"/>
    <col min="21" max="21" width="15" style="38" hidden="1" customWidth="1"/>
    <col min="22" max="22" width="18.42578125" style="38" hidden="1" customWidth="1"/>
    <col min="23" max="23" width="13.7109375" style="38" hidden="1" customWidth="1"/>
    <col min="24" max="24" width="15.140625" style="38" hidden="1" customWidth="1"/>
    <col min="25" max="25" width="14.85546875" style="38" hidden="1" customWidth="1"/>
    <col min="26" max="26" width="11.5703125" style="38" hidden="1" customWidth="1"/>
    <col min="27" max="27" width="13" style="38" hidden="1" customWidth="1"/>
    <col min="28" max="28" width="13.28515625" style="38" hidden="1" customWidth="1"/>
    <col min="29" max="29" width="16" style="38" hidden="1" customWidth="1"/>
    <col min="30" max="30" width="14.42578125" style="38" hidden="1" customWidth="1"/>
    <col min="31" max="31" width="10.42578125" style="38" hidden="1" customWidth="1"/>
    <col min="32" max="32" width="8.85546875" style="38" hidden="1" customWidth="1"/>
    <col min="33" max="33" width="10.85546875" style="38" hidden="1" customWidth="1"/>
    <col min="34" max="34" width="12.28515625" style="38" hidden="1" customWidth="1"/>
    <col min="35" max="35" width="12.28515625" style="38" customWidth="1"/>
    <col min="36" max="36" width="12.28515625" style="38" hidden="1" customWidth="1"/>
    <col min="37" max="37" width="7.140625" style="45" customWidth="1"/>
    <col min="38" max="38" width="10.42578125" style="45" customWidth="1"/>
    <col min="39" max="39" width="18.42578125" style="45" customWidth="1"/>
    <col min="40" max="40" width="7.42578125" style="45" bestFit="1" customWidth="1"/>
    <col min="41" max="41" width="72.85546875" style="928" customWidth="1"/>
    <col min="42" max="42" width="18.42578125" style="374" customWidth="1"/>
    <col min="43" max="43" width="12" style="38" customWidth="1"/>
    <col min="44" max="44" width="7" style="46" customWidth="1"/>
    <col min="45" max="45" width="7.85546875" style="38" customWidth="1"/>
    <col min="46" max="46" width="8.28515625" style="38" customWidth="1"/>
    <col min="47" max="47" width="7.140625" style="38" customWidth="1"/>
    <col min="48" max="48" width="15.5703125" style="38" customWidth="1"/>
    <col min="49" max="51" width="3.5703125" style="38" bestFit="1" customWidth="1"/>
    <col min="52" max="53" width="7.140625" style="38" customWidth="1"/>
    <col min="54" max="54" width="10.7109375" style="38" customWidth="1"/>
    <col min="55" max="55" width="7.140625" style="47" customWidth="1"/>
    <col min="56" max="57" width="7.140625" style="38" customWidth="1"/>
    <col min="58" max="58" width="67.42578125" style="1019" customWidth="1"/>
    <col min="59" max="60" width="20.42578125" style="928" customWidth="1"/>
    <col min="61" max="61" width="12.28515625" style="928" customWidth="1"/>
    <col min="62" max="62" width="13" style="928" customWidth="1"/>
    <col min="63" max="63" width="22.42578125" style="1017" hidden="1" customWidth="1"/>
    <col min="64" max="64" width="60" style="928" customWidth="1"/>
    <col min="65" max="16384" width="11.42578125" style="38"/>
  </cols>
  <sheetData>
    <row r="1" spans="1:101"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547"/>
      <c r="BJ1" s="1547"/>
      <c r="BK1" s="1547"/>
      <c r="BL1" s="1548"/>
    </row>
    <row r="2" spans="1:101"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547"/>
      <c r="BJ2" s="1547"/>
      <c r="BK2" s="1547"/>
      <c r="BL2" s="1548"/>
    </row>
    <row r="3" spans="1:101" s="614" customFormat="1" ht="41.25" customHeight="1" thickTop="1" thickBot="1" x14ac:dyDescent="0.35">
      <c r="B3" s="1546" t="s">
        <v>1258</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547"/>
      <c r="BJ3" s="1547"/>
      <c r="BK3" s="1547"/>
      <c r="BL3" s="1548"/>
      <c r="BM3" s="1546"/>
      <c r="BN3" s="1547"/>
      <c r="BO3" s="1547"/>
      <c r="BP3" s="1547"/>
      <c r="BQ3" s="1547"/>
      <c r="BR3" s="1547"/>
      <c r="BS3" s="1547"/>
      <c r="BT3" s="1547"/>
      <c r="BU3" s="1547"/>
      <c r="BV3" s="1547"/>
      <c r="BW3" s="1547"/>
      <c r="BX3" s="1547"/>
      <c r="BY3" s="1547"/>
      <c r="BZ3" s="1547"/>
      <c r="CA3" s="1547"/>
      <c r="CB3" s="1547"/>
      <c r="CC3" s="1547"/>
      <c r="CD3" s="1547"/>
      <c r="CE3" s="1547"/>
      <c r="CF3" s="1547"/>
      <c r="CG3" s="1547"/>
      <c r="CH3" s="1547"/>
      <c r="CI3" s="1547"/>
      <c r="CJ3" s="1547"/>
      <c r="CK3" s="1547"/>
      <c r="CL3" s="1547"/>
      <c r="CM3" s="1547"/>
      <c r="CN3" s="1547"/>
      <c r="CO3" s="1547"/>
      <c r="CP3" s="1547"/>
      <c r="CQ3" s="1547"/>
      <c r="CR3" s="1547"/>
      <c r="CS3" s="1547"/>
      <c r="CT3" s="1547"/>
      <c r="CU3" s="1547"/>
      <c r="CV3" s="1547"/>
      <c r="CW3" s="1547"/>
    </row>
    <row r="4" spans="1:101" ht="42.75" customHeight="1" thickTop="1" thickBot="1" x14ac:dyDescent="0.35">
      <c r="B4" s="1546" t="s">
        <v>1432</v>
      </c>
      <c r="C4" s="1547"/>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1547"/>
      <c r="AC4" s="1547"/>
      <c r="AD4" s="1547"/>
      <c r="AE4" s="1547"/>
      <c r="AF4" s="1547"/>
      <c r="AG4" s="1547"/>
      <c r="AH4" s="1547"/>
      <c r="AI4" s="1547"/>
      <c r="AJ4" s="1547"/>
      <c r="AK4" s="1547"/>
      <c r="AL4" s="1547"/>
      <c r="AM4" s="1547"/>
      <c r="AN4" s="1547"/>
      <c r="AO4" s="1547"/>
      <c r="AP4" s="1547"/>
      <c r="AQ4" s="1547"/>
      <c r="AR4" s="1547"/>
      <c r="AS4" s="1547"/>
      <c r="AT4" s="1547"/>
      <c r="AU4" s="1547"/>
      <c r="AV4" s="1547"/>
      <c r="AW4" s="1547"/>
      <c r="AX4" s="1547"/>
      <c r="AY4" s="1547"/>
      <c r="AZ4" s="1547"/>
      <c r="BA4" s="1547"/>
      <c r="BB4" s="1547"/>
      <c r="BC4" s="1547"/>
      <c r="BD4" s="1547"/>
      <c r="BE4" s="1547"/>
      <c r="BF4" s="1547"/>
      <c r="BG4" s="1547"/>
      <c r="BH4" s="1547"/>
      <c r="BI4" s="1547"/>
      <c r="BJ4" s="1547"/>
      <c r="BK4" s="1547"/>
      <c r="BL4" s="1548"/>
      <c r="BM4" s="1546"/>
      <c r="BN4" s="1547"/>
      <c r="BO4" s="1547"/>
      <c r="BP4" s="1547"/>
      <c r="BQ4" s="1547"/>
      <c r="BR4" s="1547"/>
      <c r="BS4" s="1547"/>
      <c r="BT4" s="1547"/>
      <c r="BU4" s="1547"/>
      <c r="BV4" s="1547"/>
      <c r="BW4" s="1547"/>
      <c r="BX4" s="1547"/>
      <c r="BY4" s="1547"/>
      <c r="BZ4" s="1547"/>
      <c r="CA4" s="1547"/>
      <c r="CB4" s="1547"/>
      <c r="CC4" s="1547"/>
      <c r="CD4" s="1547"/>
      <c r="CE4" s="1547"/>
      <c r="CF4" s="1547"/>
      <c r="CG4" s="1547"/>
      <c r="CH4" s="1547"/>
      <c r="CI4" s="1547"/>
      <c r="CJ4" s="1547"/>
      <c r="CK4" s="1547"/>
      <c r="CL4" s="1547"/>
      <c r="CM4" s="1547"/>
      <c r="CN4" s="1547"/>
      <c r="CO4" s="1547"/>
      <c r="CP4" s="1547"/>
      <c r="CQ4" s="1547"/>
      <c r="CR4" s="1547"/>
      <c r="CS4" s="1547"/>
      <c r="CT4" s="1547"/>
      <c r="CU4" s="1547"/>
      <c r="CV4" s="1547"/>
      <c r="CW4" s="1547"/>
    </row>
    <row r="5" spans="1:101" ht="36.75" customHeight="1" thickTop="1" x14ac:dyDescent="0.3">
      <c r="B5" s="1549"/>
      <c r="C5" s="1549"/>
      <c r="D5" s="1549"/>
      <c r="E5" s="1549"/>
      <c r="F5" s="1549"/>
      <c r="G5" s="1549"/>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c r="BJ5" s="1549"/>
      <c r="BK5" s="1549"/>
      <c r="BL5" s="1549"/>
      <c r="BM5" s="39"/>
      <c r="BN5" s="39"/>
      <c r="BO5" s="39"/>
    </row>
    <row r="6" spans="1:101" ht="55.5" customHeight="1" x14ac:dyDescent="0.3">
      <c r="B6" s="1550"/>
      <c r="C6" s="1550"/>
      <c r="D6" s="1550"/>
      <c r="E6" s="1550"/>
      <c r="F6" s="1550"/>
      <c r="G6" s="1550"/>
      <c r="H6" s="1550"/>
      <c r="I6" s="1550"/>
      <c r="J6" s="1550"/>
      <c r="K6" s="1550"/>
      <c r="L6" s="1551"/>
      <c r="M6" s="1554" t="s">
        <v>0</v>
      </c>
      <c r="N6" s="1555"/>
      <c r="O6" s="1555"/>
      <c r="P6" s="1555"/>
      <c r="Q6" s="1555"/>
      <c r="R6" s="1555"/>
      <c r="S6" s="1555"/>
      <c r="T6" s="1555"/>
      <c r="U6" s="1555"/>
      <c r="V6" s="1555"/>
      <c r="W6" s="1555"/>
      <c r="X6" s="1555"/>
      <c r="Y6" s="1555"/>
      <c r="Z6" s="1555"/>
      <c r="AA6" s="1555"/>
      <c r="AB6" s="1555"/>
      <c r="AC6" s="1555"/>
      <c r="AD6" s="1555"/>
      <c r="AE6" s="1555"/>
      <c r="AF6" s="1555"/>
      <c r="AG6" s="1555"/>
      <c r="AH6" s="1555"/>
      <c r="AI6" s="1555"/>
      <c r="AJ6" s="1555"/>
      <c r="AK6" s="1555"/>
      <c r="AL6" s="1555"/>
      <c r="AM6" s="1556"/>
      <c r="AN6" s="1554" t="s">
        <v>1</v>
      </c>
      <c r="AO6" s="1555"/>
      <c r="AP6" s="1555"/>
      <c r="AQ6" s="1555"/>
      <c r="AR6" s="1555"/>
      <c r="AS6" s="1555"/>
      <c r="AT6" s="1555"/>
      <c r="AU6" s="1555"/>
      <c r="AV6" s="1555"/>
      <c r="AW6" s="1555"/>
      <c r="AX6" s="1555"/>
      <c r="AY6" s="1556"/>
      <c r="AZ6" s="1670" t="s">
        <v>2</v>
      </c>
      <c r="BA6" s="1670"/>
      <c r="BB6" s="1670"/>
      <c r="BC6" s="1670"/>
      <c r="BD6" s="1670"/>
      <c r="BE6" s="1670"/>
      <c r="BF6" s="1671" t="s">
        <v>3</v>
      </c>
      <c r="BG6" s="1672"/>
      <c r="BH6" s="1672"/>
      <c r="BI6" s="1672"/>
      <c r="BJ6" s="1672"/>
      <c r="BK6" s="1673"/>
      <c r="BL6" s="1006" t="s">
        <v>87</v>
      </c>
      <c r="BM6" s="39"/>
      <c r="BN6" s="39"/>
      <c r="BO6" s="39"/>
      <c r="BP6" s="39"/>
      <c r="BQ6" s="39"/>
    </row>
    <row r="7" spans="1:101" ht="30.75" customHeight="1" x14ac:dyDescent="0.3">
      <c r="B7" s="1552"/>
      <c r="C7" s="1552"/>
      <c r="D7" s="1552"/>
      <c r="E7" s="1552"/>
      <c r="F7" s="1552"/>
      <c r="G7" s="1552"/>
      <c r="H7" s="1552"/>
      <c r="I7" s="1552"/>
      <c r="J7" s="1552"/>
      <c r="K7" s="1552"/>
      <c r="L7" s="1553"/>
      <c r="M7" s="1557"/>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8"/>
      <c r="AL7" s="1558"/>
      <c r="AM7" s="1559"/>
      <c r="AN7" s="1566" t="s">
        <v>85</v>
      </c>
      <c r="AO7" s="1660" t="s">
        <v>86</v>
      </c>
      <c r="AP7" s="1572" t="s">
        <v>89</v>
      </c>
      <c r="AQ7" s="1574" t="s">
        <v>4</v>
      </c>
      <c r="AR7" s="1576" t="s">
        <v>5</v>
      </c>
      <c r="AS7" s="1577"/>
      <c r="AT7" s="1577"/>
      <c r="AU7" s="1577"/>
      <c r="AV7" s="1577"/>
      <c r="AW7" s="1577"/>
      <c r="AX7" s="1577"/>
      <c r="AY7" s="1578"/>
      <c r="AZ7" s="1539" t="s">
        <v>1403</v>
      </c>
      <c r="BA7" s="1539" t="s">
        <v>7</v>
      </c>
      <c r="BB7" s="1662" t="s">
        <v>8</v>
      </c>
      <c r="BC7" s="1662" t="s">
        <v>9</v>
      </c>
      <c r="BD7" s="1662" t="s">
        <v>10</v>
      </c>
      <c r="BE7" s="1566" t="s">
        <v>11</v>
      </c>
      <c r="BF7" s="1660" t="s">
        <v>1400</v>
      </c>
      <c r="BG7" s="1660" t="s">
        <v>12</v>
      </c>
      <c r="BH7" s="1660" t="s">
        <v>13</v>
      </c>
      <c r="BI7" s="1660" t="s">
        <v>14</v>
      </c>
      <c r="BJ7" s="1660" t="s">
        <v>15</v>
      </c>
      <c r="BK7" s="1660" t="s">
        <v>16</v>
      </c>
      <c r="BL7" s="1660" t="s">
        <v>88</v>
      </c>
      <c r="BM7" s="39"/>
      <c r="BN7" s="39"/>
      <c r="BO7" s="39"/>
    </row>
    <row r="8" spans="1:101" s="39" customFormat="1" ht="144" customHeight="1" thickBot="1" x14ac:dyDescent="0.3">
      <c r="B8" s="59" t="s">
        <v>17</v>
      </c>
      <c r="C8" s="61" t="s">
        <v>75</v>
      </c>
      <c r="D8" s="61" t="s">
        <v>76</v>
      </c>
      <c r="E8" s="77" t="s">
        <v>18</v>
      </c>
      <c r="F8" s="59" t="s">
        <v>77</v>
      </c>
      <c r="G8" s="901" t="s">
        <v>80</v>
      </c>
      <c r="H8" s="922" t="s">
        <v>369</v>
      </c>
      <c r="I8" s="922" t="s">
        <v>19</v>
      </c>
      <c r="J8" s="922" t="s">
        <v>20</v>
      </c>
      <c r="K8" s="922" t="s">
        <v>354</v>
      </c>
      <c r="L8" s="58" t="s">
        <v>22</v>
      </c>
      <c r="M8" s="111" t="s">
        <v>81</v>
      </c>
      <c r="N8" s="60" t="s">
        <v>23</v>
      </c>
      <c r="O8" s="79" t="s">
        <v>24</v>
      </c>
      <c r="P8" s="79" t="s">
        <v>25</v>
      </c>
      <c r="Q8" s="79" t="s">
        <v>26</v>
      </c>
      <c r="R8" s="79" t="s">
        <v>27</v>
      </c>
      <c r="S8" s="79" t="s">
        <v>28</v>
      </c>
      <c r="T8" s="79" t="s">
        <v>29</v>
      </c>
      <c r="U8" s="79" t="s">
        <v>30</v>
      </c>
      <c r="V8" s="79" t="s">
        <v>31</v>
      </c>
      <c r="W8" s="79" t="s">
        <v>32</v>
      </c>
      <c r="X8" s="79" t="s">
        <v>33</v>
      </c>
      <c r="Y8" s="79" t="s">
        <v>34</v>
      </c>
      <c r="Z8" s="79" t="s">
        <v>35</v>
      </c>
      <c r="AA8" s="79" t="s">
        <v>36</v>
      </c>
      <c r="AB8" s="79" t="s">
        <v>37</v>
      </c>
      <c r="AC8" s="79" t="s">
        <v>38</v>
      </c>
      <c r="AD8" s="79" t="s">
        <v>39</v>
      </c>
      <c r="AE8" s="79" t="s">
        <v>40</v>
      </c>
      <c r="AF8" s="79" t="s">
        <v>41</v>
      </c>
      <c r="AG8" s="79" t="s">
        <v>42</v>
      </c>
      <c r="AH8" s="79" t="s">
        <v>43</v>
      </c>
      <c r="AI8" s="79" t="s">
        <v>100</v>
      </c>
      <c r="AJ8" s="79"/>
      <c r="AK8" s="111" t="s">
        <v>82</v>
      </c>
      <c r="AL8" s="60" t="s">
        <v>1429</v>
      </c>
      <c r="AM8" s="60" t="s">
        <v>83</v>
      </c>
      <c r="AN8" s="1663"/>
      <c r="AO8" s="1661"/>
      <c r="AP8" s="1659"/>
      <c r="AQ8" s="1664"/>
      <c r="AR8" s="59" t="s">
        <v>44</v>
      </c>
      <c r="AS8" s="80" t="s">
        <v>1401</v>
      </c>
      <c r="AT8" s="59" t="s">
        <v>46</v>
      </c>
      <c r="AU8" s="80" t="s">
        <v>1402</v>
      </c>
      <c r="AV8" s="61" t="s">
        <v>1399</v>
      </c>
      <c r="AW8" s="59" t="s">
        <v>47</v>
      </c>
      <c r="AX8" s="59" t="s">
        <v>48</v>
      </c>
      <c r="AY8" s="59" t="s">
        <v>49</v>
      </c>
      <c r="AZ8" s="1665"/>
      <c r="BA8" s="1665"/>
      <c r="BB8" s="1662"/>
      <c r="BC8" s="1662"/>
      <c r="BD8" s="1662"/>
      <c r="BE8" s="1663"/>
      <c r="BF8" s="1661"/>
      <c r="BG8" s="1661"/>
      <c r="BH8" s="1661"/>
      <c r="BI8" s="1661"/>
      <c r="BJ8" s="1661"/>
      <c r="BK8" s="1661"/>
      <c r="BL8" s="1661"/>
    </row>
    <row r="9" spans="1:101" ht="134.25" customHeight="1" thickBot="1" x14ac:dyDescent="0.35">
      <c r="A9" s="39"/>
      <c r="B9" s="1445" t="s">
        <v>191</v>
      </c>
      <c r="C9" s="1503" t="str">
        <f>VLOOKUP(B9,'No Eliminar'!B$3:D$18,2,FALSE)</f>
        <v>Gestionar la comunicación interna y externa a través del buen uso de los recursos de información para fortalecer el trabajo institucional.</v>
      </c>
      <c r="D9" s="1506" t="str">
        <f>VLOOKUP(B9,'No Eliminar'!B$3:E$18,4,FALSE)</f>
        <v>Garantizar un adecuado flujo de información tanto interna  como externa</v>
      </c>
      <c r="E9" s="1392" t="s">
        <v>74</v>
      </c>
      <c r="F9" s="1394" t="s">
        <v>231</v>
      </c>
      <c r="G9" s="1599" t="s">
        <v>1049</v>
      </c>
      <c r="H9" s="1589" t="s">
        <v>68</v>
      </c>
      <c r="I9" s="1667" t="s">
        <v>377</v>
      </c>
      <c r="J9" s="1667" t="s">
        <v>378</v>
      </c>
      <c r="K9" s="1595" t="s">
        <v>358</v>
      </c>
      <c r="L9" s="1372" t="s">
        <v>72</v>
      </c>
      <c r="M9" s="1384" t="str">
        <f>IF(L9="Máximo 2 veces por año","Muy Baja", IF(L9="De 3 a 24 veces por año","Baja", IF(L9="De 24 a 500 veces por año","Media", IF(L9="De 500 veces al año y máximo 5000 veces por año","Alta",IF(L9="Más de 5000 veces por año","Muy Alta",";")))))</f>
        <v>Baja</v>
      </c>
      <c r="N9" s="1370">
        <f>IF(M9="Muy Baja", 20%, IF(M9="Baja",40%, IF(M9="Media",60%, IF(M9="Alta",80%,IF(M9="Muy Alta",100%,"")))))</f>
        <v>0.4</v>
      </c>
      <c r="O9" s="91" t="s">
        <v>53</v>
      </c>
      <c r="P9" s="91" t="s">
        <v>53</v>
      </c>
      <c r="Q9" s="91" t="s">
        <v>53</v>
      </c>
      <c r="R9" s="91" t="s">
        <v>53</v>
      </c>
      <c r="S9" s="91" t="s">
        <v>53</v>
      </c>
      <c r="T9" s="91" t="s">
        <v>53</v>
      </c>
      <c r="U9" s="91" t="s">
        <v>53</v>
      </c>
      <c r="V9" s="91" t="s">
        <v>54</v>
      </c>
      <c r="W9" s="91" t="s">
        <v>54</v>
      </c>
      <c r="X9" s="91" t="s">
        <v>53</v>
      </c>
      <c r="Y9" s="91" t="s">
        <v>53</v>
      </c>
      <c r="Z9" s="91" t="s">
        <v>53</v>
      </c>
      <c r="AA9" s="91" t="s">
        <v>53</v>
      </c>
      <c r="AB9" s="91" t="s">
        <v>53</v>
      </c>
      <c r="AC9" s="91" t="s">
        <v>53</v>
      </c>
      <c r="AD9" s="91" t="s">
        <v>54</v>
      </c>
      <c r="AE9" s="91" t="s">
        <v>53</v>
      </c>
      <c r="AF9" s="91" t="s">
        <v>53</v>
      </c>
      <c r="AG9" s="91" t="s">
        <v>54</v>
      </c>
      <c r="AH9" s="92"/>
      <c r="AI9" s="1372" t="s">
        <v>361</v>
      </c>
      <c r="AJ9" s="92"/>
      <c r="AK9" s="1416" t="str">
        <f t="shared" ref="AK9" si="0">IF(AI9="Afectación menor a 10 SMLMV","Leve",IF(AI9="Entre 10 y 50 SMLMV","Menor",IF(AI9="Entre 50 y 100 SMLMV","Moderado",IF(AI9="Entre 100 y 500 SMLMV","Mayor",IF(AI9="Mayor a 500 SMLMV","Catastrófico",";")))))</f>
        <v>Moderado</v>
      </c>
      <c r="AL9" s="1376">
        <f>IF(AK9="Leve", 20%, IF(AK9="Menor",40%, IF(AK9="Moderado",60%, IF(AK9="Mayor",80%,IF(AK9="Catastrófico",100%,"")))))</f>
        <v>0.6</v>
      </c>
      <c r="AM9" s="1378" t="str">
        <f>IF(AND(M9&lt;&gt;"",AK9&lt;&gt;""),VLOOKUP(M9&amp;AK9,'No Eliminar'!$P$3:$Q$27,2,FALSE),"")</f>
        <v>Moderada</v>
      </c>
      <c r="AN9" s="188" t="s">
        <v>84</v>
      </c>
      <c r="AO9" s="1296" t="s">
        <v>1259</v>
      </c>
      <c r="AP9" s="363" t="s">
        <v>379</v>
      </c>
      <c r="AQ9" s="94" t="str">
        <f>IF(AR9="Preventivo","Probabilidad",IF(AR9="Detectivo","Probabilidad","Impacto"))</f>
        <v>Probabilidad</v>
      </c>
      <c r="AR9" s="108" t="s">
        <v>61</v>
      </c>
      <c r="AS9" s="95">
        <f>IF(AR9="Preventivo", 25%, IF(AR9="Detectivo",15%, IF(AR9="Correctivo",10%,IF(AR9="No se tienen controles para aplicar al impacto","No Aplica",""))))</f>
        <v>0.25</v>
      </c>
      <c r="AT9" s="108" t="s">
        <v>56</v>
      </c>
      <c r="AU9" s="95">
        <f>IF(AT9="Automático", 25%, IF(AT9="Manual",15%,IF(AT9="No Aplica", "No Aplica","")))</f>
        <v>0.15</v>
      </c>
      <c r="AV9" s="96">
        <f>AS9+AU9</f>
        <v>0.4</v>
      </c>
      <c r="AW9" s="108" t="s">
        <v>57</v>
      </c>
      <c r="AX9" s="108" t="s">
        <v>58</v>
      </c>
      <c r="AY9" s="108" t="s">
        <v>59</v>
      </c>
      <c r="AZ9" s="96">
        <f>IFERROR(IF(AQ9="Probabilidad",(N9-(+N9*AV9)),IF(AQ9="Impacto",N9,"")),"")</f>
        <v>0.24</v>
      </c>
      <c r="BA9" s="97" t="str">
        <f>IF(AZ9&lt;=20%, "Muy Baja", IF(AZ9&lt;=40%,"Baja", IF(AZ9&lt;=60%,"Media",IF(AZ9&lt;=80%,"Alta","Muy Alta"))))</f>
        <v>Baja</v>
      </c>
      <c r="BB9" s="96">
        <f>IF(AQ9="Impacto",(AL9-(+AL9*AV9)),AL9)</f>
        <v>0.6</v>
      </c>
      <c r="BC9" s="97" t="str">
        <f>IF(BB9&lt;=20%, "Leve", IF(BB9&lt;=40%,"Menor", IF(BB9&lt;=60%,"Moderado",IF(BB9&lt;=80%,"Mayor","Catastrófico"))))</f>
        <v>Moderado</v>
      </c>
      <c r="BD9" s="98" t="str">
        <f>IF(AND(BA9&lt;&gt;"",BC9&lt;&gt;""),VLOOKUP(BA9&amp;BC9,'No Eliminar'!$P$3:$Q$27,2,FALSE),"")</f>
        <v>Moderada</v>
      </c>
      <c r="BE9" s="1380" t="s">
        <v>60</v>
      </c>
      <c r="BF9" s="1597" t="s">
        <v>380</v>
      </c>
      <c r="BG9" s="1589" t="s">
        <v>379</v>
      </c>
      <c r="BH9" s="1589" t="s">
        <v>381</v>
      </c>
      <c r="BI9" s="1674">
        <v>44928</v>
      </c>
      <c r="BJ9" s="1678">
        <v>45289</v>
      </c>
      <c r="BK9" s="1324"/>
      <c r="BL9" s="1587" t="s">
        <v>382</v>
      </c>
    </row>
    <row r="10" spans="1:101" ht="156" customHeight="1" thickTop="1" thickBot="1" x14ac:dyDescent="0.35">
      <c r="A10" s="39"/>
      <c r="B10" s="1446"/>
      <c r="C10" s="1504"/>
      <c r="D10" s="1507"/>
      <c r="E10" s="1436"/>
      <c r="F10" s="1437"/>
      <c r="G10" s="1666"/>
      <c r="H10" s="1612"/>
      <c r="I10" s="1668"/>
      <c r="J10" s="1668"/>
      <c r="K10" s="1613"/>
      <c r="L10" s="1415"/>
      <c r="M10" s="1424"/>
      <c r="N10" s="1414"/>
      <c r="O10" s="67"/>
      <c r="P10" s="67"/>
      <c r="Q10" s="67"/>
      <c r="R10" s="67"/>
      <c r="S10" s="67"/>
      <c r="T10" s="67"/>
      <c r="U10" s="67"/>
      <c r="V10" s="67"/>
      <c r="W10" s="67"/>
      <c r="X10" s="67"/>
      <c r="Y10" s="67"/>
      <c r="Z10" s="67"/>
      <c r="AA10" s="67"/>
      <c r="AB10" s="67"/>
      <c r="AC10" s="67"/>
      <c r="AD10" s="67"/>
      <c r="AE10" s="67"/>
      <c r="AF10" s="67"/>
      <c r="AG10" s="67"/>
      <c r="AH10" s="42"/>
      <c r="AI10" s="1415"/>
      <c r="AJ10" s="42"/>
      <c r="AK10" s="1416"/>
      <c r="AL10" s="1417"/>
      <c r="AM10" s="1418"/>
      <c r="AN10" s="766" t="s">
        <v>347</v>
      </c>
      <c r="AO10" s="1297" t="s">
        <v>1495</v>
      </c>
      <c r="AP10" s="364" t="s">
        <v>379</v>
      </c>
      <c r="AQ10" s="51" t="str">
        <f>IF(AR10="Preventivo","Probabilidad",IF(AR10="Detectivo","Probabilidad","Impacto"))</f>
        <v>Probabilidad</v>
      </c>
      <c r="AR10" s="109" t="s">
        <v>61</v>
      </c>
      <c r="AS10" s="70">
        <f>IF(AR10="Preventivo", 25%, IF(AR10="Detectivo",15%, IF(AR10="Correctivo",10%,IF(AR10="No se tienen controles para aplicar al impacto","No Aplica",""))))</f>
        <v>0.25</v>
      </c>
      <c r="AT10" s="109" t="s">
        <v>56</v>
      </c>
      <c r="AU10" s="70">
        <f>IF(AT10="Automático", 25%, IF(AT10="Manual",15%,IF(AT10="No Aplica", "No Aplica","")))</f>
        <v>0.15</v>
      </c>
      <c r="AV10" s="53">
        <f>AS10+AU10</f>
        <v>0.4</v>
      </c>
      <c r="AW10" s="109" t="s">
        <v>57</v>
      </c>
      <c r="AX10" s="109" t="s">
        <v>58</v>
      </c>
      <c r="AY10" s="109" t="s">
        <v>59</v>
      </c>
      <c r="AZ10" s="76">
        <f>IFERROR(IF(AND(AQ9="Probabilidad",AQ10="Probabilidad"),(AZ9-(+AZ9*AV10)),IF(AQ10="Probabilidad",(N9-(+N9*AV10)),IF(AQ10="Impacto",AZ9,""))),"")</f>
        <v>0.14399999999999999</v>
      </c>
      <c r="BA10" s="54" t="str">
        <f>IF(AZ10&lt;=20%, "Muy Baja", IF(AZ10&lt;=40%,"Baja", IF(AZ10&lt;=60%,"Media",IF(AZ10&lt;=80%,"Alta","Muy Alta"))))</f>
        <v>Muy Baja</v>
      </c>
      <c r="BB10" s="53">
        <f>IFERROR(IF(AND(AQ9="Impacto",AQ10="Impacto"),(BB9-(+BB9*AV10)),IF(AND(AQ9="Impacto",AQ10="Probabilidad"),(BB9),IF(AND(AQ9="Probabilidad",AQ10="Impacto"),(BB9-(+BB9*AV10)),IF(AND(AQ9="Probabilidad",AQ10="Probabilidad"),(BB9))))),"")</f>
        <v>0.6</v>
      </c>
      <c r="BC10" s="54" t="str">
        <f>IF(BB10&lt;=20%, "Leve", IF(BB10&lt;=40%,"Menor", IF(BB10&lt;=60%,"Moderado",IF(BB10&lt;=80%,"Mayor","Catastrófico"))))</f>
        <v>Moderado</v>
      </c>
      <c r="BD10" s="55" t="str">
        <f>IF(AND(BA10&lt;&gt;"",BC10&lt;&gt;""),VLOOKUP(BA10&amp;BC10,'No Eliminar'!$P$3:$Q$27,2,FALSE),"")</f>
        <v>Moderada</v>
      </c>
      <c r="BE10" s="1419"/>
      <c r="BF10" s="1654"/>
      <c r="BG10" s="1612"/>
      <c r="BH10" s="1612"/>
      <c r="BI10" s="1675"/>
      <c r="BJ10" s="1679"/>
      <c r="BK10" s="1014"/>
      <c r="BL10" s="1677"/>
    </row>
    <row r="11" spans="1:101" ht="104.25" customHeight="1" thickTop="1" thickBot="1" x14ac:dyDescent="0.35">
      <c r="B11" s="1447"/>
      <c r="C11" s="1505"/>
      <c r="D11" s="1508"/>
      <c r="E11" s="1393"/>
      <c r="F11" s="1395"/>
      <c r="G11" s="1600"/>
      <c r="H11" s="1590"/>
      <c r="I11" s="1669"/>
      <c r="J11" s="1669"/>
      <c r="K11" s="1596"/>
      <c r="L11" s="1373"/>
      <c r="M11" s="1385"/>
      <c r="N11" s="1371"/>
      <c r="O11" s="112"/>
      <c r="P11" s="112"/>
      <c r="Q11" s="112"/>
      <c r="R11" s="112"/>
      <c r="S11" s="112"/>
      <c r="T11" s="112"/>
      <c r="U11" s="112"/>
      <c r="V11" s="112"/>
      <c r="W11" s="112"/>
      <c r="X11" s="112"/>
      <c r="Y11" s="112"/>
      <c r="Z11" s="112"/>
      <c r="AA11" s="112"/>
      <c r="AB11" s="112"/>
      <c r="AC11" s="112"/>
      <c r="AD11" s="112"/>
      <c r="AE11" s="112"/>
      <c r="AF11" s="112"/>
      <c r="AG11" s="112"/>
      <c r="AH11" s="113"/>
      <c r="AI11" s="1373"/>
      <c r="AJ11" s="113"/>
      <c r="AK11" s="1375"/>
      <c r="AL11" s="1377"/>
      <c r="AM11" s="1379"/>
      <c r="AN11" s="767" t="s">
        <v>348</v>
      </c>
      <c r="AO11" s="1298" t="s">
        <v>1260</v>
      </c>
      <c r="AP11" s="365" t="s">
        <v>379</v>
      </c>
      <c r="AQ11" s="114" t="str">
        <f t="shared" ref="AQ11:AQ98" si="1">IF(AR11="Preventivo","Probabilidad",IF(AR11="Detectivo","Probabilidad","Impacto"))</f>
        <v>Probabilidad</v>
      </c>
      <c r="AR11" s="115" t="s">
        <v>62</v>
      </c>
      <c r="AS11" s="56">
        <f>IF(AR11="Preventivo", 25%, IF(AR11="Detectivo",15%, IF(AR11="Correctivo",10%,IF(AR11="No se tienen controles para aplicar al impacto","No Aplica",""))))</f>
        <v>0.15</v>
      </c>
      <c r="AT11" s="115" t="s">
        <v>56</v>
      </c>
      <c r="AU11" s="56">
        <f>IF(AT11="Automático", 25%, IF(AT11="Manual",15%,IF(AT11="No Aplica", "No Aplica","")))</f>
        <v>0.15</v>
      </c>
      <c r="AV11" s="116">
        <f>AS11+AU11</f>
        <v>0.3</v>
      </c>
      <c r="AW11" s="115" t="s">
        <v>73</v>
      </c>
      <c r="AX11" s="115" t="s">
        <v>58</v>
      </c>
      <c r="AY11" s="115" t="s">
        <v>59</v>
      </c>
      <c r="AZ11" s="116">
        <f>IFERROR(IF(AND(AQ10="Probabilidad",AQ11="Probabilidad"),(AZ10-(+AZ10*AV11)),IF(AND(AQ10="Impacto",AQ11="Probabilidad"),(AZ9-(+AZ9*AV11)),IF(AQ11="Impacto",AZ10,""))),"")</f>
        <v>0.1008</v>
      </c>
      <c r="BA11" s="117" t="str">
        <f>IF(AZ11&lt;=20%, "Muy Baja", IF(AZ11&lt;=40%,"Baja", IF(AZ11&lt;=60%,"Media",IF(AZ11&lt;=80%,"Alta","Muy Alta"))))</f>
        <v>Muy Baja</v>
      </c>
      <c r="BB11" s="116">
        <f>IFERROR(IF(AND(AQ10="Impacto",AQ11="Impacto"),(BB10-(+BB10*AV11)),IF(AND(AQ10="Impacto",AQ11="Probabilidad"),(BB10),IF(AND(AQ10="Probabilidad",AQ11="Impacto"),(BB10-(+BB10*AV11)),IF(AND(AQ10="Probabilidad",AQ11="Probabilidad"),(BB10))))),"")</f>
        <v>0.6</v>
      </c>
      <c r="BC11" s="117" t="str">
        <f t="shared" ref="BC11:BC99" si="2">IF(BB11&lt;=20%, "Leve", IF(BB11&lt;=40%,"Menor", IF(BB11&lt;=60%,"Moderado",IF(BB11&lt;=80%,"Mayor","Catastrófico"))))</f>
        <v>Moderado</v>
      </c>
      <c r="BD11" s="68" t="str">
        <f>IF(AND(BA11&lt;&gt;"",BC11&lt;&gt;""),VLOOKUP(BA11&amp;BC11,'No Eliminar'!$P$3:$Q$27,2,FALSE),"")</f>
        <v>Moderada</v>
      </c>
      <c r="BE11" s="1381"/>
      <c r="BF11" s="1598"/>
      <c r="BG11" s="1590"/>
      <c r="BH11" s="1590"/>
      <c r="BI11" s="1676"/>
      <c r="BJ11" s="1680"/>
      <c r="BK11" s="1325"/>
      <c r="BL11" s="1588"/>
    </row>
    <row r="12" spans="1:101" ht="136.5" customHeight="1" thickBot="1" x14ac:dyDescent="0.35">
      <c r="B12" s="1445" t="s">
        <v>190</v>
      </c>
      <c r="C12" s="1503" t="str">
        <f>VLOOKUP(B12,'No Eliminar'!B$3:D$18,2,FALSE)</f>
        <v>Determinar el horizonte institucional mediante la formulación de la plataforma estratégica, lineamientos y metodologías, que permitan el logro de los propósitos organizacionales</v>
      </c>
      <c r="D12" s="1506" t="str">
        <f>VLOOKUP(B12,'No Eliminar'!B$3:E$18,4,FALSE)</f>
        <v>Diseñar la ruta estratégica con miras a fortalecer la confianza ciudadana y la legitimidad.
Conocer los avances en la consecución de resultados previstos en su marco estratégico.</v>
      </c>
      <c r="E12" s="1392" t="s">
        <v>74</v>
      </c>
      <c r="F12" s="1394" t="s">
        <v>232</v>
      </c>
      <c r="G12" s="1593" t="s">
        <v>383</v>
      </c>
      <c r="H12" s="1589" t="s">
        <v>68</v>
      </c>
      <c r="I12" s="1589" t="s">
        <v>385</v>
      </c>
      <c r="J12" s="1589" t="s">
        <v>384</v>
      </c>
      <c r="K12" s="1595" t="s">
        <v>101</v>
      </c>
      <c r="L12" s="1372" t="s">
        <v>72</v>
      </c>
      <c r="M12" s="1384" t="str">
        <f t="shared" ref="M12" si="3">IF(L12="Máximo 2 veces por año","Muy Baja", IF(L12="De 3 a 24 veces por año","Baja", IF(L12="De 24 a 500 veces por año","Media", IF(L12="De 500 veces al año y máximo 5000 veces por año","Alta",IF(L12="Más de 5000 veces por año","Muy Alta",";")))))</f>
        <v>Baja</v>
      </c>
      <c r="N12" s="1370">
        <f t="shared" ref="N12" si="4">IF(M12="Muy Baja", 20%, IF(M12="Baja",40%, IF(M12="Media",60%, IF(M12="Alta",80%,IF(M12="Muy Alta",100%,"")))))</f>
        <v>0.4</v>
      </c>
      <c r="O12" s="91" t="s">
        <v>53</v>
      </c>
      <c r="P12" s="91" t="s">
        <v>53</v>
      </c>
      <c r="Q12" s="91" t="s">
        <v>53</v>
      </c>
      <c r="R12" s="91" t="s">
        <v>53</v>
      </c>
      <c r="S12" s="91" t="s">
        <v>53</v>
      </c>
      <c r="T12" s="91" t="s">
        <v>53</v>
      </c>
      <c r="U12" s="91" t="s">
        <v>53</v>
      </c>
      <c r="V12" s="91" t="s">
        <v>54</v>
      </c>
      <c r="W12" s="91" t="s">
        <v>54</v>
      </c>
      <c r="X12" s="91" t="s">
        <v>53</v>
      </c>
      <c r="Y12" s="91" t="s">
        <v>53</v>
      </c>
      <c r="Z12" s="91" t="s">
        <v>53</v>
      </c>
      <c r="AA12" s="91" t="s">
        <v>53</v>
      </c>
      <c r="AB12" s="91" t="s">
        <v>53</v>
      </c>
      <c r="AC12" s="91" t="s">
        <v>53</v>
      </c>
      <c r="AD12" s="91" t="s">
        <v>54</v>
      </c>
      <c r="AE12" s="91" t="s">
        <v>53</v>
      </c>
      <c r="AF12" s="91" t="s">
        <v>53</v>
      </c>
      <c r="AG12" s="91" t="s">
        <v>54</v>
      </c>
      <c r="AH12" s="92"/>
      <c r="AI12" s="1372" t="s">
        <v>359</v>
      </c>
      <c r="AJ12" s="92"/>
      <c r="AK12" s="1374" t="str">
        <f>IF(AI12="Afectación menor a 10 SMLMV","Leve",IF(AI12="Entre 10 y 50 SMLMV","Menor",IF(AI12="Entre 50 y 100 SMLMV","Moderado",IF(AI12="Entre 100 y 500 SMLMV","Mayor",IF(AI12="Mayor a 500 SMLMV","Catastrófico",";")))))</f>
        <v>Leve</v>
      </c>
      <c r="AL12" s="1376">
        <f t="shared" ref="AL12:AL14" si="5">IF(AK12="Leve", 20%, IF(AK12="Menor",40%, IF(AK12="Moderado",60%, IF(AK12="Mayor",80%,IF(AK12="Catastrófico",100%,"")))))</f>
        <v>0.2</v>
      </c>
      <c r="AM12" s="1378" t="str">
        <f>IF(AND(M12&lt;&gt;"",AK12&lt;&gt;""),VLOOKUP(M12&amp;AK12,'No Eliminar'!$P$3:$Q$27,2,FALSE),"")</f>
        <v>Baja</v>
      </c>
      <c r="AN12" s="188" t="s">
        <v>84</v>
      </c>
      <c r="AO12" s="1296" t="s">
        <v>1261</v>
      </c>
      <c r="AP12" s="366" t="s">
        <v>400</v>
      </c>
      <c r="AQ12" s="122" t="str">
        <f t="shared" si="1"/>
        <v>Probabilidad</v>
      </c>
      <c r="AR12" s="108" t="s">
        <v>61</v>
      </c>
      <c r="AS12" s="132">
        <f>IF(AR12="Preventivo", 25%, IF(AR12="Detectivo",15%, IF(AR12="Correctivo",10%,IF(AR12="No se tienen controles para aplicar al impacto","No Aplica",""))))</f>
        <v>0.25</v>
      </c>
      <c r="AT12" s="108" t="s">
        <v>56</v>
      </c>
      <c r="AU12" s="95">
        <f t="shared" ref="AU12:AU99" si="6">IF(AT12="Automático", 25%, IF(AT12="Manual",15%,IF(AT12="No Aplica", "No Aplica","")))</f>
        <v>0.15</v>
      </c>
      <c r="AV12" s="96">
        <f>AS12+AU12</f>
        <v>0.4</v>
      </c>
      <c r="AW12" s="108" t="s">
        <v>57</v>
      </c>
      <c r="AX12" s="108" t="s">
        <v>58</v>
      </c>
      <c r="AY12" s="108" t="s">
        <v>59</v>
      </c>
      <c r="AZ12" s="96">
        <f>IFERROR(IF(AQ12="Probabilidad",(N12-(+N12*AV12)),IF(AQ12="Impacto",N12,"")),"")</f>
        <v>0.24</v>
      </c>
      <c r="BA12" s="97" t="str">
        <f t="shared" ref="BA12:BA99" si="7">IF(AZ12&lt;=20%, "Muy Baja", IF(AZ12&lt;=40%,"Baja", IF(AZ12&lt;=60%,"Media",IF(AZ12&lt;=80%,"Alta","Muy Alta"))))</f>
        <v>Baja</v>
      </c>
      <c r="BB12" s="96">
        <f>IF(AQ12="Impacto",(AL12-(+AL12*AV12)),AL12)</f>
        <v>0.2</v>
      </c>
      <c r="BC12" s="97" t="str">
        <f t="shared" si="2"/>
        <v>Leve</v>
      </c>
      <c r="BD12" s="98" t="str">
        <f>IF(AND(BA12&lt;&gt;"",BC12&lt;&gt;""),VLOOKUP(BA12&amp;BC12,'No Eliminar'!$P$3:$Q$27,2,FALSE),"")</f>
        <v>Baja</v>
      </c>
      <c r="BE12" s="1380" t="s">
        <v>114</v>
      </c>
      <c r="BF12" s="1273" t="s">
        <v>388</v>
      </c>
      <c r="BG12" s="1273" t="s">
        <v>388</v>
      </c>
      <c r="BH12" s="1273" t="s">
        <v>388</v>
      </c>
      <c r="BI12" s="1273" t="s">
        <v>388</v>
      </c>
      <c r="BJ12" s="1273" t="s">
        <v>388</v>
      </c>
      <c r="BK12" s="1011"/>
      <c r="BL12" s="1587" t="s">
        <v>389</v>
      </c>
    </row>
    <row r="13" spans="1:101" ht="153" customHeight="1" thickTop="1" thickBot="1" x14ac:dyDescent="0.35">
      <c r="B13" s="1446"/>
      <c r="C13" s="1504"/>
      <c r="D13" s="1507"/>
      <c r="E13" s="1433"/>
      <c r="F13" s="1395"/>
      <c r="G13" s="1594"/>
      <c r="H13" s="1590"/>
      <c r="I13" s="1590"/>
      <c r="J13" s="1590"/>
      <c r="K13" s="1596"/>
      <c r="L13" s="1373"/>
      <c r="M13" s="1385"/>
      <c r="N13" s="1371"/>
      <c r="O13" s="100"/>
      <c r="P13" s="100"/>
      <c r="Q13" s="100"/>
      <c r="R13" s="100"/>
      <c r="S13" s="100"/>
      <c r="T13" s="100"/>
      <c r="U13" s="100"/>
      <c r="V13" s="100"/>
      <c r="W13" s="100"/>
      <c r="X13" s="100"/>
      <c r="Y13" s="100"/>
      <c r="Z13" s="100"/>
      <c r="AA13" s="100"/>
      <c r="AB13" s="100"/>
      <c r="AC13" s="100"/>
      <c r="AD13" s="100"/>
      <c r="AE13" s="100"/>
      <c r="AF13" s="100"/>
      <c r="AG13" s="100"/>
      <c r="AH13" s="101"/>
      <c r="AI13" s="1373"/>
      <c r="AJ13" s="101"/>
      <c r="AK13" s="1375"/>
      <c r="AL13" s="1377"/>
      <c r="AM13" s="1379"/>
      <c r="AN13" s="686" t="s">
        <v>347</v>
      </c>
      <c r="AO13" s="435" t="s">
        <v>1472</v>
      </c>
      <c r="AP13" s="367" t="s">
        <v>387</v>
      </c>
      <c r="AQ13" s="123" t="str">
        <f t="shared" si="1"/>
        <v>Probabilidad</v>
      </c>
      <c r="AR13" s="110" t="s">
        <v>61</v>
      </c>
      <c r="AS13" s="104">
        <f>IF(AR13="Preventivo", 25%, IF(AR13="Detectivo",15%, IF(AR13="Correctivo",10%,IF(AR13="No se tienen controles para aplicar al impacto","No Aplica",""))))</f>
        <v>0.25</v>
      </c>
      <c r="AT13" s="110" t="s">
        <v>56</v>
      </c>
      <c r="AU13" s="104">
        <f t="shared" si="6"/>
        <v>0.15</v>
      </c>
      <c r="AV13" s="105">
        <f t="shared" ref="AV13:AV99" si="8">AS13+AU13</f>
        <v>0.4</v>
      </c>
      <c r="AW13" s="110" t="s">
        <v>57</v>
      </c>
      <c r="AX13" s="110" t="s">
        <v>58</v>
      </c>
      <c r="AY13" s="110" t="s">
        <v>59</v>
      </c>
      <c r="AZ13" s="76">
        <f>IFERROR(IF(AND(AQ12="Probabilidad",AQ13="Probabilidad"),(AZ12-(+AZ12*AV13)),IF(AQ13="Probabilidad",(N12-(+N12*AV13)),IF(AQ13="Impacto",AZ12,""))),"")</f>
        <v>0.14399999999999999</v>
      </c>
      <c r="BA13" s="106" t="str">
        <f t="shared" si="7"/>
        <v>Muy Baja</v>
      </c>
      <c r="BB13" s="53">
        <f>IFERROR(IF(AND(AQ12="Impacto",AQ13="Impacto"),(BB12-(+BB12*AV13)),IF(AND(AQ12="Impacto",AQ13="Probabilidad"),(BB12),IF(AND(AQ12="Probabilidad",AQ13="Impacto"),(BB12-(+BB12*AV13)),IF(AND(AQ12="Probabilidad",AQ13="Probabilidad"),(BB12))))),"")</f>
        <v>0.2</v>
      </c>
      <c r="BC13" s="106" t="str">
        <f t="shared" si="2"/>
        <v>Leve</v>
      </c>
      <c r="BD13" s="107" t="str">
        <f>IF(AND(BA13&lt;&gt;"",BC13&lt;&gt;""),VLOOKUP(BA13&amp;BC13,'No Eliminar'!$P$3:$Q$27,2,FALSE),"")</f>
        <v>Baja</v>
      </c>
      <c r="BE13" s="1381"/>
      <c r="BF13" s="1326" t="s">
        <v>388</v>
      </c>
      <c r="BG13" s="1326" t="s">
        <v>388</v>
      </c>
      <c r="BH13" s="1326" t="s">
        <v>388</v>
      </c>
      <c r="BI13" s="1326" t="s">
        <v>388</v>
      </c>
      <c r="BJ13" s="1326" t="s">
        <v>388</v>
      </c>
      <c r="BK13" s="1012"/>
      <c r="BL13" s="1588"/>
    </row>
    <row r="14" spans="1:101" ht="172.5" customHeight="1" thickBot="1" x14ac:dyDescent="0.35">
      <c r="B14" s="1446"/>
      <c r="C14" s="1504"/>
      <c r="D14" s="1507"/>
      <c r="E14" s="1413" t="s">
        <v>74</v>
      </c>
      <c r="F14" s="1394" t="s">
        <v>234</v>
      </c>
      <c r="G14" s="1599" t="s">
        <v>391</v>
      </c>
      <c r="H14" s="1589" t="s">
        <v>68</v>
      </c>
      <c r="I14" s="1595" t="s">
        <v>392</v>
      </c>
      <c r="J14" s="1595" t="s">
        <v>393</v>
      </c>
      <c r="K14" s="1595" t="s">
        <v>101</v>
      </c>
      <c r="L14" s="1372" t="s">
        <v>72</v>
      </c>
      <c r="M14" s="1384" t="str">
        <f t="shared" ref="M14:M100" si="9">IF(L14="Máximo 2 veces por año","Muy Baja", IF(L14="De 3 a 24 veces por año","Baja", IF(L14="De 24 a 500 veces por año","Media", IF(L14="De 500 veces al año y máximo 5000 veces por año","Alta",IF(L14="Más de 5000 veces por año","Muy Alta",";")))))</f>
        <v>Baja</v>
      </c>
      <c r="N14" s="1370">
        <f t="shared" ref="N14:N100" si="10">IF(M14="Muy Baja", 20%, IF(M14="Baja",40%, IF(M14="Media",60%, IF(M14="Alta",80%,IF(M14="Muy Alta",100%,"")))))</f>
        <v>0.4</v>
      </c>
      <c r="O14" s="91" t="s">
        <v>53</v>
      </c>
      <c r="P14" s="91" t="s">
        <v>53</v>
      </c>
      <c r="Q14" s="91" t="s">
        <v>53</v>
      </c>
      <c r="R14" s="91" t="s">
        <v>53</v>
      </c>
      <c r="S14" s="91" t="s">
        <v>53</v>
      </c>
      <c r="T14" s="91" t="s">
        <v>53</v>
      </c>
      <c r="U14" s="91" t="s">
        <v>53</v>
      </c>
      <c r="V14" s="91" t="s">
        <v>54</v>
      </c>
      <c r="W14" s="91" t="s">
        <v>54</v>
      </c>
      <c r="X14" s="91" t="s">
        <v>53</v>
      </c>
      <c r="Y14" s="91" t="s">
        <v>53</v>
      </c>
      <c r="Z14" s="91" t="s">
        <v>53</v>
      </c>
      <c r="AA14" s="91" t="s">
        <v>53</v>
      </c>
      <c r="AB14" s="91" t="s">
        <v>53</v>
      </c>
      <c r="AC14" s="91" t="s">
        <v>53</v>
      </c>
      <c r="AD14" s="91" t="s">
        <v>54</v>
      </c>
      <c r="AE14" s="91" t="s">
        <v>53</v>
      </c>
      <c r="AF14" s="91" t="s">
        <v>53</v>
      </c>
      <c r="AG14" s="91" t="s">
        <v>54</v>
      </c>
      <c r="AH14" s="92"/>
      <c r="AI14" s="1372" t="s">
        <v>361</v>
      </c>
      <c r="AJ14" s="92"/>
      <c r="AK14" s="1374" t="str">
        <f t="shared" ref="AK14:AK100" si="11">IF(AI14="Afectación menor a 10 SMLMV","Leve",IF(AI14="Entre 10 y 50 SMLMV","Menor",IF(AI14="Entre 50 y 100 SMLMV","Moderado",IF(AI14="Entre 100 y 500 SMLMV","Mayor",IF(AI14="Mayor a 500 SMLMV","Catastrófico",";")))))</f>
        <v>Moderado</v>
      </c>
      <c r="AL14" s="1376">
        <f t="shared" si="5"/>
        <v>0.6</v>
      </c>
      <c r="AM14" s="1378" t="str">
        <f>IF(AND(M14&lt;&gt;"",AK14&lt;&gt;""),VLOOKUP(M14&amp;AK14,'No Eliminar'!$P$3:$Q$27,2,FALSE),"")</f>
        <v>Moderada</v>
      </c>
      <c r="AN14" s="188" t="s">
        <v>84</v>
      </c>
      <c r="AO14" s="1299" t="s">
        <v>1272</v>
      </c>
      <c r="AP14" s="368" t="s">
        <v>394</v>
      </c>
      <c r="AQ14" s="149" t="str">
        <f t="shared" si="1"/>
        <v>Probabilidad</v>
      </c>
      <c r="AR14" s="108" t="s">
        <v>62</v>
      </c>
      <c r="AS14" s="95">
        <f t="shared" ref="AS14:AS99" si="12">IF(AR14="Preventivo", 25%, IF(AR14="Detectivo",15%, IF(AR14="Correctivo",10%,IF(AR14="No se tienen controles para aplicar al impacto","No Aplica",""))))</f>
        <v>0.15</v>
      </c>
      <c r="AT14" s="108" t="s">
        <v>56</v>
      </c>
      <c r="AU14" s="95">
        <f t="shared" si="6"/>
        <v>0.15</v>
      </c>
      <c r="AV14" s="96">
        <f>AS14+AU14</f>
        <v>0.3</v>
      </c>
      <c r="AW14" s="108" t="s">
        <v>57</v>
      </c>
      <c r="AX14" s="108" t="s">
        <v>58</v>
      </c>
      <c r="AY14" s="108" t="s">
        <v>59</v>
      </c>
      <c r="AZ14" s="96">
        <f>IFERROR(IF(AQ14="Probabilidad",(N14-(+N14*AV14)),IF(AQ14="Impacto",N14,"")),"")</f>
        <v>0.28000000000000003</v>
      </c>
      <c r="BA14" s="97" t="str">
        <f t="shared" si="7"/>
        <v>Baja</v>
      </c>
      <c r="BB14" s="96">
        <f t="shared" ref="BB14:BB43" si="13">IF(AQ14="Impacto",(AL14-(+AL14*AV14)),AL14)</f>
        <v>0.6</v>
      </c>
      <c r="BC14" s="97" t="str">
        <f t="shared" si="2"/>
        <v>Moderado</v>
      </c>
      <c r="BD14" s="98" t="str">
        <f>IF(AND(BA14&lt;&gt;"",BC14&lt;&gt;""),VLOOKUP(BA14&amp;BC14,'No Eliminar'!$P$3:$Q$27,2,FALSE),"")</f>
        <v>Moderada</v>
      </c>
      <c r="BE14" s="1380" t="s">
        <v>60</v>
      </c>
      <c r="BF14" s="1597" t="s">
        <v>916</v>
      </c>
      <c r="BG14" s="1589" t="s">
        <v>396</v>
      </c>
      <c r="BH14" s="1589" t="s">
        <v>395</v>
      </c>
      <c r="BI14" s="1674">
        <v>44928</v>
      </c>
      <c r="BJ14" s="1674">
        <v>45289</v>
      </c>
      <c r="BK14" s="1237"/>
      <c r="BL14" s="1587" t="s">
        <v>1269</v>
      </c>
    </row>
    <row r="15" spans="1:101" s="614" customFormat="1" ht="96.75" customHeight="1" thickBot="1" x14ac:dyDescent="0.35">
      <c r="B15" s="1446"/>
      <c r="C15" s="1504"/>
      <c r="D15" s="1507"/>
      <c r="E15" s="1433"/>
      <c r="F15" s="1395"/>
      <c r="G15" s="1600"/>
      <c r="H15" s="1590"/>
      <c r="I15" s="1596"/>
      <c r="J15" s="1596"/>
      <c r="K15" s="1596"/>
      <c r="L15" s="1373"/>
      <c r="M15" s="1385"/>
      <c r="N15" s="1371"/>
      <c r="O15" s="819"/>
      <c r="P15" s="819"/>
      <c r="Q15" s="819"/>
      <c r="R15" s="819"/>
      <c r="S15" s="819"/>
      <c r="T15" s="819"/>
      <c r="U15" s="819"/>
      <c r="V15" s="819"/>
      <c r="W15" s="819"/>
      <c r="X15" s="819"/>
      <c r="Y15" s="819"/>
      <c r="Z15" s="819"/>
      <c r="AA15" s="819"/>
      <c r="AB15" s="819"/>
      <c r="AC15" s="819"/>
      <c r="AD15" s="819"/>
      <c r="AE15" s="819"/>
      <c r="AF15" s="819"/>
      <c r="AG15" s="819"/>
      <c r="AH15" s="715"/>
      <c r="AI15" s="1373"/>
      <c r="AJ15" s="715"/>
      <c r="AK15" s="1375"/>
      <c r="AL15" s="1377"/>
      <c r="AM15" s="1379"/>
      <c r="AN15" s="820" t="s">
        <v>347</v>
      </c>
      <c r="AO15" s="1300" t="s">
        <v>1271</v>
      </c>
      <c r="AP15" s="818" t="s">
        <v>394</v>
      </c>
      <c r="AQ15" s="684" t="str">
        <f t="shared" ref="AQ15" si="14">IF(AR15="Preventivo","Probabilidad",IF(AR15="Detectivo","Probabilidad","Impacto"))</f>
        <v>Probabilidad</v>
      </c>
      <c r="AR15" s="822" t="s">
        <v>62</v>
      </c>
      <c r="AS15" s="823">
        <f t="shared" ref="AS15" si="15">IF(AR15="Preventivo", 25%, IF(AR15="Detectivo",15%, IF(AR15="Correctivo",10%,IF(AR15="No se tienen controles para aplicar al impacto","No Aplica",""))))</f>
        <v>0.15</v>
      </c>
      <c r="AT15" s="822" t="s">
        <v>56</v>
      </c>
      <c r="AU15" s="823">
        <f t="shared" ref="AU15" si="16">IF(AT15="Automático", 25%, IF(AT15="Manual",15%,IF(AT15="No Aplica", "No Aplica","")))</f>
        <v>0.15</v>
      </c>
      <c r="AV15" s="842">
        <f>AS15+AU15</f>
        <v>0.3</v>
      </c>
      <c r="AW15" s="815" t="s">
        <v>57</v>
      </c>
      <c r="AX15" s="815" t="s">
        <v>58</v>
      </c>
      <c r="AY15" s="815" t="s">
        <v>59</v>
      </c>
      <c r="AZ15" s="843">
        <f>IFERROR(IF(AND(AQ13="Probabilidad",AQ15="Probabilidad"),(AZ13-(+AZ13*AV15)),IF(AQ15="Probabilidad",(N13-(+N13*AV15)),IF(AQ15="Impacto",AZ13,""))),"")</f>
        <v>0.1008</v>
      </c>
      <c r="BA15" s="655" t="str">
        <f t="shared" ref="BA15" si="17">IF(AZ15&lt;=20%, "Muy Baja", IF(AZ15&lt;=40%,"Baja", IF(AZ15&lt;=60%,"Media",IF(AZ15&lt;=80%,"Alta","Muy Alta"))))</f>
        <v>Muy Baja</v>
      </c>
      <c r="BB15" s="842">
        <f>IFERROR(IF(AND(AQ13="Impacto",AQ15="Impacto"),(BB13-(+BB13*AV15)),IF(AND(AQ13="Impacto",AQ15="Probabilidad"),(BB13),IF(AND(AQ13="Probabilidad",AQ15="Impacto"),(BB13-(+BB13*AV15)),IF(AND(AQ13="Probabilidad",AQ15="Probabilidad"),(BB13))))),"")</f>
        <v>0.2</v>
      </c>
      <c r="BC15" s="655" t="str">
        <f t="shared" ref="BC15" si="18">IF(BB15&lt;=20%, "Leve", IF(BB15&lt;=40%,"Menor", IF(BB15&lt;=60%,"Moderado",IF(BB15&lt;=80%,"Mayor","Catastrófico"))))</f>
        <v>Leve</v>
      </c>
      <c r="BD15" s="824" t="str">
        <f>IF(AND(BA15&lt;&gt;"",BC15&lt;&gt;""),VLOOKUP(BA15&amp;BC15,'No Eliminar'!$P$3:$Q$27,2,FALSE),"")</f>
        <v>Baja</v>
      </c>
      <c r="BE15" s="1381"/>
      <c r="BF15" s="1598"/>
      <c r="BG15" s="1590"/>
      <c r="BH15" s="1590"/>
      <c r="BI15" s="1676"/>
      <c r="BJ15" s="1676"/>
      <c r="BK15" s="1256"/>
      <c r="BL15" s="1588"/>
    </row>
    <row r="16" spans="1:101" ht="168" customHeight="1" thickBot="1" x14ac:dyDescent="0.35">
      <c r="B16" s="1447"/>
      <c r="C16" s="1505"/>
      <c r="D16" s="1508"/>
      <c r="E16" s="1059" t="s">
        <v>74</v>
      </c>
      <c r="F16" s="817" t="s">
        <v>235</v>
      </c>
      <c r="G16" s="1087" t="s">
        <v>1270</v>
      </c>
      <c r="H16" s="1069" t="s">
        <v>68</v>
      </c>
      <c r="I16" s="1071" t="s">
        <v>398</v>
      </c>
      <c r="J16" s="1071" t="s">
        <v>399</v>
      </c>
      <c r="K16" s="1071" t="s">
        <v>101</v>
      </c>
      <c r="L16" s="811" t="s">
        <v>72</v>
      </c>
      <c r="M16" s="816" t="str">
        <f t="shared" si="9"/>
        <v>Baja</v>
      </c>
      <c r="N16" s="810">
        <f t="shared" si="10"/>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811" t="s">
        <v>359</v>
      </c>
      <c r="AJ16" s="309"/>
      <c r="AK16" s="812" t="str">
        <f t="shared" si="11"/>
        <v>Leve</v>
      </c>
      <c r="AL16" s="813">
        <f t="shared" ref="AL16:AL100" si="19">IF(AK16="Leve", 20%, IF(AK16="Menor",40%, IF(AK16="Moderado",60%, IF(AK16="Mayor",80%,IF(AK16="Catastrófico",100%,"")))))</f>
        <v>0.2</v>
      </c>
      <c r="AM16" s="821" t="str">
        <f>IF(AND(M16&lt;&gt;"",AK16&lt;&gt;""),VLOOKUP(M16&amp;AK16,'No Eliminar'!$P$3:$Q$27,2,FALSE),"")</f>
        <v>Baja</v>
      </c>
      <c r="AN16" s="1151" t="s">
        <v>84</v>
      </c>
      <c r="AO16" s="1299" t="s">
        <v>1273</v>
      </c>
      <c r="AP16" s="1207" t="s">
        <v>400</v>
      </c>
      <c r="AQ16" s="1208" t="str">
        <f t="shared" si="1"/>
        <v>Probabilidad</v>
      </c>
      <c r="AR16" s="1163" t="s">
        <v>61</v>
      </c>
      <c r="AS16" s="1161">
        <f t="shared" si="12"/>
        <v>0.25</v>
      </c>
      <c r="AT16" s="1163" t="s">
        <v>56</v>
      </c>
      <c r="AU16" s="1161">
        <f t="shared" si="6"/>
        <v>0.15</v>
      </c>
      <c r="AV16" s="1054">
        <f t="shared" si="8"/>
        <v>0.4</v>
      </c>
      <c r="AW16" s="1163" t="s">
        <v>57</v>
      </c>
      <c r="AX16" s="1163" t="s">
        <v>58</v>
      </c>
      <c r="AY16" s="1163" t="s">
        <v>59</v>
      </c>
      <c r="AZ16" s="1054">
        <f t="shared" ref="AZ16:AZ44" si="20">IFERROR(IF(AQ16="Probabilidad",(N16-(+N16*AV16)),IF(AQ16="Impacto",N16,"")),"")</f>
        <v>0.24</v>
      </c>
      <c r="BA16" s="1052" t="str">
        <f t="shared" si="7"/>
        <v>Baja</v>
      </c>
      <c r="BB16" s="1054">
        <f>IF(AQ16="Impacto",(AL16-(+AL16*AV16)),AL16)</f>
        <v>0.2</v>
      </c>
      <c r="BC16" s="1052" t="str">
        <f t="shared" si="2"/>
        <v>Leve</v>
      </c>
      <c r="BD16" s="1192" t="str">
        <f>IF(AND(BA16&lt;&gt;"",BC16&lt;&gt;""),VLOOKUP(BA16&amp;BC16,'No Eliminar'!$P$3:$Q$27,2,FALSE),"")</f>
        <v>Baja</v>
      </c>
      <c r="BE16" s="814" t="s">
        <v>114</v>
      </c>
      <c r="BF16" s="1327" t="s">
        <v>388</v>
      </c>
      <c r="BG16" s="1327" t="s">
        <v>388</v>
      </c>
      <c r="BH16" s="1327" t="s">
        <v>388</v>
      </c>
      <c r="BI16" s="1327" t="s">
        <v>388</v>
      </c>
      <c r="BJ16" s="1327" t="s">
        <v>388</v>
      </c>
      <c r="BK16" s="1328"/>
      <c r="BL16" s="1329" t="s">
        <v>1274</v>
      </c>
    </row>
    <row r="17" spans="2:64" ht="135.75" customHeight="1" thickBot="1" x14ac:dyDescent="0.35">
      <c r="B17" s="1445" t="s">
        <v>203</v>
      </c>
      <c r="C17" s="1503"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1506" t="str">
        <f>VLOOKUP(B17,'No Eliminar'!B$3:E$18,4,FALSE)</f>
        <v>Promover el Mejoramiento Continuo del Instituto</v>
      </c>
      <c r="E17" s="1392" t="s">
        <v>74</v>
      </c>
      <c r="F17" s="1394" t="s">
        <v>236</v>
      </c>
      <c r="G17" s="1601" t="s">
        <v>1620</v>
      </c>
      <c r="H17" s="1583" t="s">
        <v>68</v>
      </c>
      <c r="I17" s="1581" t="s">
        <v>1263</v>
      </c>
      <c r="J17" s="1581" t="s">
        <v>1619</v>
      </c>
      <c r="K17" s="1581" t="s">
        <v>101</v>
      </c>
      <c r="L17" s="1579" t="s">
        <v>72</v>
      </c>
      <c r="M17" s="1384" t="str">
        <f t="shared" si="9"/>
        <v>Baja</v>
      </c>
      <c r="N17" s="1370">
        <f t="shared" si="10"/>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372" t="s">
        <v>360</v>
      </c>
      <c r="AJ17" s="1105"/>
      <c r="AK17" s="1374" t="str">
        <f t="shared" si="11"/>
        <v>Menor</v>
      </c>
      <c r="AL17" s="1376">
        <f t="shared" si="19"/>
        <v>0.4</v>
      </c>
      <c r="AM17" s="1378" t="str">
        <f>IF(AND(M17&lt;&gt;"",AK17&lt;&gt;""),VLOOKUP(M17&amp;AK17,'No Eliminar'!$P$3:$Q$27,2,FALSE),"")</f>
        <v>Moderada</v>
      </c>
      <c r="AN17" s="1106" t="s">
        <v>84</v>
      </c>
      <c r="AO17" s="1301" t="s">
        <v>1621</v>
      </c>
      <c r="AP17" s="1164" t="s">
        <v>1622</v>
      </c>
      <c r="AQ17" s="1148" t="str">
        <f t="shared" si="1"/>
        <v>Probabilidad</v>
      </c>
      <c r="AR17" s="1109" t="s">
        <v>61</v>
      </c>
      <c r="AS17" s="1110">
        <f t="shared" si="12"/>
        <v>0.25</v>
      </c>
      <c r="AT17" s="1109" t="s">
        <v>56</v>
      </c>
      <c r="AU17" s="1110">
        <f t="shared" si="6"/>
        <v>0.15</v>
      </c>
      <c r="AV17" s="1111">
        <f t="shared" si="8"/>
        <v>0.4</v>
      </c>
      <c r="AW17" s="1109" t="s">
        <v>73</v>
      </c>
      <c r="AX17" s="1109" t="s">
        <v>58</v>
      </c>
      <c r="AY17" s="1109" t="s">
        <v>59</v>
      </c>
      <c r="AZ17" s="1111">
        <f>IFERROR(IF(AQ17="Probabilidad",(N17-(+N17*AV17)),IF(AQ17="Impacto",N17,"")),"")</f>
        <v>0.24</v>
      </c>
      <c r="BA17" s="1112" t="str">
        <f t="shared" si="7"/>
        <v>Baja</v>
      </c>
      <c r="BB17" s="1111">
        <f>IF(AQ17="Impacto",(AL17-(+AL17*AV17)),AL17)</f>
        <v>0.4</v>
      </c>
      <c r="BC17" s="1112" t="str">
        <f t="shared" si="2"/>
        <v>Menor</v>
      </c>
      <c r="BD17" s="1113" t="str">
        <f>IF(AND(BA17&lt;&gt;"",BC17&lt;&gt;""),VLOOKUP(BA17&amp;BC17,'No Eliminar'!$P$3:$Q$27,2,FALSE),"")</f>
        <v>Moderada</v>
      </c>
      <c r="BE17" s="1380" t="s">
        <v>114</v>
      </c>
      <c r="BF17" s="1585" t="s">
        <v>388</v>
      </c>
      <c r="BG17" s="1585" t="s">
        <v>388</v>
      </c>
      <c r="BH17" s="1585" t="s">
        <v>388</v>
      </c>
      <c r="BI17" s="1585" t="s">
        <v>388</v>
      </c>
      <c r="BJ17" s="1585" t="s">
        <v>388</v>
      </c>
      <c r="BK17" s="1011"/>
      <c r="BL17" s="1587" t="s">
        <v>1053</v>
      </c>
    </row>
    <row r="18" spans="2:64" s="1092" customFormat="1" ht="143.25" customHeight="1" thickTop="1" thickBot="1" x14ac:dyDescent="0.35">
      <c r="B18" s="1446"/>
      <c r="C18" s="1504"/>
      <c r="D18" s="1507"/>
      <c r="E18" s="1433"/>
      <c r="F18" s="1395"/>
      <c r="G18" s="1602"/>
      <c r="H18" s="1584"/>
      <c r="I18" s="1582"/>
      <c r="J18" s="1582"/>
      <c r="K18" s="1582"/>
      <c r="L18" s="1580"/>
      <c r="M18" s="1385"/>
      <c r="N18" s="1371"/>
      <c r="O18" s="1063"/>
      <c r="P18" s="1063"/>
      <c r="Q18" s="1063"/>
      <c r="R18" s="1063"/>
      <c r="S18" s="1063"/>
      <c r="T18" s="1063"/>
      <c r="U18" s="1063"/>
      <c r="V18" s="1063"/>
      <c r="W18" s="1063"/>
      <c r="X18" s="1063"/>
      <c r="Y18" s="1063"/>
      <c r="Z18" s="1063"/>
      <c r="AA18" s="1063"/>
      <c r="AB18" s="1063"/>
      <c r="AC18" s="1063"/>
      <c r="AD18" s="1063"/>
      <c r="AE18" s="1063"/>
      <c r="AF18" s="1063"/>
      <c r="AG18" s="1063"/>
      <c r="AH18" s="674"/>
      <c r="AI18" s="1373"/>
      <c r="AJ18" s="674"/>
      <c r="AK18" s="1375"/>
      <c r="AL18" s="1377"/>
      <c r="AM18" s="1379"/>
      <c r="AN18" s="1139" t="s">
        <v>347</v>
      </c>
      <c r="AO18" s="1302" t="s">
        <v>1623</v>
      </c>
      <c r="AP18" s="1164" t="s">
        <v>1624</v>
      </c>
      <c r="AQ18" s="1153" t="str">
        <f>IF(AR18="Preventivo","Probabilidad",IF(AR18="Detectivo","Probabilidad","Impacto"))</f>
        <v>Probabilidad</v>
      </c>
      <c r="AR18" s="1142" t="s">
        <v>61</v>
      </c>
      <c r="AS18" s="1143">
        <f>IF(AR18="Preventivo", 25%, IF(AR18="Detectivo",15%, IF(AR18="Correctivo",10%,IF(AR18="No se tienen controles para aplicar al impacto","No Aplica",""))))</f>
        <v>0.25</v>
      </c>
      <c r="AT18" s="1142" t="s">
        <v>56</v>
      </c>
      <c r="AU18" s="1143">
        <f>IF(AT18="Automático", 25%, IF(AT18="Manual",15%,IF(AT18="No Aplica", "No Aplica","")))</f>
        <v>0.15</v>
      </c>
      <c r="AV18" s="1144">
        <f>AS18+AU18</f>
        <v>0.4</v>
      </c>
      <c r="AW18" s="1154" t="s">
        <v>57</v>
      </c>
      <c r="AX18" s="1154" t="s">
        <v>58</v>
      </c>
      <c r="AY18" s="1154" t="s">
        <v>59</v>
      </c>
      <c r="AZ18" s="1155">
        <f>IFERROR(IF(AND(AQ17="Probabilidad",AQ18="Probabilidad"),(AZ17-(+AZ17*AV18)),IF(AQ18="Probabilidad",(N17-(+N17*AV18)),IF(AQ18="Impacto",AZ17,""))),"")</f>
        <v>0.14399999999999999</v>
      </c>
      <c r="BA18" s="1145" t="str">
        <f>IF(AZ18&lt;=20%, "Muy Baja", IF(AZ18&lt;=40%,"Baja", IF(AZ18&lt;=60%,"Media",IF(AZ18&lt;=80%,"Alta","Muy Alta"))))</f>
        <v>Muy Baja</v>
      </c>
      <c r="BB18" s="1144">
        <f>IFERROR(IF(AND(AQ17="Impacto",AQ18="Impacto"),(BB17-(+BB17*AV18)),IF(AND(AQ17="Impacto",AQ18="Probabilidad"),(BB17),IF(AND(AQ17="Probabilidad",AQ18="Impacto"),(BB17-(+BB17*AV18)),IF(AND(AQ17="Probabilidad",AQ18="Probabilidad"),(BB17))))),"")</f>
        <v>0.4</v>
      </c>
      <c r="BC18" s="1145" t="str">
        <f>IF(BB18&lt;=20%, "Leve", IF(BB18&lt;=40%,"Menor", IF(BB18&lt;=60%,"Moderado",IF(BB18&lt;=80%,"Mayor","Catastrófico"))))</f>
        <v>Menor</v>
      </c>
      <c r="BD18" s="1146" t="str">
        <f>IF(AND(BA18&lt;&gt;"",BC18&lt;&gt;""),VLOOKUP(BA18&amp;BC18,'No Eliminar'!$P$3:$Q$27,2,FALSE),"")</f>
        <v>Baja</v>
      </c>
      <c r="BE18" s="1381"/>
      <c r="BF18" s="1586"/>
      <c r="BG18" s="1586"/>
      <c r="BH18" s="1586"/>
      <c r="BI18" s="1586"/>
      <c r="BJ18" s="1586"/>
      <c r="BK18" s="1330"/>
      <c r="BL18" s="1588"/>
    </row>
    <row r="19" spans="2:64" ht="150.75" customHeight="1" thickBot="1" x14ac:dyDescent="0.35">
      <c r="B19" s="1446"/>
      <c r="C19" s="1504"/>
      <c r="D19" s="1507"/>
      <c r="E19" s="1059" t="s">
        <v>74</v>
      </c>
      <c r="F19" s="1195" t="s">
        <v>238</v>
      </c>
      <c r="G19" s="1270" t="s">
        <v>1625</v>
      </c>
      <c r="H19" s="1271" t="s">
        <v>68</v>
      </c>
      <c r="I19" s="1272" t="s">
        <v>1617</v>
      </c>
      <c r="J19" s="1272" t="s">
        <v>1618</v>
      </c>
      <c r="K19" s="1272" t="s">
        <v>101</v>
      </c>
      <c r="L19" s="1198" t="s">
        <v>72</v>
      </c>
      <c r="M19" s="1199" t="str">
        <f t="shared" si="9"/>
        <v>Baja</v>
      </c>
      <c r="N19" s="1200">
        <f t="shared" si="10"/>
        <v>0.4</v>
      </c>
      <c r="O19" s="83" t="s">
        <v>53</v>
      </c>
      <c r="P19" s="83" t="s">
        <v>53</v>
      </c>
      <c r="Q19" s="83" t="s">
        <v>53</v>
      </c>
      <c r="R19" s="83" t="s">
        <v>53</v>
      </c>
      <c r="S19" s="83" t="s">
        <v>53</v>
      </c>
      <c r="T19" s="83" t="s">
        <v>53</v>
      </c>
      <c r="U19" s="83" t="s">
        <v>53</v>
      </c>
      <c r="V19" s="83" t="s">
        <v>54</v>
      </c>
      <c r="W19" s="83" t="s">
        <v>54</v>
      </c>
      <c r="X19" s="83" t="s">
        <v>53</v>
      </c>
      <c r="Y19" s="83" t="s">
        <v>53</v>
      </c>
      <c r="Z19" s="83" t="s">
        <v>53</v>
      </c>
      <c r="AA19" s="83" t="s">
        <v>53</v>
      </c>
      <c r="AB19" s="83" t="s">
        <v>53</v>
      </c>
      <c r="AC19" s="83" t="s">
        <v>53</v>
      </c>
      <c r="AD19" s="83" t="s">
        <v>54</v>
      </c>
      <c r="AE19" s="83" t="s">
        <v>53</v>
      </c>
      <c r="AF19" s="83" t="s">
        <v>53</v>
      </c>
      <c r="AG19" s="83" t="s">
        <v>54</v>
      </c>
      <c r="AH19" s="84"/>
      <c r="AI19" s="1198" t="s">
        <v>360</v>
      </c>
      <c r="AJ19" s="84"/>
      <c r="AK19" s="1190" t="str">
        <f t="shared" si="11"/>
        <v>Menor</v>
      </c>
      <c r="AL19" s="1191">
        <f t="shared" si="19"/>
        <v>0.4</v>
      </c>
      <c r="AM19" s="1060" t="str">
        <f>IF(AND(M19&lt;&gt;"",AK19&lt;&gt;""),VLOOKUP(M19&amp;AK19,'No Eliminar'!$P$3:$Q$27,2,FALSE),"")</f>
        <v>Moderada</v>
      </c>
      <c r="AN19" s="1209" t="s">
        <v>84</v>
      </c>
      <c r="AO19" s="1301" t="s">
        <v>1627</v>
      </c>
      <c r="AP19" s="1164" t="s">
        <v>1626</v>
      </c>
      <c r="AQ19" s="481" t="str">
        <f t="shared" si="1"/>
        <v>Probabilidad</v>
      </c>
      <c r="AR19" s="347" t="s">
        <v>61</v>
      </c>
      <c r="AS19" s="86">
        <f t="shared" si="12"/>
        <v>0.25</v>
      </c>
      <c r="AT19" s="347" t="s">
        <v>56</v>
      </c>
      <c r="AU19" s="86">
        <f t="shared" si="6"/>
        <v>0.15</v>
      </c>
      <c r="AV19" s="89">
        <f t="shared" si="8"/>
        <v>0.4</v>
      </c>
      <c r="AW19" s="1168" t="s">
        <v>73</v>
      </c>
      <c r="AX19" s="1168" t="s">
        <v>58</v>
      </c>
      <c r="AY19" s="1168" t="s">
        <v>59</v>
      </c>
      <c r="AZ19" s="89">
        <f t="shared" si="20"/>
        <v>0.24</v>
      </c>
      <c r="BA19" s="90" t="str">
        <f t="shared" si="7"/>
        <v>Baja</v>
      </c>
      <c r="BB19" s="89">
        <f t="shared" si="13"/>
        <v>0.4</v>
      </c>
      <c r="BC19" s="90" t="str">
        <f t="shared" si="2"/>
        <v>Menor</v>
      </c>
      <c r="BD19" s="69" t="str">
        <f>IF(AND(BA19&lt;&gt;"",BC19&lt;&gt;""),VLOOKUP(BA19&amp;BC19,'No Eliminar'!$P$3:$Q$27,2,FALSE),"")</f>
        <v>Moderada</v>
      </c>
      <c r="BE19" s="1194" t="s">
        <v>114</v>
      </c>
      <c r="BF19" s="1237" t="s">
        <v>1628</v>
      </c>
      <c r="BG19" s="1237" t="s">
        <v>1615</v>
      </c>
      <c r="BH19" s="1326" t="s">
        <v>430</v>
      </c>
      <c r="BI19" s="1331">
        <v>44927</v>
      </c>
      <c r="BJ19" s="1331">
        <v>45078</v>
      </c>
      <c r="BK19" s="680"/>
      <c r="BL19" s="1068" t="s">
        <v>1629</v>
      </c>
    </row>
    <row r="20" spans="2:64" ht="89.25" customHeight="1" thickTop="1" thickBot="1" x14ac:dyDescent="0.35">
      <c r="B20" s="1445" t="s">
        <v>192</v>
      </c>
      <c r="C20" s="1643"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1506" t="str">
        <f>VLOOKUP(B20,'No Eliminar'!B$3:E$18,4,FALSE)</f>
        <v>Garantizar el respeto, promoción, protección y defensa de los derechos humanos en el sistema penitenciario y carcelario
Ejecutar la planeación institucional en el marco de los valores del servicio público.</v>
      </c>
      <c r="E20" s="1392" t="s">
        <v>74</v>
      </c>
      <c r="F20" s="1394" t="s">
        <v>239</v>
      </c>
      <c r="G20" s="1646" t="s">
        <v>423</v>
      </c>
      <c r="H20" s="1589" t="s">
        <v>68</v>
      </c>
      <c r="I20" s="1589" t="s">
        <v>408</v>
      </c>
      <c r="J20" s="1589" t="s">
        <v>413</v>
      </c>
      <c r="K20" s="1595" t="s">
        <v>355</v>
      </c>
      <c r="L20" s="1372" t="s">
        <v>72</v>
      </c>
      <c r="M20" s="1384" t="str">
        <f t="shared" si="9"/>
        <v>Baja</v>
      </c>
      <c r="N20" s="1370">
        <f t="shared" si="10"/>
        <v>0.4</v>
      </c>
      <c r="O20" s="131" t="s">
        <v>53</v>
      </c>
      <c r="P20" s="131" t="s">
        <v>53</v>
      </c>
      <c r="Q20" s="131" t="s">
        <v>53</v>
      </c>
      <c r="R20" s="131" t="s">
        <v>53</v>
      </c>
      <c r="S20" s="131" t="s">
        <v>53</v>
      </c>
      <c r="T20" s="131" t="s">
        <v>53</v>
      </c>
      <c r="U20" s="131" t="s">
        <v>53</v>
      </c>
      <c r="V20" s="131" t="s">
        <v>54</v>
      </c>
      <c r="W20" s="131" t="s">
        <v>54</v>
      </c>
      <c r="X20" s="131" t="s">
        <v>53</v>
      </c>
      <c r="Y20" s="131" t="s">
        <v>53</v>
      </c>
      <c r="Z20" s="131" t="s">
        <v>53</v>
      </c>
      <c r="AA20" s="131" t="s">
        <v>53</v>
      </c>
      <c r="AB20" s="131" t="s">
        <v>53</v>
      </c>
      <c r="AC20" s="131" t="s">
        <v>53</v>
      </c>
      <c r="AD20" s="131" t="s">
        <v>54</v>
      </c>
      <c r="AE20" s="131" t="s">
        <v>53</v>
      </c>
      <c r="AF20" s="131" t="s">
        <v>53</v>
      </c>
      <c r="AG20" s="131" t="s">
        <v>54</v>
      </c>
      <c r="AH20" s="92"/>
      <c r="AI20" s="1372" t="s">
        <v>361</v>
      </c>
      <c r="AJ20" s="92"/>
      <c r="AK20" s="1374" t="str">
        <f t="shared" si="11"/>
        <v>Moderado</v>
      </c>
      <c r="AL20" s="1376">
        <f t="shared" si="19"/>
        <v>0.6</v>
      </c>
      <c r="AM20" s="1649" t="str">
        <f>IF(AND(M20&lt;&gt;"",AK20&lt;&gt;""),VLOOKUP(M20&amp;AK20,'No Eliminar'!$P$3:$Q$27,2,FALSE),"")</f>
        <v>Moderada</v>
      </c>
      <c r="AN20" s="188" t="s">
        <v>84</v>
      </c>
      <c r="AO20" s="1301" t="s">
        <v>1391</v>
      </c>
      <c r="AP20" s="368" t="s">
        <v>409</v>
      </c>
      <c r="AQ20" s="149" t="str">
        <f t="shared" si="1"/>
        <v>Impacto</v>
      </c>
      <c r="AR20" s="108" t="s">
        <v>55</v>
      </c>
      <c r="AS20" s="132">
        <f t="shared" si="12"/>
        <v>0.1</v>
      </c>
      <c r="AT20" s="108" t="s">
        <v>56</v>
      </c>
      <c r="AU20" s="132">
        <f t="shared" si="6"/>
        <v>0.15</v>
      </c>
      <c r="AV20" s="96">
        <f t="shared" si="8"/>
        <v>0.25</v>
      </c>
      <c r="AW20" s="108" t="s">
        <v>73</v>
      </c>
      <c r="AX20" s="108" t="s">
        <v>65</v>
      </c>
      <c r="AY20" s="108" t="s">
        <v>59</v>
      </c>
      <c r="AZ20" s="96">
        <f>IFERROR(IF(AQ20="Probabilidad",(N20-(+N20*AV20)),IF(AQ20="Impacto",N20,"")),"")</f>
        <v>0.4</v>
      </c>
      <c r="BA20" s="97" t="str">
        <f t="shared" si="7"/>
        <v>Baja</v>
      </c>
      <c r="BB20" s="96">
        <f t="shared" si="13"/>
        <v>0.44999999999999996</v>
      </c>
      <c r="BC20" s="97" t="str">
        <f t="shared" si="2"/>
        <v>Moderado</v>
      </c>
      <c r="BD20" s="98" t="str">
        <f>IF(AND(BA20&lt;&gt;"",BC20&lt;&gt;""),VLOOKUP(BA20&amp;BC20,'No Eliminar'!$P$3:$Q$27,2,FALSE),"")</f>
        <v>Moderada</v>
      </c>
      <c r="BE20" s="1380" t="s">
        <v>60</v>
      </c>
      <c r="BF20" s="1597" t="s">
        <v>411</v>
      </c>
      <c r="BG20" s="1589" t="s">
        <v>412</v>
      </c>
      <c r="BH20" s="1585" t="s">
        <v>390</v>
      </c>
      <c r="BI20" s="1609">
        <v>44928</v>
      </c>
      <c r="BJ20" s="1609">
        <v>45291</v>
      </c>
      <c r="BK20" s="1011"/>
      <c r="BL20" s="1655" t="s">
        <v>424</v>
      </c>
    </row>
    <row r="21" spans="2:64" ht="101.25" customHeight="1" thickTop="1" thickBot="1" x14ac:dyDescent="0.35">
      <c r="B21" s="1446"/>
      <c r="C21" s="1644"/>
      <c r="D21" s="1507"/>
      <c r="E21" s="1436"/>
      <c r="F21" s="1437"/>
      <c r="G21" s="1647"/>
      <c r="H21" s="1612"/>
      <c r="I21" s="1612"/>
      <c r="J21" s="1612"/>
      <c r="K21" s="1613"/>
      <c r="L21" s="1415"/>
      <c r="M21" s="1424"/>
      <c r="N21" s="1414"/>
      <c r="O21" s="67" t="s">
        <v>53</v>
      </c>
      <c r="P21" s="67" t="s">
        <v>53</v>
      </c>
      <c r="Q21" s="67" t="s">
        <v>53</v>
      </c>
      <c r="R21" s="67" t="s">
        <v>53</v>
      </c>
      <c r="S21" s="67" t="s">
        <v>53</v>
      </c>
      <c r="T21" s="67" t="s">
        <v>53</v>
      </c>
      <c r="U21" s="67" t="s">
        <v>53</v>
      </c>
      <c r="V21" s="67" t="s">
        <v>54</v>
      </c>
      <c r="W21" s="67" t="s">
        <v>54</v>
      </c>
      <c r="X21" s="67" t="s">
        <v>53</v>
      </c>
      <c r="Y21" s="67" t="s">
        <v>53</v>
      </c>
      <c r="Z21" s="67" t="s">
        <v>53</v>
      </c>
      <c r="AA21" s="67" t="s">
        <v>53</v>
      </c>
      <c r="AB21" s="67" t="s">
        <v>53</v>
      </c>
      <c r="AC21" s="67" t="s">
        <v>53</v>
      </c>
      <c r="AD21" s="67" t="s">
        <v>54</v>
      </c>
      <c r="AE21" s="67" t="s">
        <v>53</v>
      </c>
      <c r="AF21" s="67" t="s">
        <v>53</v>
      </c>
      <c r="AG21" s="67" t="s">
        <v>54</v>
      </c>
      <c r="AH21" s="42"/>
      <c r="AI21" s="1415"/>
      <c r="AJ21" s="42"/>
      <c r="AK21" s="1416"/>
      <c r="AL21" s="1417"/>
      <c r="AM21" s="1650"/>
      <c r="AN21" s="188" t="s">
        <v>347</v>
      </c>
      <c r="AO21" s="1303" t="s">
        <v>1390</v>
      </c>
      <c r="AP21" s="496" t="s">
        <v>409</v>
      </c>
      <c r="AQ21" s="265" t="str">
        <f t="shared" si="1"/>
        <v>Impacto</v>
      </c>
      <c r="AR21" s="109" t="s">
        <v>55</v>
      </c>
      <c r="AS21" s="70">
        <f t="shared" si="12"/>
        <v>0.1</v>
      </c>
      <c r="AT21" s="109" t="s">
        <v>56</v>
      </c>
      <c r="AU21" s="70">
        <f t="shared" si="6"/>
        <v>0.15</v>
      </c>
      <c r="AV21" s="53">
        <f t="shared" si="8"/>
        <v>0.25</v>
      </c>
      <c r="AW21" s="109" t="s">
        <v>57</v>
      </c>
      <c r="AX21" s="109" t="s">
        <v>58</v>
      </c>
      <c r="AY21" s="109" t="s">
        <v>59</v>
      </c>
      <c r="AZ21" s="76">
        <f>IFERROR(IF(AND(AQ20="Probabilidad",AQ21="Probabilidad"),(AZ20-(+AZ20*AV21)),IF(AQ21="Probabilidad",(N20-(+N20*AV21)),IF(AQ21="Impacto",AZ20,""))),"")</f>
        <v>0.4</v>
      </c>
      <c r="BA21" s="54" t="str">
        <f t="shared" si="7"/>
        <v>Baja</v>
      </c>
      <c r="BB21" s="53">
        <f>IFERROR(IF(AND(AQ20="Impacto",AQ21="Impacto"),(BB20-(+BB20*AV21)),IF(AND(AQ20="Impacto",AQ21="Probabilidad"),(BB20),IF(AND(AQ20="Probabilidad",AQ21="Impacto"),(BB20-(+BB20*AV21)),IF(AND(AQ20="Probabilidad",AQ21="Probabilidad"),(BB20))))),"")</f>
        <v>0.33749999999999997</v>
      </c>
      <c r="BC21" s="54" t="str">
        <f t="shared" si="2"/>
        <v>Menor</v>
      </c>
      <c r="BD21" s="55" t="str">
        <f>IF(AND(BA21&lt;&gt;"",BC21&lt;&gt;""),VLOOKUP(BA21&amp;BC21,'No Eliminar'!$P$3:$Q$27,2,FALSE),"")</f>
        <v>Moderada</v>
      </c>
      <c r="BE21" s="1419"/>
      <c r="BF21" s="1654"/>
      <c r="BG21" s="1612"/>
      <c r="BH21" s="1615"/>
      <c r="BI21" s="1658"/>
      <c r="BJ21" s="1658"/>
      <c r="BK21" s="1014"/>
      <c r="BL21" s="1656"/>
    </row>
    <row r="22" spans="2:64" ht="116.25" customHeight="1" thickTop="1" thickBot="1" x14ac:dyDescent="0.35">
      <c r="B22" s="1446"/>
      <c r="C22" s="1644"/>
      <c r="D22" s="1507"/>
      <c r="E22" s="1433"/>
      <c r="F22" s="1395"/>
      <c r="G22" s="1648"/>
      <c r="H22" s="1590"/>
      <c r="I22" s="1590"/>
      <c r="J22" s="1590"/>
      <c r="K22" s="1596"/>
      <c r="L22" s="1373"/>
      <c r="M22" s="1385"/>
      <c r="N22" s="1371"/>
      <c r="O22" s="134" t="s">
        <v>53</v>
      </c>
      <c r="P22" s="134" t="s">
        <v>53</v>
      </c>
      <c r="Q22" s="134" t="s">
        <v>53</v>
      </c>
      <c r="R22" s="134" t="s">
        <v>53</v>
      </c>
      <c r="S22" s="134" t="s">
        <v>53</v>
      </c>
      <c r="T22" s="134" t="s">
        <v>53</v>
      </c>
      <c r="U22" s="134" t="s">
        <v>53</v>
      </c>
      <c r="V22" s="134" t="s">
        <v>54</v>
      </c>
      <c r="W22" s="134" t="s">
        <v>54</v>
      </c>
      <c r="X22" s="134" t="s">
        <v>53</v>
      </c>
      <c r="Y22" s="134" t="s">
        <v>53</v>
      </c>
      <c r="Z22" s="134" t="s">
        <v>53</v>
      </c>
      <c r="AA22" s="134" t="s">
        <v>53</v>
      </c>
      <c r="AB22" s="134" t="s">
        <v>53</v>
      </c>
      <c r="AC22" s="134" t="s">
        <v>53</v>
      </c>
      <c r="AD22" s="134" t="s">
        <v>54</v>
      </c>
      <c r="AE22" s="134" t="s">
        <v>53</v>
      </c>
      <c r="AF22" s="134" t="s">
        <v>53</v>
      </c>
      <c r="AG22" s="134" t="s">
        <v>54</v>
      </c>
      <c r="AH22" s="101"/>
      <c r="AI22" s="1373"/>
      <c r="AJ22" s="101"/>
      <c r="AK22" s="1375"/>
      <c r="AL22" s="1377"/>
      <c r="AM22" s="1651"/>
      <c r="AN22" s="686" t="s">
        <v>348</v>
      </c>
      <c r="AO22" s="1302" t="s">
        <v>1473</v>
      </c>
      <c r="AP22" s="496" t="s">
        <v>414</v>
      </c>
      <c r="AQ22" s="177" t="str">
        <f t="shared" si="1"/>
        <v>Probabilidad</v>
      </c>
      <c r="AR22" s="110" t="s">
        <v>61</v>
      </c>
      <c r="AS22" s="135">
        <f t="shared" si="12"/>
        <v>0.25</v>
      </c>
      <c r="AT22" s="110" t="s">
        <v>56</v>
      </c>
      <c r="AU22" s="135">
        <f t="shared" si="6"/>
        <v>0.15</v>
      </c>
      <c r="AV22" s="105">
        <f t="shared" si="8"/>
        <v>0.4</v>
      </c>
      <c r="AW22" s="110" t="s">
        <v>57</v>
      </c>
      <c r="AX22" s="110" t="s">
        <v>58</v>
      </c>
      <c r="AY22" s="110" t="s">
        <v>59</v>
      </c>
      <c r="AZ22" s="105">
        <f>IFERROR(IF(AND(AQ21="Probabilidad",AQ22="Probabilidad"),(AZ21-(+AZ21*AV22)),IF(AND(AQ21="Impacto",AQ22="Probabilidad"),(AZ20-(+AZ20*AV22)),IF(AQ22="Impacto",AZ21,""))),"")</f>
        <v>0.24</v>
      </c>
      <c r="BA22" s="106" t="str">
        <f t="shared" si="7"/>
        <v>Baja</v>
      </c>
      <c r="BB22" s="105">
        <f>IFERROR(IF(AND(AQ21="Impacto",AQ22="Impacto"),(BB21-(+BB21*AV22)),IF(AND(AQ21="Impacto",AQ22="Probabilidad"),(BB21),IF(AND(AQ21="Probabilidad",AQ22="Impacto"),(BB21-(+BB21*AV22)),IF(AND(AQ21="Probabilidad",AQ22="Probabilidad"),(BB21))))),"")</f>
        <v>0.33749999999999997</v>
      </c>
      <c r="BC22" s="106" t="str">
        <f t="shared" si="2"/>
        <v>Menor</v>
      </c>
      <c r="BD22" s="107" t="str">
        <f>IF(AND(BA22&lt;&gt;"",BC22&lt;&gt;""),VLOOKUP(BA22&amp;BC22,'No Eliminar'!$P$3:$Q$27,2,FALSE),"")</f>
        <v>Moderada</v>
      </c>
      <c r="BE22" s="1381"/>
      <c r="BF22" s="1598"/>
      <c r="BG22" s="1590"/>
      <c r="BH22" s="1586"/>
      <c r="BI22" s="1610"/>
      <c r="BJ22" s="1610"/>
      <c r="BK22" s="1012"/>
      <c r="BL22" s="1657"/>
    </row>
    <row r="23" spans="2:64" ht="141" customHeight="1" thickBot="1" x14ac:dyDescent="0.35">
      <c r="B23" s="1446"/>
      <c r="C23" s="1644"/>
      <c r="D23" s="1507"/>
      <c r="E23" s="1413" t="s">
        <v>74</v>
      </c>
      <c r="F23" s="1394" t="s">
        <v>240</v>
      </c>
      <c r="G23" s="1646" t="s">
        <v>425</v>
      </c>
      <c r="H23" s="1589" t="s">
        <v>51</v>
      </c>
      <c r="I23" s="1589" t="s">
        <v>415</v>
      </c>
      <c r="J23" s="1589" t="s">
        <v>426</v>
      </c>
      <c r="K23" s="1595" t="s">
        <v>101</v>
      </c>
      <c r="L23" s="1372" t="s">
        <v>64</v>
      </c>
      <c r="M23" s="1384" t="str">
        <f t="shared" si="9"/>
        <v>Media</v>
      </c>
      <c r="N23" s="1370">
        <f t="shared" si="10"/>
        <v>0.6</v>
      </c>
      <c r="O23" s="131" t="s">
        <v>53</v>
      </c>
      <c r="P23" s="131" t="s">
        <v>53</v>
      </c>
      <c r="Q23" s="131" t="s">
        <v>53</v>
      </c>
      <c r="R23" s="131" t="s">
        <v>53</v>
      </c>
      <c r="S23" s="131" t="s">
        <v>53</v>
      </c>
      <c r="T23" s="131" t="s">
        <v>53</v>
      </c>
      <c r="U23" s="131" t="s">
        <v>53</v>
      </c>
      <c r="V23" s="131" t="s">
        <v>54</v>
      </c>
      <c r="W23" s="131" t="s">
        <v>54</v>
      </c>
      <c r="X23" s="131" t="s">
        <v>53</v>
      </c>
      <c r="Y23" s="131" t="s">
        <v>53</v>
      </c>
      <c r="Z23" s="131" t="s">
        <v>53</v>
      </c>
      <c r="AA23" s="131" t="s">
        <v>53</v>
      </c>
      <c r="AB23" s="131" t="s">
        <v>53</v>
      </c>
      <c r="AC23" s="131" t="s">
        <v>53</v>
      </c>
      <c r="AD23" s="131" t="s">
        <v>54</v>
      </c>
      <c r="AE23" s="131" t="s">
        <v>53</v>
      </c>
      <c r="AF23" s="131" t="s">
        <v>53</v>
      </c>
      <c r="AG23" s="131" t="s">
        <v>54</v>
      </c>
      <c r="AH23" s="92"/>
      <c r="AI23" s="1372" t="s">
        <v>361</v>
      </c>
      <c r="AJ23" s="92"/>
      <c r="AK23" s="1374" t="str">
        <f t="shared" si="11"/>
        <v>Moderado</v>
      </c>
      <c r="AL23" s="1376">
        <f t="shared" si="19"/>
        <v>0.6</v>
      </c>
      <c r="AM23" s="1649" t="str">
        <f>IF(AND(M23&lt;&gt;"",AK23&lt;&gt;""),VLOOKUP(M23&amp;AK23,'No Eliminar'!$P$3:$Q$27,2,FALSE),"")</f>
        <v>Moderada</v>
      </c>
      <c r="AN23" s="188" t="s">
        <v>84</v>
      </c>
      <c r="AO23" s="1301" t="s">
        <v>1392</v>
      </c>
      <c r="AP23" s="368" t="s">
        <v>409</v>
      </c>
      <c r="AQ23" s="149" t="str">
        <f t="shared" si="1"/>
        <v>Probabilidad</v>
      </c>
      <c r="AR23" s="108" t="s">
        <v>62</v>
      </c>
      <c r="AS23" s="132">
        <f t="shared" si="12"/>
        <v>0.15</v>
      </c>
      <c r="AT23" s="108" t="s">
        <v>56</v>
      </c>
      <c r="AU23" s="132">
        <f t="shared" si="6"/>
        <v>0.15</v>
      </c>
      <c r="AV23" s="96">
        <f t="shared" si="8"/>
        <v>0.3</v>
      </c>
      <c r="AW23" s="108" t="s">
        <v>57</v>
      </c>
      <c r="AX23" s="108" t="s">
        <v>58</v>
      </c>
      <c r="AY23" s="108" t="s">
        <v>59</v>
      </c>
      <c r="AZ23" s="96">
        <f>IFERROR(IF(AQ23="Probabilidad",(N23-(+N23*AV23)),IF(AQ23="Impacto",N23,"")),"")</f>
        <v>0.42</v>
      </c>
      <c r="BA23" s="97" t="str">
        <f t="shared" si="7"/>
        <v>Media</v>
      </c>
      <c r="BB23" s="96">
        <f>IF(AQ23="Impacto",(AL23-(+AL23*AV23)),AL23)</f>
        <v>0.6</v>
      </c>
      <c r="BC23" s="97" t="str">
        <f t="shared" si="2"/>
        <v>Moderado</v>
      </c>
      <c r="BD23" s="98" t="str">
        <f>IF(AND(BA23&lt;&gt;"",BC23&lt;&gt;""),VLOOKUP(BA23&amp;BC23,'No Eliminar'!$P$3:$Q$27,2,FALSE),"")</f>
        <v>Moderada</v>
      </c>
      <c r="BE23" s="1380" t="s">
        <v>60</v>
      </c>
      <c r="BF23" s="1597" t="s">
        <v>416</v>
      </c>
      <c r="BG23" s="1589" t="s">
        <v>412</v>
      </c>
      <c r="BH23" s="1589" t="s">
        <v>390</v>
      </c>
      <c r="BI23" s="1605">
        <v>44928</v>
      </c>
      <c r="BJ23" s="1605" t="s">
        <v>1362</v>
      </c>
      <c r="BK23" s="1011"/>
      <c r="BL23" s="1655" t="s">
        <v>428</v>
      </c>
    </row>
    <row r="24" spans="2:64" ht="144.75" customHeight="1" thickTop="1" thickBot="1" x14ac:dyDescent="0.35">
      <c r="B24" s="1446"/>
      <c r="C24" s="1644"/>
      <c r="D24" s="1507"/>
      <c r="E24" s="1433"/>
      <c r="F24" s="1395"/>
      <c r="G24" s="1648"/>
      <c r="H24" s="1590"/>
      <c r="I24" s="1590"/>
      <c r="J24" s="1590"/>
      <c r="K24" s="1596"/>
      <c r="L24" s="1373"/>
      <c r="M24" s="1385"/>
      <c r="N24" s="1371"/>
      <c r="O24" s="143"/>
      <c r="P24" s="143"/>
      <c r="Q24" s="143"/>
      <c r="R24" s="143"/>
      <c r="S24" s="143"/>
      <c r="T24" s="143"/>
      <c r="U24" s="143"/>
      <c r="V24" s="143"/>
      <c r="W24" s="143"/>
      <c r="X24" s="143"/>
      <c r="Y24" s="143"/>
      <c r="Z24" s="143"/>
      <c r="AA24" s="143"/>
      <c r="AB24" s="143"/>
      <c r="AC24" s="143"/>
      <c r="AD24" s="143"/>
      <c r="AE24" s="143"/>
      <c r="AF24" s="143"/>
      <c r="AG24" s="143"/>
      <c r="AH24" s="144"/>
      <c r="AI24" s="1373"/>
      <c r="AJ24" s="144"/>
      <c r="AK24" s="1375"/>
      <c r="AL24" s="1377"/>
      <c r="AM24" s="1651"/>
      <c r="AN24" s="687" t="s">
        <v>347</v>
      </c>
      <c r="AO24" s="1302" t="s">
        <v>1474</v>
      </c>
      <c r="AP24" s="496" t="s">
        <v>427</v>
      </c>
      <c r="AQ24" s="498" t="str">
        <f t="shared" ref="AQ24" si="21">IF(AR24="Preventivo","Probabilidad",IF(AR24="Detectivo","Probabilidad","Impacto"))</f>
        <v>Probabilidad</v>
      </c>
      <c r="AR24" s="121" t="s">
        <v>61</v>
      </c>
      <c r="AS24" s="102">
        <f t="shared" ref="AS24" si="22">IF(AR24="Preventivo", 25%, IF(AR24="Detectivo",15%, IF(AR24="Correctivo",10%,IF(AR24="No se tienen controles para aplicar al impacto","No Aplica",""))))</f>
        <v>0.25</v>
      </c>
      <c r="AT24" s="121" t="s">
        <v>56</v>
      </c>
      <c r="AU24" s="102">
        <f t="shared" ref="AU24" si="23">IF(AT24="Automático", 25%, IF(AT24="Manual",15%,IF(AT24="No Aplica", "No Aplica","")))</f>
        <v>0.15</v>
      </c>
      <c r="AV24" s="146">
        <f>AS24+AU24</f>
        <v>0.4</v>
      </c>
      <c r="AW24" s="110" t="s">
        <v>57</v>
      </c>
      <c r="AX24" s="110" t="s">
        <v>58</v>
      </c>
      <c r="AY24" s="110" t="s">
        <v>59</v>
      </c>
      <c r="AZ24" s="125">
        <f>IFERROR(IF(AND(AQ23="Probabilidad",AQ24="Probabilidad"),(AZ23-(+AZ23*AV24)),IF(AQ24="Probabilidad",(N23-(+N23*AV24)),IF(AQ24="Impacto",AZ23,""))),"")</f>
        <v>0.252</v>
      </c>
      <c r="BA24" s="147" t="str">
        <f t="shared" ref="BA24" si="24">IF(AZ24&lt;=20%, "Muy Baja", IF(AZ24&lt;=40%,"Baja", IF(AZ24&lt;=60%,"Media",IF(AZ24&lt;=80%,"Alta","Muy Alta"))))</f>
        <v>Baja</v>
      </c>
      <c r="BB24" s="105">
        <f>IFERROR(IF(AND(AQ23="Impacto",AQ24="Impacto"),(BB23-(+BB23*AV24)),IF(AND(AQ23="Impacto",AQ24="Probabilidad"),(BB23),IF(AND(AQ23="Probabilidad",AQ24="Impacto"),(BB23-(+BB23*AV24)),IF(AND(AQ23="Probabilidad",AQ24="Probabilidad"),(BB23))))),"")</f>
        <v>0.6</v>
      </c>
      <c r="BC24" s="147" t="str">
        <f t="shared" ref="BC24" si="25">IF(BB24&lt;=20%, "Leve", IF(BB24&lt;=40%,"Menor", IF(BB24&lt;=60%,"Moderado",IF(BB24&lt;=80%,"Mayor","Catastrófico"))))</f>
        <v>Moderado</v>
      </c>
      <c r="BD24" s="136" t="str">
        <f>IF(AND(BA24&lt;&gt;"",BC24&lt;&gt;""),VLOOKUP(BA24&amp;BC24,'No Eliminar'!$P$3:$Q$27,2,FALSE),"")</f>
        <v>Moderada</v>
      </c>
      <c r="BE24" s="1381"/>
      <c r="BF24" s="1598"/>
      <c r="BG24" s="1590"/>
      <c r="BH24" s="1590"/>
      <c r="BI24" s="1606"/>
      <c r="BJ24" s="1606"/>
      <c r="BK24" s="1330"/>
      <c r="BL24" s="1657"/>
    </row>
    <row r="25" spans="2:64" ht="172.5" customHeight="1" thickBot="1" x14ac:dyDescent="0.35">
      <c r="B25" s="1446"/>
      <c r="C25" s="1644"/>
      <c r="D25" s="1507"/>
      <c r="E25" s="1413" t="s">
        <v>74</v>
      </c>
      <c r="F25" s="1394" t="s">
        <v>242</v>
      </c>
      <c r="G25" s="1646" t="s">
        <v>1537</v>
      </c>
      <c r="H25" s="1589" t="s">
        <v>68</v>
      </c>
      <c r="I25" s="1589" t="s">
        <v>1538</v>
      </c>
      <c r="J25" s="1589" t="s">
        <v>421</v>
      </c>
      <c r="K25" s="1595" t="s">
        <v>101</v>
      </c>
      <c r="L25" s="1372" t="s">
        <v>72</v>
      </c>
      <c r="M25" s="1384" t="str">
        <f t="shared" si="9"/>
        <v>Baja</v>
      </c>
      <c r="N25" s="1370">
        <f t="shared" si="10"/>
        <v>0.4</v>
      </c>
      <c r="O25" s="131" t="s">
        <v>53</v>
      </c>
      <c r="P25" s="131" t="s">
        <v>53</v>
      </c>
      <c r="Q25" s="131" t="s">
        <v>53</v>
      </c>
      <c r="R25" s="131" t="s">
        <v>53</v>
      </c>
      <c r="S25" s="131" t="s">
        <v>53</v>
      </c>
      <c r="T25" s="131" t="s">
        <v>53</v>
      </c>
      <c r="U25" s="131" t="s">
        <v>53</v>
      </c>
      <c r="V25" s="131" t="s">
        <v>54</v>
      </c>
      <c r="W25" s="131" t="s">
        <v>54</v>
      </c>
      <c r="X25" s="131" t="s">
        <v>53</v>
      </c>
      <c r="Y25" s="131" t="s">
        <v>53</v>
      </c>
      <c r="Z25" s="131" t="s">
        <v>53</v>
      </c>
      <c r="AA25" s="131" t="s">
        <v>53</v>
      </c>
      <c r="AB25" s="131" t="s">
        <v>53</v>
      </c>
      <c r="AC25" s="131" t="s">
        <v>53</v>
      </c>
      <c r="AD25" s="131" t="s">
        <v>54</v>
      </c>
      <c r="AE25" s="131" t="s">
        <v>53</v>
      </c>
      <c r="AF25" s="131" t="s">
        <v>53</v>
      </c>
      <c r="AG25" s="131" t="s">
        <v>54</v>
      </c>
      <c r="AH25" s="92"/>
      <c r="AI25" s="1372" t="s">
        <v>359</v>
      </c>
      <c r="AJ25" s="92"/>
      <c r="AK25" s="1374" t="str">
        <f t="shared" si="11"/>
        <v>Leve</v>
      </c>
      <c r="AL25" s="1376">
        <f t="shared" si="19"/>
        <v>0.2</v>
      </c>
      <c r="AM25" s="1649" t="str">
        <f>IF(AND(M25&lt;&gt;"",AK25&lt;&gt;""),VLOOKUP(M25&amp;AK25,'No Eliminar'!$P$3:$Q$27,2,FALSE),"")</f>
        <v>Baja</v>
      </c>
      <c r="AN25" s="686" t="s">
        <v>84</v>
      </c>
      <c r="AO25" s="1304" t="s">
        <v>1539</v>
      </c>
      <c r="AP25" s="1004" t="s">
        <v>1540</v>
      </c>
      <c r="AQ25" s="149" t="str">
        <f t="shared" si="1"/>
        <v>Probabilidad</v>
      </c>
      <c r="AR25" s="108" t="s">
        <v>61</v>
      </c>
      <c r="AS25" s="132">
        <f t="shared" si="12"/>
        <v>0.25</v>
      </c>
      <c r="AT25" s="108" t="s">
        <v>56</v>
      </c>
      <c r="AU25" s="132">
        <f t="shared" si="6"/>
        <v>0.15</v>
      </c>
      <c r="AV25" s="96">
        <f>AS25+AU25</f>
        <v>0.4</v>
      </c>
      <c r="AW25" s="108" t="s">
        <v>57</v>
      </c>
      <c r="AX25" s="108" t="s">
        <v>65</v>
      </c>
      <c r="AY25" s="108" t="s">
        <v>59</v>
      </c>
      <c r="AZ25" s="96">
        <f>IFERROR(IF(AQ25="Probabilidad",(N25-(+N25*AV25)),IF(AQ25="Impacto",N25,"")),"")</f>
        <v>0.24</v>
      </c>
      <c r="BA25" s="97" t="str">
        <f t="shared" si="7"/>
        <v>Baja</v>
      </c>
      <c r="BB25" s="96">
        <f t="shared" si="13"/>
        <v>0.2</v>
      </c>
      <c r="BC25" s="97" t="str">
        <f t="shared" si="2"/>
        <v>Leve</v>
      </c>
      <c r="BD25" s="98" t="str">
        <f>IF(AND(BA25&lt;&gt;"",BC25&lt;&gt;""),VLOOKUP(BA25&amp;BC25,'No Eliminar'!$P$3:$Q$27,2,FALSE),"")</f>
        <v>Baja</v>
      </c>
      <c r="BE25" s="1380" t="s">
        <v>114</v>
      </c>
      <c r="BF25" s="1273" t="s">
        <v>388</v>
      </c>
      <c r="BG25" s="1273" t="s">
        <v>388</v>
      </c>
      <c r="BH25" s="1273" t="s">
        <v>388</v>
      </c>
      <c r="BI25" s="1273" t="s">
        <v>388</v>
      </c>
      <c r="BJ25" s="1273" t="s">
        <v>388</v>
      </c>
      <c r="BK25" s="1011"/>
      <c r="BL25" s="1591" t="s">
        <v>436</v>
      </c>
    </row>
    <row r="26" spans="2:64" ht="209.25" customHeight="1" thickBot="1" x14ac:dyDescent="0.35">
      <c r="B26" s="1446"/>
      <c r="C26" s="1644"/>
      <c r="D26" s="1507"/>
      <c r="E26" s="1436"/>
      <c r="F26" s="1437"/>
      <c r="G26" s="1647"/>
      <c r="H26" s="1612"/>
      <c r="I26" s="1612"/>
      <c r="J26" s="1612"/>
      <c r="K26" s="1613"/>
      <c r="L26" s="1415"/>
      <c r="M26" s="1424"/>
      <c r="N26" s="1414"/>
      <c r="O26" s="67" t="s">
        <v>53</v>
      </c>
      <c r="P26" s="67" t="s">
        <v>53</v>
      </c>
      <c r="Q26" s="67" t="s">
        <v>53</v>
      </c>
      <c r="R26" s="67" t="s">
        <v>53</v>
      </c>
      <c r="S26" s="67" t="s">
        <v>53</v>
      </c>
      <c r="T26" s="67" t="s">
        <v>53</v>
      </c>
      <c r="U26" s="67" t="s">
        <v>53</v>
      </c>
      <c r="V26" s="67" t="s">
        <v>54</v>
      </c>
      <c r="W26" s="67" t="s">
        <v>54</v>
      </c>
      <c r="X26" s="67" t="s">
        <v>53</v>
      </c>
      <c r="Y26" s="67" t="s">
        <v>53</v>
      </c>
      <c r="Z26" s="67" t="s">
        <v>53</v>
      </c>
      <c r="AA26" s="67" t="s">
        <v>53</v>
      </c>
      <c r="AB26" s="67" t="s">
        <v>53</v>
      </c>
      <c r="AC26" s="67" t="s">
        <v>53</v>
      </c>
      <c r="AD26" s="67" t="s">
        <v>54</v>
      </c>
      <c r="AE26" s="67" t="s">
        <v>53</v>
      </c>
      <c r="AF26" s="67" t="s">
        <v>53</v>
      </c>
      <c r="AG26" s="67" t="s">
        <v>54</v>
      </c>
      <c r="AH26" s="42"/>
      <c r="AI26" s="1415"/>
      <c r="AJ26" s="42"/>
      <c r="AK26" s="1416"/>
      <c r="AL26" s="1417"/>
      <c r="AM26" s="1650"/>
      <c r="AN26" s="687" t="s">
        <v>347</v>
      </c>
      <c r="AO26" s="435" t="s">
        <v>1541</v>
      </c>
      <c r="AP26" s="1042" t="s">
        <v>1443</v>
      </c>
      <c r="AQ26" s="51" t="str">
        <f t="shared" si="1"/>
        <v>Probabilidad</v>
      </c>
      <c r="AR26" s="109" t="s">
        <v>62</v>
      </c>
      <c r="AS26" s="70">
        <f t="shared" si="12"/>
        <v>0.15</v>
      </c>
      <c r="AT26" s="109" t="s">
        <v>56</v>
      </c>
      <c r="AU26" s="70">
        <f t="shared" si="6"/>
        <v>0.15</v>
      </c>
      <c r="AV26" s="53">
        <f t="shared" si="8"/>
        <v>0.3</v>
      </c>
      <c r="AW26" s="109" t="s">
        <v>73</v>
      </c>
      <c r="AX26" s="109" t="s">
        <v>58</v>
      </c>
      <c r="AY26" s="109" t="s">
        <v>59</v>
      </c>
      <c r="AZ26" s="76">
        <f>IFERROR(IF(AND(AQ25="Probabilidad",AQ26="Probabilidad"),(AZ25-(+AZ25*AV26)),IF(AQ26="Probabilidad",(N25-(+N25*AV26)),IF(AQ26="Impacto",AZ25,""))),"")</f>
        <v>0.16799999999999998</v>
      </c>
      <c r="BA26" s="54" t="str">
        <f t="shared" si="7"/>
        <v>Muy Baja</v>
      </c>
      <c r="BB26" s="53">
        <f>IFERROR(IF(AND(AQ25="Impacto",AQ26="Impacto"),(BB25-(+BB25*AV26)),IF(AND(AQ25="Impacto",AQ26="Probabilidad"),(BB25),IF(AND(AQ25="Probabilidad",AQ26="Impacto"),(BB25-(+BB25*AV26)),IF(AND(AQ25="Probabilidad",AQ26="Probabilidad"),(BB25))))),"")</f>
        <v>0.2</v>
      </c>
      <c r="BC26" s="54" t="str">
        <f t="shared" si="2"/>
        <v>Leve</v>
      </c>
      <c r="BD26" s="55" t="str">
        <f>IF(AND(BA26&lt;&gt;"",BC26&lt;&gt;""),VLOOKUP(BA26&amp;BC26,'No Eliminar'!$P$3:$Q$27,2,FALSE),"")</f>
        <v>Baja</v>
      </c>
      <c r="BE26" s="1419"/>
      <c r="BF26" s="1247" t="s">
        <v>388</v>
      </c>
      <c r="BG26" s="1247" t="s">
        <v>388</v>
      </c>
      <c r="BH26" s="1247" t="s">
        <v>388</v>
      </c>
      <c r="BI26" s="1247" t="s">
        <v>388</v>
      </c>
      <c r="BJ26" s="1247" t="s">
        <v>388</v>
      </c>
      <c r="BK26" s="1014"/>
      <c r="BL26" s="1614"/>
    </row>
    <row r="27" spans="2:64" ht="238.5" customHeight="1" thickBot="1" x14ac:dyDescent="0.35">
      <c r="B27" s="1446"/>
      <c r="C27" s="1644"/>
      <c r="D27" s="1507"/>
      <c r="E27" s="1433"/>
      <c r="F27" s="1395"/>
      <c r="G27" s="1648"/>
      <c r="H27" s="1590"/>
      <c r="I27" s="1590"/>
      <c r="J27" s="1590"/>
      <c r="K27" s="1596"/>
      <c r="L27" s="1373"/>
      <c r="M27" s="1385"/>
      <c r="N27" s="1371"/>
      <c r="O27" s="134" t="s">
        <v>53</v>
      </c>
      <c r="P27" s="134" t="s">
        <v>53</v>
      </c>
      <c r="Q27" s="134" t="s">
        <v>53</v>
      </c>
      <c r="R27" s="134" t="s">
        <v>53</v>
      </c>
      <c r="S27" s="134" t="s">
        <v>53</v>
      </c>
      <c r="T27" s="134" t="s">
        <v>53</v>
      </c>
      <c r="U27" s="134" t="s">
        <v>53</v>
      </c>
      <c r="V27" s="134" t="s">
        <v>54</v>
      </c>
      <c r="W27" s="134" t="s">
        <v>54</v>
      </c>
      <c r="X27" s="134" t="s">
        <v>53</v>
      </c>
      <c r="Y27" s="134" t="s">
        <v>53</v>
      </c>
      <c r="Z27" s="134" t="s">
        <v>53</v>
      </c>
      <c r="AA27" s="134" t="s">
        <v>53</v>
      </c>
      <c r="AB27" s="134" t="s">
        <v>53</v>
      </c>
      <c r="AC27" s="134" t="s">
        <v>53</v>
      </c>
      <c r="AD27" s="134" t="s">
        <v>54</v>
      </c>
      <c r="AE27" s="134" t="s">
        <v>53</v>
      </c>
      <c r="AF27" s="134" t="s">
        <v>53</v>
      </c>
      <c r="AG27" s="134" t="s">
        <v>54</v>
      </c>
      <c r="AH27" s="101"/>
      <c r="AI27" s="1373"/>
      <c r="AJ27" s="101"/>
      <c r="AK27" s="1375"/>
      <c r="AL27" s="1377"/>
      <c r="AM27" s="1651"/>
      <c r="AN27" s="687" t="s">
        <v>348</v>
      </c>
      <c r="AO27" s="435" t="s">
        <v>1542</v>
      </c>
      <c r="AP27" s="1004" t="s">
        <v>422</v>
      </c>
      <c r="AQ27" s="103" t="str">
        <f t="shared" si="1"/>
        <v>Probabilidad</v>
      </c>
      <c r="AR27" s="110" t="s">
        <v>62</v>
      </c>
      <c r="AS27" s="135">
        <f t="shared" si="12"/>
        <v>0.15</v>
      </c>
      <c r="AT27" s="110" t="s">
        <v>56</v>
      </c>
      <c r="AU27" s="135">
        <f t="shared" si="6"/>
        <v>0.15</v>
      </c>
      <c r="AV27" s="105">
        <f t="shared" si="8"/>
        <v>0.3</v>
      </c>
      <c r="AW27" s="110" t="s">
        <v>73</v>
      </c>
      <c r="AX27" s="110" t="s">
        <v>58</v>
      </c>
      <c r="AY27" s="110" t="s">
        <v>59</v>
      </c>
      <c r="AZ27" s="146">
        <f>IFERROR(IF(AND(AQ26="Probabilidad",AQ27="Probabilidad"),(AZ26-(+AZ26*AV27)),IF(AND(AQ26="Impacto",AQ27="Probabilidad"),(AZ25-(+AZ25*AV27)),IF(AQ27="Impacto",AZ26,""))),"")</f>
        <v>0.11759999999999998</v>
      </c>
      <c r="BA27" s="106" t="str">
        <f t="shared" si="7"/>
        <v>Muy Baja</v>
      </c>
      <c r="BB27" s="105">
        <f>IFERROR(IF(AND(AQ26="Impacto",AQ27="Impacto"),(BB26-(+BB26*AV27)),IF(AND(AQ26="Impacto",AQ27="Probabilidad"),(BB26),IF(AND(AQ26="Probabilidad",AQ27="Impacto"),(BB26-(+BB26*AV27)),IF(AND(AQ26="Probabilidad",AQ27="Probabilidad"),(BB26))))),"")</f>
        <v>0.2</v>
      </c>
      <c r="BC27" s="106" t="str">
        <f t="shared" si="2"/>
        <v>Leve</v>
      </c>
      <c r="BD27" s="107" t="str">
        <f>IF(AND(BA27&lt;&gt;"",BC27&lt;&gt;""),VLOOKUP(BA27&amp;BC27,'No Eliminar'!$P$3:$Q$27,2,FALSE),"")</f>
        <v>Baja</v>
      </c>
      <c r="BE27" s="1381"/>
      <c r="BF27" s="1326" t="s">
        <v>388</v>
      </c>
      <c r="BG27" s="1326" t="s">
        <v>388</v>
      </c>
      <c r="BH27" s="1326" t="s">
        <v>388</v>
      </c>
      <c r="BI27" s="1326" t="s">
        <v>388</v>
      </c>
      <c r="BJ27" s="1326" t="s">
        <v>388</v>
      </c>
      <c r="BK27" s="1012"/>
      <c r="BL27" s="1592"/>
    </row>
    <row r="28" spans="2:64" ht="154.5" customHeight="1" thickBot="1" x14ac:dyDescent="0.35">
      <c r="B28" s="1446"/>
      <c r="C28" s="1644"/>
      <c r="D28" s="1507"/>
      <c r="E28" s="1413" t="s">
        <v>74</v>
      </c>
      <c r="F28" s="1394" t="s">
        <v>328</v>
      </c>
      <c r="G28" s="1652" t="s">
        <v>437</v>
      </c>
      <c r="H28" s="1583" t="s">
        <v>68</v>
      </c>
      <c r="I28" s="1589" t="s">
        <v>438</v>
      </c>
      <c r="J28" s="1589" t="s">
        <v>439</v>
      </c>
      <c r="K28" s="1595" t="s">
        <v>101</v>
      </c>
      <c r="L28" s="1372" t="s">
        <v>72</v>
      </c>
      <c r="M28" s="1384" t="str">
        <f t="shared" si="9"/>
        <v>Baja</v>
      </c>
      <c r="N28" s="1370">
        <f>IF(M28="Muy Baja", 20%, IF(M28="Baja",40%, IF(M28="Media",60%, IF(M28="Alta",80%,IF(M28="Muy Alta",100%,"")))))</f>
        <v>0.4</v>
      </c>
      <c r="O28" s="131" t="s">
        <v>53</v>
      </c>
      <c r="P28" s="131" t="s">
        <v>53</v>
      </c>
      <c r="Q28" s="131" t="s">
        <v>53</v>
      </c>
      <c r="R28" s="131" t="s">
        <v>53</v>
      </c>
      <c r="S28" s="131" t="s">
        <v>53</v>
      </c>
      <c r="T28" s="131" t="s">
        <v>53</v>
      </c>
      <c r="U28" s="131" t="s">
        <v>53</v>
      </c>
      <c r="V28" s="131" t="s">
        <v>54</v>
      </c>
      <c r="W28" s="131" t="s">
        <v>54</v>
      </c>
      <c r="X28" s="131" t="s">
        <v>53</v>
      </c>
      <c r="Y28" s="131" t="s">
        <v>53</v>
      </c>
      <c r="Z28" s="131" t="s">
        <v>53</v>
      </c>
      <c r="AA28" s="131" t="s">
        <v>53</v>
      </c>
      <c r="AB28" s="131" t="s">
        <v>53</v>
      </c>
      <c r="AC28" s="131" t="s">
        <v>53</v>
      </c>
      <c r="AD28" s="131" t="s">
        <v>54</v>
      </c>
      <c r="AE28" s="131" t="s">
        <v>53</v>
      </c>
      <c r="AF28" s="131" t="s">
        <v>53</v>
      </c>
      <c r="AG28" s="131" t="s">
        <v>54</v>
      </c>
      <c r="AH28" s="92"/>
      <c r="AI28" s="1372" t="s">
        <v>359</v>
      </c>
      <c r="AJ28" s="92"/>
      <c r="AK28" s="1374" t="str">
        <f t="shared" si="11"/>
        <v>Leve</v>
      </c>
      <c r="AL28" s="1376">
        <f t="shared" si="19"/>
        <v>0.2</v>
      </c>
      <c r="AM28" s="1649" t="str">
        <f>IF(AND(M28&lt;&gt;"",AK28&lt;&gt;""),VLOOKUP(M28&amp;AK28,'No Eliminar'!$P$3:$Q$27,2,FALSE),"")</f>
        <v>Baja</v>
      </c>
      <c r="AN28" s="686" t="s">
        <v>84</v>
      </c>
      <c r="AO28" s="755" t="s">
        <v>1543</v>
      </c>
      <c r="AP28" s="1004" t="s">
        <v>422</v>
      </c>
      <c r="AQ28" s="122" t="str">
        <f t="shared" si="1"/>
        <v>Probabilidad</v>
      </c>
      <c r="AR28" s="658" t="s">
        <v>62</v>
      </c>
      <c r="AS28" s="643">
        <f t="shared" si="12"/>
        <v>0.15</v>
      </c>
      <c r="AT28" s="658" t="s">
        <v>56</v>
      </c>
      <c r="AU28" s="643">
        <f t="shared" si="6"/>
        <v>0.15</v>
      </c>
      <c r="AV28" s="644">
        <f t="shared" si="8"/>
        <v>0.3</v>
      </c>
      <c r="AW28" s="658" t="s">
        <v>73</v>
      </c>
      <c r="AX28" s="658" t="s">
        <v>58</v>
      </c>
      <c r="AY28" s="658" t="s">
        <v>59</v>
      </c>
      <c r="AZ28" s="644">
        <f>IFERROR(IF(AQ28="Probabilidad",(N28-(+N28*AV28)),IF(AQ28="Impacto",N28,"")),"")</f>
        <v>0.28000000000000003</v>
      </c>
      <c r="BA28" s="645" t="str">
        <f t="shared" si="7"/>
        <v>Baja</v>
      </c>
      <c r="BB28" s="644">
        <f t="shared" si="13"/>
        <v>0.2</v>
      </c>
      <c r="BC28" s="645" t="str">
        <f t="shared" si="2"/>
        <v>Leve</v>
      </c>
      <c r="BD28" s="646" t="str">
        <f>IF(AND(BA28&lt;&gt;"",BC28&lt;&gt;""),VLOOKUP(BA28&amp;BC28,'No Eliminar'!$P$3:$Q$27,2,FALSE),"")</f>
        <v>Baja</v>
      </c>
      <c r="BE28" s="1380" t="s">
        <v>114</v>
      </c>
      <c r="BF28" s="1273" t="s">
        <v>388</v>
      </c>
      <c r="BG28" s="1273" t="s">
        <v>388</v>
      </c>
      <c r="BH28" s="1273" t="s">
        <v>388</v>
      </c>
      <c r="BI28" s="1273" t="s">
        <v>388</v>
      </c>
      <c r="BJ28" s="1273" t="s">
        <v>388</v>
      </c>
      <c r="BK28" s="1011"/>
      <c r="BL28" s="1591" t="s">
        <v>440</v>
      </c>
    </row>
    <row r="29" spans="2:64" ht="283.5" customHeight="1" thickBot="1" x14ac:dyDescent="0.35">
      <c r="B29" s="1447"/>
      <c r="C29" s="1645"/>
      <c r="D29" s="1508"/>
      <c r="E29" s="1393"/>
      <c r="F29" s="1395"/>
      <c r="G29" s="1653"/>
      <c r="H29" s="1584"/>
      <c r="I29" s="1590"/>
      <c r="J29" s="1590"/>
      <c r="K29" s="1596"/>
      <c r="L29" s="1373"/>
      <c r="M29" s="1385"/>
      <c r="N29" s="1371"/>
      <c r="O29" s="134" t="s">
        <v>53</v>
      </c>
      <c r="P29" s="134" t="s">
        <v>53</v>
      </c>
      <c r="Q29" s="134" t="s">
        <v>53</v>
      </c>
      <c r="R29" s="134" t="s">
        <v>53</v>
      </c>
      <c r="S29" s="134" t="s">
        <v>53</v>
      </c>
      <c r="T29" s="134" t="s">
        <v>53</v>
      </c>
      <c r="U29" s="134" t="s">
        <v>53</v>
      </c>
      <c r="V29" s="134" t="s">
        <v>54</v>
      </c>
      <c r="W29" s="134" t="s">
        <v>54</v>
      </c>
      <c r="X29" s="134" t="s">
        <v>53</v>
      </c>
      <c r="Y29" s="134" t="s">
        <v>53</v>
      </c>
      <c r="Z29" s="134" t="s">
        <v>53</v>
      </c>
      <c r="AA29" s="134" t="s">
        <v>53</v>
      </c>
      <c r="AB29" s="134" t="s">
        <v>53</v>
      </c>
      <c r="AC29" s="134" t="s">
        <v>53</v>
      </c>
      <c r="AD29" s="134" t="s">
        <v>54</v>
      </c>
      <c r="AE29" s="134" t="s">
        <v>53</v>
      </c>
      <c r="AF29" s="134" t="s">
        <v>53</v>
      </c>
      <c r="AG29" s="134" t="s">
        <v>54</v>
      </c>
      <c r="AH29" s="101"/>
      <c r="AI29" s="1373"/>
      <c r="AJ29" s="101"/>
      <c r="AK29" s="1375"/>
      <c r="AL29" s="1377"/>
      <c r="AM29" s="1651"/>
      <c r="AN29" s="687" t="s">
        <v>347</v>
      </c>
      <c r="AO29" s="1305" t="s">
        <v>1544</v>
      </c>
      <c r="AP29" s="1042" t="s">
        <v>1443</v>
      </c>
      <c r="AQ29" s="123" t="str">
        <f t="shared" si="1"/>
        <v>Probabilidad</v>
      </c>
      <c r="AR29" s="660" t="s">
        <v>61</v>
      </c>
      <c r="AS29" s="653">
        <f t="shared" si="12"/>
        <v>0.25</v>
      </c>
      <c r="AT29" s="660" t="s">
        <v>56</v>
      </c>
      <c r="AU29" s="653">
        <f t="shared" si="6"/>
        <v>0.15</v>
      </c>
      <c r="AV29" s="654">
        <f t="shared" si="8"/>
        <v>0.4</v>
      </c>
      <c r="AW29" s="660" t="s">
        <v>57</v>
      </c>
      <c r="AX29" s="660" t="s">
        <v>65</v>
      </c>
      <c r="AY29" s="660" t="s">
        <v>59</v>
      </c>
      <c r="AZ29" s="671">
        <f>IFERROR(IF(AND(AQ28="Probabilidad",AQ29="Probabilidad"),(AZ28-(+AZ28*AV29)),IF(AQ29="Probabilidad",(N28-(+N28*AV29)),IF(AQ29="Impacto",AZ28,""))),"")</f>
        <v>0.16800000000000001</v>
      </c>
      <c r="BA29" s="655" t="str">
        <f t="shared" si="7"/>
        <v>Muy Baja</v>
      </c>
      <c r="BB29" s="654">
        <f>IFERROR(IF(AND(AQ28="Impacto",AQ29="Impacto"),(BB28-(+BB28*AV29)),IF(AND(AQ28="Impacto",AQ29="Probabilidad"),(BB28),IF(AND(AQ28="Probabilidad",AQ29="Impacto"),(BB28-(+BB28*AV29)),IF(AND(AQ28="Probabilidad",AQ29="Probabilidad"),(BB28))))),"")</f>
        <v>0.2</v>
      </c>
      <c r="BC29" s="655" t="str">
        <f t="shared" si="2"/>
        <v>Leve</v>
      </c>
      <c r="BD29" s="656" t="str">
        <f>IF(AND(BA29&lt;&gt;"",BC29&lt;&gt;""),VLOOKUP(BA29&amp;BC29,'No Eliminar'!$P$3:$Q$27,2,FALSE),"")</f>
        <v>Baja</v>
      </c>
      <c r="BE29" s="1381"/>
      <c r="BF29" s="1326" t="s">
        <v>388</v>
      </c>
      <c r="BG29" s="1326" t="s">
        <v>388</v>
      </c>
      <c r="BH29" s="1326" t="s">
        <v>388</v>
      </c>
      <c r="BI29" s="1326" t="s">
        <v>388</v>
      </c>
      <c r="BJ29" s="1326" t="s">
        <v>388</v>
      </c>
      <c r="BK29" s="1012"/>
      <c r="BL29" s="1592"/>
    </row>
    <row r="30" spans="2:64" ht="193.5" customHeight="1" thickBot="1" x14ac:dyDescent="0.35">
      <c r="B30" s="1445" t="s">
        <v>201</v>
      </c>
      <c r="C30" s="1503"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1506" t="str">
        <f>VLOOKUP(B30,'No Eliminar'!B$3:E$18,4,FALSE)</f>
        <v>Ejecutar la planeación institucional en el marco de los valores del servicio público.</v>
      </c>
      <c r="E30" s="1392" t="s">
        <v>74</v>
      </c>
      <c r="F30" s="1394" t="s">
        <v>243</v>
      </c>
      <c r="G30" s="1593" t="s">
        <v>442</v>
      </c>
      <c r="H30" s="1589" t="s">
        <v>68</v>
      </c>
      <c r="I30" s="1589" t="s">
        <v>441</v>
      </c>
      <c r="J30" s="1237" t="s">
        <v>443</v>
      </c>
      <c r="K30" s="1595" t="s">
        <v>101</v>
      </c>
      <c r="L30" s="1372" t="s">
        <v>70</v>
      </c>
      <c r="M30" s="1384" t="str">
        <f t="shared" si="9"/>
        <v>Alta</v>
      </c>
      <c r="N30" s="1370">
        <f t="shared" si="10"/>
        <v>0.8</v>
      </c>
      <c r="O30" s="131" t="s">
        <v>53</v>
      </c>
      <c r="P30" s="131" t="s">
        <v>53</v>
      </c>
      <c r="Q30" s="131" t="s">
        <v>53</v>
      </c>
      <c r="R30" s="131" t="s">
        <v>53</v>
      </c>
      <c r="S30" s="131" t="s">
        <v>53</v>
      </c>
      <c r="T30" s="131" t="s">
        <v>53</v>
      </c>
      <c r="U30" s="131" t="s">
        <v>53</v>
      </c>
      <c r="V30" s="131" t="s">
        <v>54</v>
      </c>
      <c r="W30" s="131" t="s">
        <v>54</v>
      </c>
      <c r="X30" s="131" t="s">
        <v>53</v>
      </c>
      <c r="Y30" s="131" t="s">
        <v>53</v>
      </c>
      <c r="Z30" s="131" t="s">
        <v>53</v>
      </c>
      <c r="AA30" s="131" t="s">
        <v>53</v>
      </c>
      <c r="AB30" s="131" t="s">
        <v>53</v>
      </c>
      <c r="AC30" s="131" t="s">
        <v>53</v>
      </c>
      <c r="AD30" s="131" t="s">
        <v>54</v>
      </c>
      <c r="AE30" s="131" t="s">
        <v>53</v>
      </c>
      <c r="AF30" s="131" t="s">
        <v>53</v>
      </c>
      <c r="AG30" s="131" t="s">
        <v>54</v>
      </c>
      <c r="AH30" s="92"/>
      <c r="AI30" s="1372" t="s">
        <v>361</v>
      </c>
      <c r="AJ30" s="92"/>
      <c r="AK30" s="1374" t="str">
        <f t="shared" si="11"/>
        <v>Moderado</v>
      </c>
      <c r="AL30" s="1376">
        <f t="shared" si="19"/>
        <v>0.6</v>
      </c>
      <c r="AM30" s="1378" t="str">
        <f>IF(AND(M30&lt;&gt;"",AK30&lt;&gt;""),VLOOKUP(M30&amp;AK30,'No Eliminar'!$P$3:$Q$27,2,FALSE),"")</f>
        <v>Alta</v>
      </c>
      <c r="AN30" s="686" t="s">
        <v>84</v>
      </c>
      <c r="AO30" s="755" t="s">
        <v>1266</v>
      </c>
      <c r="AP30" s="368" t="s">
        <v>445</v>
      </c>
      <c r="AQ30" s="635" t="str">
        <f t="shared" si="1"/>
        <v>Probabilidad</v>
      </c>
      <c r="AR30" s="347" t="s">
        <v>61</v>
      </c>
      <c r="AS30" s="634">
        <f t="shared" si="12"/>
        <v>0.25</v>
      </c>
      <c r="AT30" s="347" t="s">
        <v>56</v>
      </c>
      <c r="AU30" s="634">
        <f t="shared" si="6"/>
        <v>0.15</v>
      </c>
      <c r="AV30" s="637">
        <f t="shared" si="8"/>
        <v>0.4</v>
      </c>
      <c r="AW30" s="347" t="s">
        <v>73</v>
      </c>
      <c r="AX30" s="347" t="s">
        <v>58</v>
      </c>
      <c r="AY30" s="347" t="s">
        <v>59</v>
      </c>
      <c r="AZ30" s="637">
        <f t="shared" si="20"/>
        <v>0.48</v>
      </c>
      <c r="BA30" s="638" t="str">
        <f t="shared" si="7"/>
        <v>Media</v>
      </c>
      <c r="BB30" s="637">
        <f t="shared" si="13"/>
        <v>0.6</v>
      </c>
      <c r="BC30" s="638" t="str">
        <f t="shared" si="2"/>
        <v>Moderado</v>
      </c>
      <c r="BD30" s="625" t="str">
        <f>IF(AND(BA30&lt;&gt;"",BC30&lt;&gt;""),VLOOKUP(BA30&amp;BC30,'No Eliminar'!$P$3:$Q$27,2,FALSE),"")</f>
        <v>Moderada</v>
      </c>
      <c r="BE30" s="1380" t="s">
        <v>60</v>
      </c>
      <c r="BF30" s="1332" t="s">
        <v>462</v>
      </c>
      <c r="BG30" s="1256" t="s">
        <v>463</v>
      </c>
      <c r="BH30" s="1246" t="s">
        <v>430</v>
      </c>
      <c r="BI30" s="1333">
        <v>44928</v>
      </c>
      <c r="BJ30" s="1333">
        <v>45289</v>
      </c>
      <c r="BK30" s="1266"/>
      <c r="BL30" s="1591" t="s">
        <v>447</v>
      </c>
    </row>
    <row r="31" spans="2:64" ht="141" customHeight="1" thickBot="1" x14ac:dyDescent="0.35">
      <c r="B31" s="1446"/>
      <c r="C31" s="1504"/>
      <c r="D31" s="1507"/>
      <c r="E31" s="1433"/>
      <c r="F31" s="1395"/>
      <c r="G31" s="1594"/>
      <c r="H31" s="1590"/>
      <c r="I31" s="1590"/>
      <c r="J31" s="1239" t="s">
        <v>444</v>
      </c>
      <c r="K31" s="1596"/>
      <c r="L31" s="1373"/>
      <c r="M31" s="1385"/>
      <c r="N31" s="1371"/>
      <c r="O31" s="134" t="s">
        <v>53</v>
      </c>
      <c r="P31" s="134" t="s">
        <v>53</v>
      </c>
      <c r="Q31" s="134" t="s">
        <v>53</v>
      </c>
      <c r="R31" s="134" t="s">
        <v>53</v>
      </c>
      <c r="S31" s="134" t="s">
        <v>53</v>
      </c>
      <c r="T31" s="134" t="s">
        <v>53</v>
      </c>
      <c r="U31" s="134" t="s">
        <v>53</v>
      </c>
      <c r="V31" s="134" t="s">
        <v>54</v>
      </c>
      <c r="W31" s="134" t="s">
        <v>54</v>
      </c>
      <c r="X31" s="134" t="s">
        <v>53</v>
      </c>
      <c r="Y31" s="134" t="s">
        <v>53</v>
      </c>
      <c r="Z31" s="134" t="s">
        <v>53</v>
      </c>
      <c r="AA31" s="134" t="s">
        <v>53</v>
      </c>
      <c r="AB31" s="134" t="s">
        <v>53</v>
      </c>
      <c r="AC31" s="134" t="s">
        <v>53</v>
      </c>
      <c r="AD31" s="134" t="s">
        <v>54</v>
      </c>
      <c r="AE31" s="134" t="s">
        <v>53</v>
      </c>
      <c r="AF31" s="134" t="s">
        <v>53</v>
      </c>
      <c r="AG31" s="134" t="s">
        <v>54</v>
      </c>
      <c r="AH31" s="101"/>
      <c r="AI31" s="1373"/>
      <c r="AJ31" s="101"/>
      <c r="AK31" s="1375"/>
      <c r="AL31" s="1377"/>
      <c r="AM31" s="1379"/>
      <c r="AN31" s="522" t="s">
        <v>347</v>
      </c>
      <c r="AO31" s="1306" t="s">
        <v>1467</v>
      </c>
      <c r="AP31" s="369" t="s">
        <v>446</v>
      </c>
      <c r="AQ31" s="114" t="str">
        <f t="shared" si="1"/>
        <v>Probabilidad</v>
      </c>
      <c r="AR31" s="115" t="s">
        <v>61</v>
      </c>
      <c r="AS31" s="152">
        <f t="shared" si="12"/>
        <v>0.25</v>
      </c>
      <c r="AT31" s="115" t="s">
        <v>56</v>
      </c>
      <c r="AU31" s="152">
        <f t="shared" si="6"/>
        <v>0.15</v>
      </c>
      <c r="AV31" s="116">
        <f t="shared" si="8"/>
        <v>0.4</v>
      </c>
      <c r="AW31" s="115" t="s">
        <v>73</v>
      </c>
      <c r="AX31" s="115" t="s">
        <v>58</v>
      </c>
      <c r="AY31" s="115" t="s">
        <v>59</v>
      </c>
      <c r="AZ31" s="151">
        <f>IFERROR(IF(AND(AQ30="Probabilidad",AQ31="Probabilidad"),(AZ30-(+AZ30*AV31)),IF(AQ31="Probabilidad",(N30-(+N30*AV31)),IF(AQ31="Impacto",AZ30,""))),"")</f>
        <v>0.28799999999999998</v>
      </c>
      <c r="BA31" s="117" t="str">
        <f t="shared" si="7"/>
        <v>Baja</v>
      </c>
      <c r="BB31" s="116">
        <f>IFERROR(IF(AND(AQ30="Impacto",AQ31="Impacto"),(BB30-(+BB30*AV31)),IF(AND(AQ30="Impacto",AQ31="Probabilidad"),(BB30),IF(AND(AQ30="Probabilidad",AQ31="Impacto"),(BB30-(+BB30*AV31)),IF(AND(AQ30="Probabilidad",AQ31="Probabilidad"),(BB30))))),"")</f>
        <v>0.6</v>
      </c>
      <c r="BC31" s="117" t="str">
        <f t="shared" si="2"/>
        <v>Moderado</v>
      </c>
      <c r="BD31" s="68" t="str">
        <f>IF(AND(BA31&lt;&gt;"",BC31&lt;&gt;""),VLOOKUP(BA31&amp;BC31,'No Eliminar'!$P$3:$Q$27,2,FALSE),"")</f>
        <v>Moderada</v>
      </c>
      <c r="BE31" s="1381"/>
      <c r="BF31" s="1334" t="s">
        <v>464</v>
      </c>
      <c r="BG31" s="1256" t="s">
        <v>465</v>
      </c>
      <c r="BH31" s="1262" t="s">
        <v>430</v>
      </c>
      <c r="BI31" s="1333">
        <v>44928</v>
      </c>
      <c r="BJ31" s="1333">
        <v>45289</v>
      </c>
      <c r="BK31" s="1325"/>
      <c r="BL31" s="1592"/>
    </row>
    <row r="32" spans="2:64" ht="225.75" customHeight="1" thickBot="1" x14ac:dyDescent="0.35">
      <c r="B32" s="1446"/>
      <c r="C32" s="1504"/>
      <c r="D32" s="1507"/>
      <c r="E32" s="1413" t="s">
        <v>74</v>
      </c>
      <c r="F32" s="1394" t="s">
        <v>244</v>
      </c>
      <c r="G32" s="1593" t="s">
        <v>448</v>
      </c>
      <c r="H32" s="1589" t="s">
        <v>68</v>
      </c>
      <c r="I32" s="1589" t="s">
        <v>449</v>
      </c>
      <c r="J32" s="1273" t="s">
        <v>450</v>
      </c>
      <c r="K32" s="1595" t="s">
        <v>101</v>
      </c>
      <c r="L32" s="1372" t="s">
        <v>70</v>
      </c>
      <c r="M32" s="1384" t="str">
        <f t="shared" si="9"/>
        <v>Alta</v>
      </c>
      <c r="N32" s="1370">
        <f t="shared" si="10"/>
        <v>0.8</v>
      </c>
      <c r="O32" s="131" t="s">
        <v>53</v>
      </c>
      <c r="P32" s="131" t="s">
        <v>53</v>
      </c>
      <c r="Q32" s="131" t="s">
        <v>53</v>
      </c>
      <c r="R32" s="131" t="s">
        <v>53</v>
      </c>
      <c r="S32" s="131" t="s">
        <v>53</v>
      </c>
      <c r="T32" s="131" t="s">
        <v>53</v>
      </c>
      <c r="U32" s="131" t="s">
        <v>53</v>
      </c>
      <c r="V32" s="131" t="s">
        <v>54</v>
      </c>
      <c r="W32" s="131" t="s">
        <v>54</v>
      </c>
      <c r="X32" s="131" t="s">
        <v>53</v>
      </c>
      <c r="Y32" s="131" t="s">
        <v>53</v>
      </c>
      <c r="Z32" s="131" t="s">
        <v>53</v>
      </c>
      <c r="AA32" s="131" t="s">
        <v>53</v>
      </c>
      <c r="AB32" s="131" t="s">
        <v>53</v>
      </c>
      <c r="AC32" s="131" t="s">
        <v>53</v>
      </c>
      <c r="AD32" s="131" t="s">
        <v>54</v>
      </c>
      <c r="AE32" s="131" t="s">
        <v>53</v>
      </c>
      <c r="AF32" s="131" t="s">
        <v>53</v>
      </c>
      <c r="AG32" s="131" t="s">
        <v>54</v>
      </c>
      <c r="AH32" s="92"/>
      <c r="AI32" s="1372" t="s">
        <v>361</v>
      </c>
      <c r="AJ32" s="92"/>
      <c r="AK32" s="1374" t="str">
        <f t="shared" si="11"/>
        <v>Moderado</v>
      </c>
      <c r="AL32" s="1376">
        <f t="shared" si="19"/>
        <v>0.6</v>
      </c>
      <c r="AM32" s="1378" t="str">
        <f>IF(AND(M32&lt;&gt;"",AK32&lt;&gt;""),VLOOKUP(M32&amp;AK32,'No Eliminar'!$P$3:$Q$27,2,FALSE),"")</f>
        <v>Alta</v>
      </c>
      <c r="AN32" s="686" t="s">
        <v>84</v>
      </c>
      <c r="AO32" s="434" t="s">
        <v>1466</v>
      </c>
      <c r="AP32" s="368" t="s">
        <v>446</v>
      </c>
      <c r="AQ32" s="94" t="str">
        <f t="shared" si="1"/>
        <v>Probabilidad</v>
      </c>
      <c r="AR32" s="155" t="s">
        <v>61</v>
      </c>
      <c r="AS32" s="140">
        <f t="shared" si="12"/>
        <v>0.25</v>
      </c>
      <c r="AT32" s="155" t="s">
        <v>56</v>
      </c>
      <c r="AU32" s="140">
        <f t="shared" si="6"/>
        <v>0.15</v>
      </c>
      <c r="AV32" s="96">
        <f t="shared" si="8"/>
        <v>0.4</v>
      </c>
      <c r="AW32" s="155" t="s">
        <v>73</v>
      </c>
      <c r="AX32" s="155" t="s">
        <v>65</v>
      </c>
      <c r="AY32" s="155" t="s">
        <v>59</v>
      </c>
      <c r="AZ32" s="96">
        <f t="shared" si="20"/>
        <v>0.48</v>
      </c>
      <c r="BA32" s="97" t="str">
        <f t="shared" si="7"/>
        <v>Media</v>
      </c>
      <c r="BB32" s="96">
        <f t="shared" si="13"/>
        <v>0.6</v>
      </c>
      <c r="BC32" s="97" t="str">
        <f t="shared" si="2"/>
        <v>Moderado</v>
      </c>
      <c r="BD32" s="154" t="str">
        <f>IF(AND(BA32&lt;&gt;"",BC32&lt;&gt;""),VLOOKUP(BA32&amp;BC32,'No Eliminar'!$P$3:$Q$27,2,FALSE),"")</f>
        <v>Moderada</v>
      </c>
      <c r="BE32" s="1380" t="s">
        <v>60</v>
      </c>
      <c r="BF32" s="1335" t="s">
        <v>466</v>
      </c>
      <c r="BG32" s="1237" t="s">
        <v>469</v>
      </c>
      <c r="BH32" s="1273" t="s">
        <v>381</v>
      </c>
      <c r="BI32" s="1331">
        <v>44928</v>
      </c>
      <c r="BJ32" s="1331">
        <v>45289</v>
      </c>
      <c r="BK32" s="1011"/>
      <c r="BL32" s="1591" t="s">
        <v>454</v>
      </c>
    </row>
    <row r="33" spans="2:64" ht="93" customHeight="1" thickTop="1" x14ac:dyDescent="0.3">
      <c r="B33" s="1446"/>
      <c r="C33" s="1504"/>
      <c r="D33" s="1507"/>
      <c r="E33" s="1436"/>
      <c r="F33" s="1437"/>
      <c r="G33" s="1611"/>
      <c r="H33" s="1612"/>
      <c r="I33" s="1612"/>
      <c r="J33" s="1274" t="s">
        <v>451</v>
      </c>
      <c r="K33" s="1613"/>
      <c r="L33" s="1415"/>
      <c r="M33" s="1424"/>
      <c r="N33" s="1414"/>
      <c r="O33" s="67" t="s">
        <v>53</v>
      </c>
      <c r="P33" s="67" t="s">
        <v>53</v>
      </c>
      <c r="Q33" s="67" t="s">
        <v>53</v>
      </c>
      <c r="R33" s="67" t="s">
        <v>53</v>
      </c>
      <c r="S33" s="67" t="s">
        <v>53</v>
      </c>
      <c r="T33" s="67" t="s">
        <v>53</v>
      </c>
      <c r="U33" s="67" t="s">
        <v>53</v>
      </c>
      <c r="V33" s="67" t="s">
        <v>54</v>
      </c>
      <c r="W33" s="67" t="s">
        <v>54</v>
      </c>
      <c r="X33" s="67" t="s">
        <v>53</v>
      </c>
      <c r="Y33" s="67" t="s">
        <v>53</v>
      </c>
      <c r="Z33" s="67" t="s">
        <v>53</v>
      </c>
      <c r="AA33" s="67" t="s">
        <v>53</v>
      </c>
      <c r="AB33" s="67" t="s">
        <v>53</v>
      </c>
      <c r="AC33" s="67" t="s">
        <v>53</v>
      </c>
      <c r="AD33" s="67" t="s">
        <v>54</v>
      </c>
      <c r="AE33" s="67" t="s">
        <v>53</v>
      </c>
      <c r="AF33" s="67" t="s">
        <v>53</v>
      </c>
      <c r="AG33" s="67" t="s">
        <v>54</v>
      </c>
      <c r="AH33" s="42"/>
      <c r="AI33" s="1415"/>
      <c r="AJ33" s="42"/>
      <c r="AK33" s="1416"/>
      <c r="AL33" s="1417"/>
      <c r="AM33" s="1418"/>
      <c r="AN33" s="1429" t="s">
        <v>347</v>
      </c>
      <c r="AO33" s="1681" t="s">
        <v>1465</v>
      </c>
      <c r="AP33" s="1408" t="s">
        <v>453</v>
      </c>
      <c r="AQ33" s="1517" t="str">
        <f t="shared" si="1"/>
        <v>Probabilidad</v>
      </c>
      <c r="AR33" s="1492" t="s">
        <v>61</v>
      </c>
      <c r="AS33" s="1511">
        <f t="shared" si="12"/>
        <v>0.25</v>
      </c>
      <c r="AT33" s="1492" t="s">
        <v>56</v>
      </c>
      <c r="AU33" s="1511">
        <f t="shared" si="6"/>
        <v>0.15</v>
      </c>
      <c r="AV33" s="1512">
        <f t="shared" si="8"/>
        <v>0.4</v>
      </c>
      <c r="AW33" s="1492" t="s">
        <v>73</v>
      </c>
      <c r="AX33" s="1492" t="s">
        <v>65</v>
      </c>
      <c r="AY33" s="1492" t="s">
        <v>59</v>
      </c>
      <c r="AZ33" s="1513">
        <f>IFERROR(IF(AND(AQ32="Probabilidad",AQ33="Probabilidad"),(AZ32-(+AZ32*AV33)),IF(AQ33="Probabilidad",(N32-(+N32*AV33)),IF(AQ33="Impacto",AZ32,""))),"")</f>
        <v>0.28799999999999998</v>
      </c>
      <c r="BA33" s="1518" t="str">
        <f t="shared" si="7"/>
        <v>Baja</v>
      </c>
      <c r="BB33" s="1512">
        <f>IFERROR(IF(AND(AQ32="Impacto",AQ33="Impacto"),(BB32-(+BB32*AV33)),IF(AND(AQ32="Impacto",AQ33="Probabilidad"),(BB32),IF(AND(AQ32="Probabilidad",AQ33="Impacto"),(BB32-(+BB32*AV33)),IF(AND(AQ32="Probabilidad",AQ33="Probabilidad"),(BB32))))),"")</f>
        <v>0.6</v>
      </c>
      <c r="BC33" s="1518" t="str">
        <f t="shared" si="2"/>
        <v>Moderado</v>
      </c>
      <c r="BD33" s="1519" t="str">
        <f>IF(AND(BA33&lt;&gt;"",BC33&lt;&gt;""),VLOOKUP(BA33&amp;BC33,'No Eliminar'!$P$3:$Q$27,2,FALSE),"")</f>
        <v>Moderada</v>
      </c>
      <c r="BE33" s="1419"/>
      <c r="BF33" s="1683" t="s">
        <v>467</v>
      </c>
      <c r="BG33" s="1604" t="s">
        <v>470</v>
      </c>
      <c r="BH33" s="1603" t="s">
        <v>468</v>
      </c>
      <c r="BI33" s="1609">
        <v>44928</v>
      </c>
      <c r="BJ33" s="1609">
        <v>45289</v>
      </c>
      <c r="BK33" s="1014"/>
      <c r="BL33" s="1614"/>
    </row>
    <row r="34" spans="2:64" ht="159.75" customHeight="1" thickBot="1" x14ac:dyDescent="0.35">
      <c r="B34" s="1447"/>
      <c r="C34" s="1505"/>
      <c r="D34" s="1508"/>
      <c r="E34" s="1393"/>
      <c r="F34" s="1395"/>
      <c r="G34" s="1594"/>
      <c r="H34" s="1590"/>
      <c r="I34" s="1590"/>
      <c r="J34" s="1275" t="s">
        <v>452</v>
      </c>
      <c r="K34" s="1596"/>
      <c r="L34" s="1373"/>
      <c r="M34" s="1385"/>
      <c r="N34" s="1371"/>
      <c r="O34" s="134" t="s">
        <v>53</v>
      </c>
      <c r="P34" s="134" t="s">
        <v>53</v>
      </c>
      <c r="Q34" s="134" t="s">
        <v>53</v>
      </c>
      <c r="R34" s="134" t="s">
        <v>53</v>
      </c>
      <c r="S34" s="134" t="s">
        <v>53</v>
      </c>
      <c r="T34" s="134" t="s">
        <v>53</v>
      </c>
      <c r="U34" s="134" t="s">
        <v>53</v>
      </c>
      <c r="V34" s="134" t="s">
        <v>54</v>
      </c>
      <c r="W34" s="134" t="s">
        <v>54</v>
      </c>
      <c r="X34" s="134" t="s">
        <v>53</v>
      </c>
      <c r="Y34" s="134" t="s">
        <v>53</v>
      </c>
      <c r="Z34" s="134" t="s">
        <v>53</v>
      </c>
      <c r="AA34" s="134" t="s">
        <v>53</v>
      </c>
      <c r="AB34" s="134" t="s">
        <v>53</v>
      </c>
      <c r="AC34" s="134" t="s">
        <v>53</v>
      </c>
      <c r="AD34" s="134" t="s">
        <v>54</v>
      </c>
      <c r="AE34" s="134" t="s">
        <v>53</v>
      </c>
      <c r="AF34" s="134" t="s">
        <v>53</v>
      </c>
      <c r="AG34" s="134" t="s">
        <v>54</v>
      </c>
      <c r="AH34" s="101"/>
      <c r="AI34" s="1373"/>
      <c r="AJ34" s="101"/>
      <c r="AK34" s="1375"/>
      <c r="AL34" s="1377"/>
      <c r="AM34" s="1379"/>
      <c r="AN34" s="1430"/>
      <c r="AO34" s="1682"/>
      <c r="AP34" s="1409"/>
      <c r="AQ34" s="1411"/>
      <c r="AR34" s="1381"/>
      <c r="AS34" s="1377"/>
      <c r="AT34" s="1381"/>
      <c r="AU34" s="1377"/>
      <c r="AV34" s="1401"/>
      <c r="AW34" s="1381"/>
      <c r="AX34" s="1381"/>
      <c r="AY34" s="1381"/>
      <c r="AZ34" s="1514"/>
      <c r="BA34" s="1399"/>
      <c r="BB34" s="1401"/>
      <c r="BC34" s="1399"/>
      <c r="BD34" s="1403"/>
      <c r="BE34" s="1381"/>
      <c r="BF34" s="1684"/>
      <c r="BG34" s="1590"/>
      <c r="BH34" s="1586"/>
      <c r="BI34" s="1610"/>
      <c r="BJ34" s="1610"/>
      <c r="BK34" s="1012"/>
      <c r="BL34" s="1592"/>
    </row>
    <row r="35" spans="2:64" s="614" customFormat="1" ht="195.75" customHeight="1" thickBot="1" x14ac:dyDescent="0.35">
      <c r="B35" s="1445" t="s">
        <v>196</v>
      </c>
      <c r="C35" s="1503" t="str">
        <f>VLOOKUP(B35,'No Eliminar'!B$3:D$18,2,FALSE)</f>
        <v>Establecer directrices relacionadas con obtener los beneficios legales que se otorgan durante la ejecución de la pena privativa de la libertad o el cumplimiento de la medida de aseguramiento a la población reclusa.</v>
      </c>
      <c r="D35" s="1506" t="str">
        <f>VLOOKUP(B35,'No Eliminar'!B$3:E$18,4,FALSE)</f>
        <v>Ejecutar la planeación institucional en el marco de los valores del servicio público.</v>
      </c>
      <c r="E35" s="682" t="s">
        <v>74</v>
      </c>
      <c r="F35" s="551" t="s">
        <v>246</v>
      </c>
      <c r="G35" s="906" t="s">
        <v>1548</v>
      </c>
      <c r="H35" s="1241" t="s">
        <v>68</v>
      </c>
      <c r="I35" s="1241" t="s">
        <v>1103</v>
      </c>
      <c r="J35" s="1241" t="s">
        <v>1104</v>
      </c>
      <c r="K35" s="923" t="s">
        <v>101</v>
      </c>
      <c r="L35" s="688" t="s">
        <v>72</v>
      </c>
      <c r="M35" s="690" t="str">
        <f t="shared" ref="M35:M41" si="26">IF(L35="Máximo 2 veces por año","Muy Baja", IF(L35="De 3 a 24 veces por año","Baja", IF(L35="De 24 a 500 veces por año","Media", IF(L35="De 500 veces al año y máximo 5000 veces por año","Alta",IF(L35="Más de 5000 veces por año","Muy Alta",";")))))</f>
        <v>Baja</v>
      </c>
      <c r="N35" s="691">
        <f t="shared" ref="N35:N41" si="27">IF(M35="Muy Baja", 20%, IF(M35="Baja",40%, IF(M35="Media",60%, IF(M35="Alta",80%,IF(M35="Muy Alta",100%,"")))))</f>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tr">
        <f t="shared" ref="AK35:AK41" si="28">IF(AI35="Afectación menor a 10 SMLMV","Leve",IF(AI35="Entre 10 y 50 SMLMV","Menor",IF(AI35="Entre 50 y 100 SMLMV","Moderado",IF(AI35="Entre 100 y 500 SMLMV","Mayor",IF(AI35="Mayor a 500 SMLMV","Catastrófico",";")))))</f>
        <v>Leve</v>
      </c>
      <c r="AL35" s="695">
        <f t="shared" ref="AL35:AL39" si="29">IF(AK35="Leve", 20%, IF(AK35="Menor",40%, IF(AK35="Moderado",60%, IF(AK35="Mayor",80%,IF(AK35="Catastrófico",100%,"")))))</f>
        <v>0.2</v>
      </c>
      <c r="AM35" s="706" t="str">
        <f>IF(AND(M35&lt;&gt;"",AK35&lt;&gt;""),VLOOKUP(M35&amp;AK35,'No Eliminar'!$P$3:$Q$27,2,FALSE),"")</f>
        <v>Baja</v>
      </c>
      <c r="AN35" s="686" t="s">
        <v>84</v>
      </c>
      <c r="AO35" s="749" t="s">
        <v>1549</v>
      </c>
      <c r="AP35" s="1043" t="s">
        <v>1550</v>
      </c>
      <c r="AQ35" s="696" t="str">
        <f t="shared" ref="AQ35:AQ42" si="30">IF(AR35="Preventivo","Probabilidad",IF(AR35="Detectivo","Probabilidad","Impacto"))</f>
        <v>Probabilidad</v>
      </c>
      <c r="AR35" s="697" t="s">
        <v>62</v>
      </c>
      <c r="AS35" s="695">
        <f t="shared" ref="AS35:AS42" si="31">IF(AR35="Preventivo", 25%, IF(AR35="Detectivo",15%, IF(AR35="Correctivo",10%,IF(AR35="No se tienen controles para aplicar al impacto","No Aplica",""))))</f>
        <v>0.15</v>
      </c>
      <c r="AT35" s="697" t="s">
        <v>56</v>
      </c>
      <c r="AU35" s="695">
        <f t="shared" ref="AU35:AU42" si="32">IF(AT35="Automático", 25%, IF(AT35="Manual",15%,IF(AT35="No Aplica", "No Aplica","")))</f>
        <v>0.15</v>
      </c>
      <c r="AV35" s="698">
        <f t="shared" ref="AV35:AV39" si="33">AS35+AU35</f>
        <v>0.3</v>
      </c>
      <c r="AW35" s="697" t="s">
        <v>73</v>
      </c>
      <c r="AX35" s="697" t="s">
        <v>58</v>
      </c>
      <c r="AY35" s="697" t="s">
        <v>59</v>
      </c>
      <c r="AZ35" s="698">
        <f t="shared" ref="AZ35:AZ39" si="34">IFERROR(IF(AQ35="Probabilidad",(N35-(+N35*AV35)),IF(AQ35="Impacto",N35,"")),"")</f>
        <v>0.28000000000000003</v>
      </c>
      <c r="BA35" s="699" t="str">
        <f t="shared" ref="BA35:BA42" si="35">IF(AZ35&lt;=20%, "Muy Baja", IF(AZ35&lt;=40%,"Baja", IF(AZ35&lt;=60%,"Media",IF(AZ35&lt;=80%,"Alta","Muy Alta"))))</f>
        <v>Baja</v>
      </c>
      <c r="BB35" s="698">
        <f t="shared" ref="BB35" si="36">IF(AQ35="Impacto",(AL35-(+AL35*AV35)),AL35)</f>
        <v>0.2</v>
      </c>
      <c r="BC35" s="699" t="str">
        <f t="shared" ref="BC35:BC42" si="37">IF(BB35&lt;=20%, "Leve", IF(BB35&lt;=40%,"Menor", IF(BB35&lt;=60%,"Moderado",IF(BB35&lt;=80%,"Mayor","Catastrófico"))))</f>
        <v>Leve</v>
      </c>
      <c r="BD35" s="700" t="str">
        <f>IF(AND(BA35&lt;&gt;"",BC35&lt;&gt;""),VLOOKUP(BA35&amp;BC35,'No Eliminar'!$P$3:$Q$27,2,FALSE),"")</f>
        <v>Baja</v>
      </c>
      <c r="BE35" s="697" t="s">
        <v>114</v>
      </c>
      <c r="BF35" s="930" t="s">
        <v>388</v>
      </c>
      <c r="BG35" s="930" t="s">
        <v>388</v>
      </c>
      <c r="BH35" s="930" t="s">
        <v>388</v>
      </c>
      <c r="BI35" s="930" t="s">
        <v>388</v>
      </c>
      <c r="BJ35" s="930" t="s">
        <v>388</v>
      </c>
      <c r="BK35" s="1336"/>
      <c r="BL35" s="1009" t="s">
        <v>1125</v>
      </c>
    </row>
    <row r="36" spans="2:64" s="614" customFormat="1" ht="163.5" customHeight="1" thickBot="1" x14ac:dyDescent="0.35">
      <c r="B36" s="1446"/>
      <c r="C36" s="1504"/>
      <c r="D36" s="1507"/>
      <c r="E36" s="1413" t="s">
        <v>74</v>
      </c>
      <c r="F36" s="1394" t="s">
        <v>247</v>
      </c>
      <c r="G36" s="1593" t="s">
        <v>1602</v>
      </c>
      <c r="H36" s="1589" t="s">
        <v>68</v>
      </c>
      <c r="I36" s="1589" t="s">
        <v>1601</v>
      </c>
      <c r="J36" s="1589" t="s">
        <v>1603</v>
      </c>
      <c r="K36" s="1595" t="s">
        <v>101</v>
      </c>
      <c r="L36" s="1372" t="s">
        <v>64</v>
      </c>
      <c r="M36" s="1384" t="str">
        <f>IF(L36="Máximo 2 veces por año","Muy Baja", IF(L36="De 3 a 24 veces por año","Baja", IF(L36="De 24 a 500 veces por año","Media", IF(L36="De 500 veces al año y máximo 5000 veces por año","Alta",IF(L36="Más de 5000 veces por año","Muy Alta",";")))))</f>
        <v>Media</v>
      </c>
      <c r="N36" s="1370">
        <f t="shared" si="27"/>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372" t="s">
        <v>359</v>
      </c>
      <c r="AJ36" s="693"/>
      <c r="AK36" s="1374" t="str">
        <f t="shared" si="28"/>
        <v>Leve</v>
      </c>
      <c r="AL36" s="1376">
        <f t="shared" si="29"/>
        <v>0.2</v>
      </c>
      <c r="AM36" s="1378" t="str">
        <f>IF(AND(M36&lt;&gt;"",AK36&lt;&gt;""),VLOOKUP(M36&amp;AK36,'No Eliminar'!$P$3:$Q$27,2,FALSE),"")</f>
        <v>Moderada</v>
      </c>
      <c r="AN36" s="844" t="s">
        <v>84</v>
      </c>
      <c r="AO36" s="1307" t="s">
        <v>1604</v>
      </c>
      <c r="AP36" s="1089" t="s">
        <v>1555</v>
      </c>
      <c r="AQ36" s="678" t="str">
        <f>IF(AR36="Preventivo","Probabilidad",IF(AR36="Detectivo","Probabilidad","Impacto"))</f>
        <v>Probabilidad</v>
      </c>
      <c r="AR36" s="1083" t="s">
        <v>61</v>
      </c>
      <c r="AS36" s="1079">
        <f>IF(AR36="Preventivo", 25%, IF(AR36="Detectivo",15%, IF(AR36="Correctivo",10%,IF(AR36="No se tienen controles para aplicar al impacto","No Aplica",""))))</f>
        <v>0.25</v>
      </c>
      <c r="AT36" s="1083" t="s">
        <v>56</v>
      </c>
      <c r="AU36" s="1079">
        <f>IF(AT36="Automático", 25%, IF(AT36="Manual",15%,IF(AT36="No Aplica", "No Aplica","")))</f>
        <v>0.15</v>
      </c>
      <c r="AV36" s="841">
        <f>AS36+AU36</f>
        <v>0.4</v>
      </c>
      <c r="AW36" s="1083" t="s">
        <v>73</v>
      </c>
      <c r="AX36" s="1083" t="s">
        <v>65</v>
      </c>
      <c r="AY36" s="1083" t="s">
        <v>59</v>
      </c>
      <c r="AZ36" s="841">
        <f>IFERROR(IF(AQ36="Probabilidad",(N36-(+N36*AV36)),IF(AQ36="Impacto",N36,"")),"")</f>
        <v>0.36</v>
      </c>
      <c r="BA36" s="645" t="str">
        <f>IF(AZ36&lt;=20%, "Muy Baja", IF(AZ36&lt;=40%,"Baja", IF(AZ36&lt;=60%,"Media",IF(AZ36&lt;=80%,"Alta","Muy Alta"))))</f>
        <v>Baja</v>
      </c>
      <c r="BB36" s="841">
        <f>IF(AQ36="Impacto",(AL36-(+AL36*AV36)),AL36)</f>
        <v>0.2</v>
      </c>
      <c r="BC36" s="645" t="str">
        <f>IF(BB36&lt;=20%, "Leve", IF(BB36&lt;=40%,"Menor", IF(BB36&lt;=60%,"Moderado",IF(BB36&lt;=80%,"Mayor","Catastrófico"))))</f>
        <v>Leve</v>
      </c>
      <c r="BD36" s="1082" t="str">
        <f>IF(AND(BA36&lt;&gt;"",BC36&lt;&gt;""),VLOOKUP(BA36&amp;BC36,'No Eliminar'!$P$3:$Q$27,2,FALSE),"")</f>
        <v>Baja</v>
      </c>
      <c r="BE36" s="1492" t="s">
        <v>114</v>
      </c>
      <c r="BF36" s="1589" t="s">
        <v>388</v>
      </c>
      <c r="BG36" s="1589" t="s">
        <v>388</v>
      </c>
      <c r="BH36" s="1589" t="s">
        <v>388</v>
      </c>
      <c r="BI36" s="1589" t="s">
        <v>388</v>
      </c>
      <c r="BJ36" s="1589" t="s">
        <v>388</v>
      </c>
      <c r="BK36" s="1589"/>
      <c r="BL36" s="1591" t="s">
        <v>1605</v>
      </c>
    </row>
    <row r="37" spans="2:64" s="614" customFormat="1" ht="204.75" customHeight="1" thickBot="1" x14ac:dyDescent="0.35">
      <c r="B37" s="1446"/>
      <c r="C37" s="1504"/>
      <c r="D37" s="1507"/>
      <c r="E37" s="1433"/>
      <c r="F37" s="1395"/>
      <c r="G37" s="1594"/>
      <c r="H37" s="1590"/>
      <c r="I37" s="1590"/>
      <c r="J37" s="1590"/>
      <c r="K37" s="1596"/>
      <c r="L37" s="1373"/>
      <c r="M37" s="1385"/>
      <c r="N37" s="1371"/>
      <c r="O37" s="1062"/>
      <c r="P37" s="1062"/>
      <c r="Q37" s="1062"/>
      <c r="R37" s="1062"/>
      <c r="S37" s="1062"/>
      <c r="T37" s="1062"/>
      <c r="U37" s="1062"/>
      <c r="V37" s="1062"/>
      <c r="W37" s="1062"/>
      <c r="X37" s="1062"/>
      <c r="Y37" s="1062"/>
      <c r="Z37" s="1062"/>
      <c r="AA37" s="1062"/>
      <c r="AB37" s="1062"/>
      <c r="AC37" s="1062"/>
      <c r="AD37" s="1062"/>
      <c r="AE37" s="1062"/>
      <c r="AF37" s="1062"/>
      <c r="AG37" s="1062"/>
      <c r="AH37" s="715"/>
      <c r="AI37" s="1373"/>
      <c r="AJ37" s="715"/>
      <c r="AK37" s="1375"/>
      <c r="AL37" s="1377"/>
      <c r="AM37" s="1379"/>
      <c r="AN37" s="844" t="s">
        <v>347</v>
      </c>
      <c r="AO37" s="1307" t="s">
        <v>1606</v>
      </c>
      <c r="AP37" s="871" t="s">
        <v>605</v>
      </c>
      <c r="AQ37" s="1002" t="str">
        <f>IF(AR37="Preventivo","Probabilidad",IF(AR37="Detectivo","Probabilidad","Impacto"))</f>
        <v>Probabilidad</v>
      </c>
      <c r="AR37" s="1048" t="s">
        <v>61</v>
      </c>
      <c r="AS37" s="1047">
        <f t="shared" ref="AS37" si="38">IF(AR37="Preventivo", 25%, IF(AR37="Detectivo",15%, IF(AR37="Correctivo",10%,IF(AR37="No se tienen controles para aplicar al impacto","No Aplica",""))))</f>
        <v>0.25</v>
      </c>
      <c r="AT37" s="1048" t="s">
        <v>56</v>
      </c>
      <c r="AU37" s="1047">
        <f t="shared" ref="AU37" si="39">IF(AT37="Automático", 25%, IF(AT37="Manual",15%,IF(AT37="No Aplica", "No Aplica","")))</f>
        <v>0.15</v>
      </c>
      <c r="AV37" s="1055">
        <f>AS37+AU37</f>
        <v>0.4</v>
      </c>
      <c r="AW37" s="1048" t="s">
        <v>57</v>
      </c>
      <c r="AX37" s="1048" t="s">
        <v>58</v>
      </c>
      <c r="AY37" s="1048" t="s">
        <v>59</v>
      </c>
      <c r="AZ37" s="843">
        <f>IFERROR(IF(AND(AQ36="Probabilidad",AQ37="Probabilidad"),(AZ36-(+AZ36*AV37)),IF(AQ37="Probabilidad",(N36-(+N36*AV37)),IF(AQ37="Impacto",AZ36,""))),"")</f>
        <v>0.216</v>
      </c>
      <c r="BA37" s="1053" t="str">
        <f>IF(AZ37&lt;=20%, "Muy Baja", IF(AZ37&lt;=40%,"Baja", IF(AZ37&lt;=60%,"Media",IF(AZ37&lt;=80%,"Alta","Muy Alta"))))</f>
        <v>Baja</v>
      </c>
      <c r="BB37" s="842">
        <f>IFERROR(IF(AND(AQ36="Impacto",AQ37="Impacto"),(BB36-(+BB36*AV37)),IF(AND(AQ36="Impacto",AQ37="Probabilidad"),(BB36),IF(AND(AQ36="Probabilidad",AQ37="Impacto"),(BB36-(+BB36*AV37)),IF(AND(AQ36="Probabilidad",AQ37="Probabilidad"),(BB36))))),"")</f>
        <v>0.2</v>
      </c>
      <c r="BC37" s="1053" t="str">
        <f t="shared" ref="BC37" si="40">IF(BB37&lt;=20%, "Leve", IF(BB37&lt;=40%,"Menor", IF(BB37&lt;=60%,"Moderado",IF(BB37&lt;=80%,"Mayor","Catastrófico"))))</f>
        <v>Leve</v>
      </c>
      <c r="BD37" s="1082" t="str">
        <f>IF(AND(BA37&lt;&gt;"",BC37&lt;&gt;""),VLOOKUP(BA37&amp;BC37,'No Eliminar'!$P$3:$Q$27,2,FALSE),"")</f>
        <v>Baja</v>
      </c>
      <c r="BE37" s="1381"/>
      <c r="BF37" s="1590"/>
      <c r="BG37" s="1590"/>
      <c r="BH37" s="1590"/>
      <c r="BI37" s="1590"/>
      <c r="BJ37" s="1590"/>
      <c r="BK37" s="1590"/>
      <c r="BL37" s="1592"/>
    </row>
    <row r="38" spans="2:64" s="614" customFormat="1" ht="202.5" customHeight="1" thickBot="1" x14ac:dyDescent="0.35">
      <c r="B38" s="1446"/>
      <c r="C38" s="1504"/>
      <c r="D38" s="1507"/>
      <c r="E38" s="779" t="s">
        <v>74</v>
      </c>
      <c r="F38" s="551" t="s">
        <v>248</v>
      </c>
      <c r="G38" s="906" t="s">
        <v>1128</v>
      </c>
      <c r="H38" s="1241" t="s">
        <v>68</v>
      </c>
      <c r="I38" s="1241" t="s">
        <v>1129</v>
      </c>
      <c r="J38" s="1241" t="s">
        <v>1130</v>
      </c>
      <c r="K38" s="923" t="s">
        <v>101</v>
      </c>
      <c r="L38" s="688" t="s">
        <v>64</v>
      </c>
      <c r="M38" s="690" t="str">
        <f t="shared" si="26"/>
        <v>Media</v>
      </c>
      <c r="N38" s="691">
        <f t="shared" si="27"/>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tr">
        <f t="shared" si="28"/>
        <v>Leve</v>
      </c>
      <c r="AL38" s="695">
        <f t="shared" si="29"/>
        <v>0.2</v>
      </c>
      <c r="AM38" s="706" t="str">
        <f>IF(AND(M38&lt;&gt;"",AK38&lt;&gt;""),VLOOKUP(M38&amp;AK38,'No Eliminar'!$P$3:$Q$27,2,FALSE),"")</f>
        <v>Moderada</v>
      </c>
      <c r="AN38" s="686" t="s">
        <v>84</v>
      </c>
      <c r="AO38" s="1307" t="s">
        <v>1608</v>
      </c>
      <c r="AP38" s="1089" t="s">
        <v>1607</v>
      </c>
      <c r="AQ38" s="696" t="str">
        <f>IF(AR38="Preventivo","Probabilidad",IF(AR38="Detectivo","Probabilidad","Impacto"))</f>
        <v>Probabilidad</v>
      </c>
      <c r="AR38" s="697" t="s">
        <v>62</v>
      </c>
      <c r="AS38" s="695">
        <f>IF(AR38="Preventivo", 25%, IF(AR38="Detectivo",15%, IF(AR38="Correctivo",10%,IF(AR38="No se tienen controles para aplicar al impacto","No Aplica",""))))</f>
        <v>0.15</v>
      </c>
      <c r="AT38" s="697" t="s">
        <v>56</v>
      </c>
      <c r="AU38" s="695">
        <f>IF(AT38="Automático", 25%, IF(AT38="Manual",15%,IF(AT38="No Aplica", "No Aplica","")))</f>
        <v>0.15</v>
      </c>
      <c r="AV38" s="698">
        <f>AS38+AU38</f>
        <v>0.3</v>
      </c>
      <c r="AW38" s="697" t="s">
        <v>57</v>
      </c>
      <c r="AX38" s="697" t="s">
        <v>58</v>
      </c>
      <c r="AY38" s="697" t="s">
        <v>59</v>
      </c>
      <c r="AZ38" s="698">
        <f>IFERROR(IF(AQ38="Probabilidad",(N38-(+N38*AV38)),IF(AQ38="Impacto",N38,"")),"")</f>
        <v>0.42</v>
      </c>
      <c r="BA38" s="699" t="str">
        <f>IF(AZ38&lt;=20%, "Muy Baja", IF(AZ38&lt;=40%,"Baja", IF(AZ38&lt;=60%,"Media",IF(AZ38&lt;=80%,"Alta","Muy Alta"))))</f>
        <v>Media</v>
      </c>
      <c r="BB38" s="698">
        <f>IF(AQ38="Impacto",(AL38-(+AL38*AV38)),AL38)</f>
        <v>0.2</v>
      </c>
      <c r="BC38" s="699" t="str">
        <f>IF(BB38&lt;=20%, "Leve", IF(BB38&lt;=40%,"Menor", IF(BB38&lt;=60%,"Moderado",IF(BB38&lt;=80%,"Mayor","Catastrófico"))))</f>
        <v>Leve</v>
      </c>
      <c r="BD38" s="700" t="str">
        <f>IF(AND(BA38&lt;&gt;"",BC38&lt;&gt;""),VLOOKUP(BA38&amp;BC38,'No Eliminar'!$P$3:$Q$27,2,FALSE),"")</f>
        <v>Moderada</v>
      </c>
      <c r="BE38" s="697" t="s">
        <v>60</v>
      </c>
      <c r="BF38" s="1264" t="s">
        <v>1133</v>
      </c>
      <c r="BG38" s="1241" t="s">
        <v>387</v>
      </c>
      <c r="BH38" s="930" t="s">
        <v>430</v>
      </c>
      <c r="BI38" s="1245">
        <v>44958</v>
      </c>
      <c r="BJ38" s="1245">
        <v>45260</v>
      </c>
      <c r="BK38" s="1336"/>
      <c r="BL38" s="1009" t="s">
        <v>1609</v>
      </c>
    </row>
    <row r="39" spans="2:64" s="614" customFormat="1" ht="124.5" customHeight="1" thickBot="1" x14ac:dyDescent="0.35">
      <c r="B39" s="1446"/>
      <c r="C39" s="1504"/>
      <c r="D39" s="1507"/>
      <c r="E39" s="1413" t="s">
        <v>74</v>
      </c>
      <c r="F39" s="1394" t="s">
        <v>249</v>
      </c>
      <c r="G39" s="1593" t="s">
        <v>1551</v>
      </c>
      <c r="H39" s="1589" t="s">
        <v>68</v>
      </c>
      <c r="I39" s="1589" t="s">
        <v>1553</v>
      </c>
      <c r="J39" s="1589" t="s">
        <v>1552</v>
      </c>
      <c r="K39" s="1589" t="s">
        <v>101</v>
      </c>
      <c r="L39" s="1589" t="s">
        <v>167</v>
      </c>
      <c r="M39" s="1384" t="str">
        <f t="shared" si="26"/>
        <v>Muy Baja</v>
      </c>
      <c r="N39" s="1370">
        <f t="shared" si="27"/>
        <v>0.2</v>
      </c>
      <c r="O39" s="714" t="s">
        <v>53</v>
      </c>
      <c r="P39" s="714" t="s">
        <v>53</v>
      </c>
      <c r="Q39" s="714" t="s">
        <v>53</v>
      </c>
      <c r="R39" s="714" t="s">
        <v>53</v>
      </c>
      <c r="S39" s="714" t="s">
        <v>53</v>
      </c>
      <c r="T39" s="714" t="s">
        <v>53</v>
      </c>
      <c r="U39" s="714" t="s">
        <v>53</v>
      </c>
      <c r="V39" s="714" t="s">
        <v>54</v>
      </c>
      <c r="W39" s="714" t="s">
        <v>54</v>
      </c>
      <c r="X39" s="714" t="s">
        <v>53</v>
      </c>
      <c r="Y39" s="714" t="s">
        <v>53</v>
      </c>
      <c r="Z39" s="714" t="s">
        <v>53</v>
      </c>
      <c r="AA39" s="714" t="s">
        <v>53</v>
      </c>
      <c r="AB39" s="714" t="s">
        <v>53</v>
      </c>
      <c r="AC39" s="714" t="s">
        <v>53</v>
      </c>
      <c r="AD39" s="714" t="s">
        <v>54</v>
      </c>
      <c r="AE39" s="714" t="s">
        <v>53</v>
      </c>
      <c r="AF39" s="714" t="s">
        <v>53</v>
      </c>
      <c r="AG39" s="714" t="s">
        <v>54</v>
      </c>
      <c r="AH39" s="715"/>
      <c r="AI39" s="1372" t="s">
        <v>359</v>
      </c>
      <c r="AJ39" s="715"/>
      <c r="AK39" s="1374" t="str">
        <f t="shared" si="28"/>
        <v>Leve</v>
      </c>
      <c r="AL39" s="1376">
        <f t="shared" si="29"/>
        <v>0.2</v>
      </c>
      <c r="AM39" s="1378" t="str">
        <f>IF(AND(M39&lt;&gt;"",AK39&lt;&gt;""),VLOOKUP(M39&amp;AK39,'No Eliminar'!$P$3:$Q$27,2,FALSE),"")</f>
        <v>Baja</v>
      </c>
      <c r="AN39" s="687" t="s">
        <v>84</v>
      </c>
      <c r="AO39" s="1308" t="s">
        <v>1554</v>
      </c>
      <c r="AP39" s="734" t="s">
        <v>1555</v>
      </c>
      <c r="AQ39" s="696" t="str">
        <f t="shared" si="30"/>
        <v>Probabilidad</v>
      </c>
      <c r="AR39" s="697" t="s">
        <v>61</v>
      </c>
      <c r="AS39" s="695">
        <f t="shared" si="31"/>
        <v>0.25</v>
      </c>
      <c r="AT39" s="697" t="s">
        <v>56</v>
      </c>
      <c r="AU39" s="695">
        <f t="shared" si="32"/>
        <v>0.15</v>
      </c>
      <c r="AV39" s="698">
        <f t="shared" si="33"/>
        <v>0.4</v>
      </c>
      <c r="AW39" s="697" t="s">
        <v>57</v>
      </c>
      <c r="AX39" s="697" t="s">
        <v>58</v>
      </c>
      <c r="AY39" s="697" t="s">
        <v>59</v>
      </c>
      <c r="AZ39" s="698">
        <f t="shared" si="34"/>
        <v>0.12</v>
      </c>
      <c r="BA39" s="699" t="str">
        <f t="shared" si="35"/>
        <v>Muy Baja</v>
      </c>
      <c r="BB39" s="698">
        <f>IF(AQ39="Impacto",(AL39-(+AL39*AV39)),AL39)</f>
        <v>0.2</v>
      </c>
      <c r="BC39" s="699" t="str">
        <f t="shared" si="37"/>
        <v>Leve</v>
      </c>
      <c r="BD39" s="700" t="str">
        <f>IF(AND(BA39&lt;&gt;"",BC39&lt;&gt;""),VLOOKUP(BA39&amp;BC39,'No Eliminar'!$P$3:$Q$27,2,FALSE),"")</f>
        <v>Baja</v>
      </c>
      <c r="BE39" s="1380" t="s">
        <v>114</v>
      </c>
      <c r="BF39" s="1589" t="s">
        <v>388</v>
      </c>
      <c r="BG39" s="1589" t="s">
        <v>388</v>
      </c>
      <c r="BH39" s="1589" t="s">
        <v>388</v>
      </c>
      <c r="BI39" s="1589" t="s">
        <v>388</v>
      </c>
      <c r="BJ39" s="1589" t="s">
        <v>388</v>
      </c>
      <c r="BK39" s="1589"/>
      <c r="BL39" s="1597" t="s">
        <v>1140</v>
      </c>
    </row>
    <row r="40" spans="2:64" s="614" customFormat="1" ht="133.5" customHeight="1" thickBot="1" x14ac:dyDescent="0.35">
      <c r="B40" s="1446"/>
      <c r="C40" s="1504"/>
      <c r="D40" s="1507"/>
      <c r="E40" s="1433"/>
      <c r="F40" s="1395"/>
      <c r="G40" s="1594"/>
      <c r="H40" s="1590"/>
      <c r="I40" s="1590"/>
      <c r="J40" s="1590"/>
      <c r="K40" s="1590"/>
      <c r="L40" s="1590"/>
      <c r="M40" s="1385"/>
      <c r="N40" s="1371"/>
      <c r="O40" s="1000"/>
      <c r="P40" s="1000"/>
      <c r="Q40" s="1000"/>
      <c r="R40" s="1000"/>
      <c r="S40" s="1000"/>
      <c r="T40" s="1000"/>
      <c r="U40" s="1000"/>
      <c r="V40" s="1000"/>
      <c r="W40" s="1000"/>
      <c r="X40" s="1000"/>
      <c r="Y40" s="1000"/>
      <c r="Z40" s="1000"/>
      <c r="AA40" s="1000"/>
      <c r="AB40" s="1000"/>
      <c r="AC40" s="1000"/>
      <c r="AD40" s="1000"/>
      <c r="AE40" s="1000"/>
      <c r="AF40" s="1000"/>
      <c r="AG40" s="1000"/>
      <c r="AH40" s="715"/>
      <c r="AI40" s="1373"/>
      <c r="AJ40" s="715"/>
      <c r="AK40" s="1375"/>
      <c r="AL40" s="1377"/>
      <c r="AM40" s="1379"/>
      <c r="AN40" s="1001" t="s">
        <v>347</v>
      </c>
      <c r="AO40" s="1308" t="s">
        <v>1556</v>
      </c>
      <c r="AP40" s="734" t="s">
        <v>1555</v>
      </c>
      <c r="AQ40" s="1002" t="str">
        <f t="shared" ref="AQ40" si="41">IF(AR40="Preventivo","Probabilidad",IF(AR40="Detectivo","Probabilidad","Impacto"))</f>
        <v>Probabilidad</v>
      </c>
      <c r="AR40" s="995" t="s">
        <v>61</v>
      </c>
      <c r="AS40" s="994">
        <f t="shared" ref="AS40" si="42">IF(AR40="Preventivo", 25%, IF(AR40="Detectivo",15%, IF(AR40="Correctivo",10%,IF(AR40="No se tienen controles para aplicar al impacto","No Aplica",""))))</f>
        <v>0.25</v>
      </c>
      <c r="AT40" s="995" t="s">
        <v>56</v>
      </c>
      <c r="AU40" s="994">
        <f t="shared" ref="AU40" si="43">IF(AT40="Automático", 25%, IF(AT40="Manual",15%,IF(AT40="No Aplica", "No Aplica","")))</f>
        <v>0.15</v>
      </c>
      <c r="AV40" s="997">
        <f>AS40+AU40</f>
        <v>0.4</v>
      </c>
      <c r="AW40" s="995" t="s">
        <v>57</v>
      </c>
      <c r="AX40" s="995" t="s">
        <v>58</v>
      </c>
      <c r="AY40" s="995" t="s">
        <v>59</v>
      </c>
      <c r="AZ40" s="843">
        <f>IFERROR(IF(AND(AQ39="Probabilidad",AQ40="Probabilidad"),(AZ39-(+AZ39*AV40)),IF(AQ40="Probabilidad",(N39-(+N39*AV40)),IF(AQ40="Impacto",AZ39,""))),"")</f>
        <v>7.1999999999999995E-2</v>
      </c>
      <c r="BA40" s="996" t="str">
        <f>IF(AZ40&lt;=20%, "Muy Baja", IF(AZ40&lt;=40%,"Baja", IF(AZ40&lt;=60%,"Media",IF(AZ40&lt;=80%,"Alta","Muy Alta"))))</f>
        <v>Muy Baja</v>
      </c>
      <c r="BB40" s="842">
        <f>IFERROR(IF(AND(AQ39="Impacto",AQ40="Impacto"),(BB39-(+BB39*AV40)),IF(AND(AQ39="Impacto",AQ40="Probabilidad"),(BB39),IF(AND(AQ39="Probabilidad",AQ40="Impacto"),(BB39-(+BB39*AV40)),IF(AND(AQ39="Probabilidad",AQ40="Probabilidad"),(BB39))))),"")</f>
        <v>0.2</v>
      </c>
      <c r="BC40" s="996" t="str">
        <f t="shared" ref="BC40" si="44">IF(BB40&lt;=20%, "Leve", IF(BB40&lt;=40%,"Menor", IF(BB40&lt;=60%,"Moderado",IF(BB40&lt;=80%,"Mayor","Catastrófico"))))</f>
        <v>Leve</v>
      </c>
      <c r="BD40" s="999" t="str">
        <f>IF(AND(BA40&lt;&gt;"",BC40&lt;&gt;""),VLOOKUP(BA40&amp;BC40,'No Eliminar'!$P$3:$Q$27,2,FALSE),"")</f>
        <v>Baja</v>
      </c>
      <c r="BE40" s="1381"/>
      <c r="BF40" s="1590"/>
      <c r="BG40" s="1590"/>
      <c r="BH40" s="1590"/>
      <c r="BI40" s="1590"/>
      <c r="BJ40" s="1590"/>
      <c r="BK40" s="1590"/>
      <c r="BL40" s="1598"/>
    </row>
    <row r="41" spans="2:64" s="614" customFormat="1" ht="134.25" customHeight="1" thickBot="1" x14ac:dyDescent="0.35">
      <c r="B41" s="1446"/>
      <c r="C41" s="1504"/>
      <c r="D41" s="1507"/>
      <c r="E41" s="1413" t="s">
        <v>74</v>
      </c>
      <c r="F41" s="1394" t="s">
        <v>250</v>
      </c>
      <c r="G41" s="1593" t="s">
        <v>1142</v>
      </c>
      <c r="H41" s="1589" t="s">
        <v>51</v>
      </c>
      <c r="I41" s="1589" t="s">
        <v>1141</v>
      </c>
      <c r="J41" s="1237" t="s">
        <v>1143</v>
      </c>
      <c r="K41" s="1276" t="s">
        <v>355</v>
      </c>
      <c r="L41" s="1372" t="s">
        <v>64</v>
      </c>
      <c r="M41" s="1384" t="str">
        <f t="shared" si="26"/>
        <v>Media</v>
      </c>
      <c r="N41" s="1370">
        <f t="shared" si="27"/>
        <v>0.6</v>
      </c>
      <c r="O41" s="640" t="s">
        <v>53</v>
      </c>
      <c r="P41" s="640" t="s">
        <v>53</v>
      </c>
      <c r="Q41" s="640" t="s">
        <v>53</v>
      </c>
      <c r="R41" s="640" t="s">
        <v>53</v>
      </c>
      <c r="S41" s="640" t="s">
        <v>53</v>
      </c>
      <c r="T41" s="640" t="s">
        <v>53</v>
      </c>
      <c r="U41" s="640" t="s">
        <v>53</v>
      </c>
      <c r="V41" s="640" t="s">
        <v>54</v>
      </c>
      <c r="W41" s="640" t="s">
        <v>54</v>
      </c>
      <c r="X41" s="640" t="s">
        <v>53</v>
      </c>
      <c r="Y41" s="640" t="s">
        <v>53</v>
      </c>
      <c r="Z41" s="640" t="s">
        <v>53</v>
      </c>
      <c r="AA41" s="640" t="s">
        <v>53</v>
      </c>
      <c r="AB41" s="640" t="s">
        <v>53</v>
      </c>
      <c r="AC41" s="640" t="s">
        <v>53</v>
      </c>
      <c r="AD41" s="640" t="s">
        <v>54</v>
      </c>
      <c r="AE41" s="640" t="s">
        <v>53</v>
      </c>
      <c r="AF41" s="640" t="s">
        <v>53</v>
      </c>
      <c r="AG41" s="640" t="s">
        <v>54</v>
      </c>
      <c r="AH41" s="641"/>
      <c r="AI41" s="1372" t="s">
        <v>359</v>
      </c>
      <c r="AJ41" s="641"/>
      <c r="AK41" s="1374" t="str">
        <f t="shared" si="28"/>
        <v>Leve</v>
      </c>
      <c r="AL41" s="1376">
        <f>IF(AK41="Leve", 20%, IF(AK41="Menor",40%, IF(AK41="Moderado",60%, IF(AK41="Mayor",80%,IF(AK41="Catastrófico",100%,"")))))</f>
        <v>0.2</v>
      </c>
      <c r="AM41" s="1378" t="str">
        <f>IF(AND(M41&lt;&gt;"",AK41&lt;&gt;""),VLOOKUP(M41&amp;AK41,'No Eliminar'!$P$3:$Q$27,2,FALSE),"")</f>
        <v>Moderada</v>
      </c>
      <c r="AN41" s="686" t="s">
        <v>84</v>
      </c>
      <c r="AO41" s="1220" t="s">
        <v>1499</v>
      </c>
      <c r="AP41" s="737" t="s">
        <v>1145</v>
      </c>
      <c r="AQ41" s="642" t="str">
        <f t="shared" si="30"/>
        <v>Probabilidad</v>
      </c>
      <c r="AR41" s="658" t="s">
        <v>61</v>
      </c>
      <c r="AS41" s="643">
        <f t="shared" si="31"/>
        <v>0.25</v>
      </c>
      <c r="AT41" s="658" t="s">
        <v>56</v>
      </c>
      <c r="AU41" s="643">
        <f t="shared" si="32"/>
        <v>0.15</v>
      </c>
      <c r="AV41" s="644">
        <f>AS41+AU41</f>
        <v>0.4</v>
      </c>
      <c r="AW41" s="658" t="s">
        <v>57</v>
      </c>
      <c r="AX41" s="658" t="s">
        <v>58</v>
      </c>
      <c r="AY41" s="658" t="s">
        <v>59</v>
      </c>
      <c r="AZ41" s="644">
        <f>IFERROR(IF(AQ41="Probabilidad",(N41-(+N41*AV41)),IF(AQ41="Impacto",N41,"")),"")</f>
        <v>0.36</v>
      </c>
      <c r="BA41" s="645" t="str">
        <f t="shared" si="35"/>
        <v>Baja</v>
      </c>
      <c r="BB41" s="644">
        <f>IF(AQ41="Impacto",(AL41-(+AL41*AV41)),AL41)</f>
        <v>0.2</v>
      </c>
      <c r="BC41" s="645" t="str">
        <f t="shared" si="37"/>
        <v>Leve</v>
      </c>
      <c r="BD41" s="646" t="str">
        <f>IF(AND(BA41&lt;&gt;"",BC41&lt;&gt;""),VLOOKUP(BA41&amp;BC41,'No Eliminar'!$P$3:$Q$27,2,FALSE),"")</f>
        <v>Baja</v>
      </c>
      <c r="BE41" s="1380" t="s">
        <v>114</v>
      </c>
      <c r="BF41" s="1589" t="s">
        <v>388</v>
      </c>
      <c r="BG41" s="1589" t="s">
        <v>388</v>
      </c>
      <c r="BH41" s="1589" t="s">
        <v>388</v>
      </c>
      <c r="BI41" s="1589" t="s">
        <v>388</v>
      </c>
      <c r="BJ41" s="1589" t="s">
        <v>388</v>
      </c>
      <c r="BK41" s="1589"/>
      <c r="BL41" s="1597" t="s">
        <v>1148</v>
      </c>
    </row>
    <row r="42" spans="2:64" s="614" customFormat="1" ht="131.25" thickBot="1" x14ac:dyDescent="0.35">
      <c r="B42" s="1447"/>
      <c r="C42" s="1505"/>
      <c r="D42" s="1508"/>
      <c r="E42" s="1393"/>
      <c r="F42" s="1395"/>
      <c r="G42" s="1594"/>
      <c r="H42" s="1590"/>
      <c r="I42" s="1590"/>
      <c r="J42" s="1239" t="s">
        <v>1144</v>
      </c>
      <c r="K42" s="1072" t="s">
        <v>356</v>
      </c>
      <c r="L42" s="1373"/>
      <c r="M42" s="1385"/>
      <c r="N42" s="1371"/>
      <c r="O42" s="673"/>
      <c r="P42" s="673"/>
      <c r="Q42" s="673"/>
      <c r="R42" s="673"/>
      <c r="S42" s="673"/>
      <c r="T42" s="673"/>
      <c r="U42" s="673"/>
      <c r="V42" s="673"/>
      <c r="W42" s="673"/>
      <c r="X42" s="673"/>
      <c r="Y42" s="673"/>
      <c r="Z42" s="673"/>
      <c r="AA42" s="673"/>
      <c r="AB42" s="673"/>
      <c r="AC42" s="673"/>
      <c r="AD42" s="673"/>
      <c r="AE42" s="673"/>
      <c r="AF42" s="673"/>
      <c r="AG42" s="673"/>
      <c r="AH42" s="674"/>
      <c r="AI42" s="1373"/>
      <c r="AJ42" s="674"/>
      <c r="AK42" s="1375"/>
      <c r="AL42" s="1377"/>
      <c r="AM42" s="1379"/>
      <c r="AN42" s="686" t="s">
        <v>347</v>
      </c>
      <c r="AO42" s="1308" t="s">
        <v>1500</v>
      </c>
      <c r="AP42" s="737" t="s">
        <v>1145</v>
      </c>
      <c r="AQ42" s="675" t="str">
        <f t="shared" si="30"/>
        <v>Probabilidad</v>
      </c>
      <c r="AR42" s="669" t="s">
        <v>61</v>
      </c>
      <c r="AS42" s="651">
        <f t="shared" si="31"/>
        <v>0.25</v>
      </c>
      <c r="AT42" s="669" t="s">
        <v>56</v>
      </c>
      <c r="AU42" s="651">
        <f t="shared" si="32"/>
        <v>0.15</v>
      </c>
      <c r="AV42" s="676">
        <f>AS42+AU42</f>
        <v>0.4</v>
      </c>
      <c r="AW42" s="669" t="s">
        <v>57</v>
      </c>
      <c r="AX42" s="669" t="s">
        <v>58</v>
      </c>
      <c r="AY42" s="669" t="s">
        <v>59</v>
      </c>
      <c r="AZ42" s="671">
        <f>IFERROR(IF(AND(AQ41="Probabilidad",AQ42="Probabilidad"),(AZ41-(+AZ41*AV42)),IF(AQ42="Probabilidad",(N41-(+N41*AV42)),IF(AQ42="Impacto",AZ41,""))),"")</f>
        <v>0.216</v>
      </c>
      <c r="BA42" s="677" t="str">
        <f t="shared" si="35"/>
        <v>Baja</v>
      </c>
      <c r="BB42" s="654">
        <f>IFERROR(IF(AND(AQ41="Impacto",AQ42="Impacto"),(BB41-(+BB41*AV42)),IF(AND(AQ41="Impacto",AQ42="Probabilidad"),(BB41),IF(AND(AQ41="Probabilidad",AQ42="Impacto"),(BB41-(+BB41*AV42)),IF(AND(AQ41="Probabilidad",AQ42="Probabilidad"),(BB41))))),"")</f>
        <v>0.2</v>
      </c>
      <c r="BC42" s="677" t="str">
        <f t="shared" si="37"/>
        <v>Leve</v>
      </c>
      <c r="BD42" s="672" t="str">
        <f>IF(AND(BA42&lt;&gt;"",BC42&lt;&gt;""),VLOOKUP(BA42&amp;BC42,'No Eliminar'!$P$3:$Q$27,2,FALSE),"")</f>
        <v>Baja</v>
      </c>
      <c r="BE42" s="1381"/>
      <c r="BF42" s="1590" t="s">
        <v>388</v>
      </c>
      <c r="BG42" s="1590" t="s">
        <v>388</v>
      </c>
      <c r="BH42" s="1590" t="s">
        <v>388</v>
      </c>
      <c r="BI42" s="1590" t="s">
        <v>388</v>
      </c>
      <c r="BJ42" s="1590" t="s">
        <v>388</v>
      </c>
      <c r="BK42" s="1590"/>
      <c r="BL42" s="1598"/>
    </row>
    <row r="43" spans="2:64" ht="231.75" thickBot="1" x14ac:dyDescent="0.35">
      <c r="B43" s="399" t="s">
        <v>198</v>
      </c>
      <c r="C43" s="1267" t="str">
        <f>VLOOKUP(B43,'No Eliminar'!B$3:D$18,2,FALSE)</f>
        <v>Realizar la formación, capacitación, inducción, instrucción, entrenamiento y reentrenamiento a los actores del Sistema Nacional Penitenciario que así lo requiera y las investigaciones a este ámbito en forma eficiente.</v>
      </c>
      <c r="D43" s="1268" t="str">
        <f>VLOOKUP(B43,'No Eliminar'!B$3:E$18,4,FALSE)</f>
        <v>Gestionar un talento humano idóneo, comprometido y transparente, que contribuya al cumplimiento de la misión institucional y los fines del Estado, y alcance su propio desarrollo personal y laboral.</v>
      </c>
      <c r="E43" s="215" t="s">
        <v>74</v>
      </c>
      <c r="F43" s="563" t="s">
        <v>251</v>
      </c>
      <c r="G43" s="906" t="s">
        <v>474</v>
      </c>
      <c r="H43" s="1241" t="s">
        <v>51</v>
      </c>
      <c r="I43" s="1241" t="s">
        <v>475</v>
      </c>
      <c r="J43" s="1241" t="s">
        <v>476</v>
      </c>
      <c r="K43" s="923" t="s">
        <v>101</v>
      </c>
      <c r="L43" s="200" t="s">
        <v>72</v>
      </c>
      <c r="M43" s="201" t="str">
        <f t="shared" si="9"/>
        <v>Baja</v>
      </c>
      <c r="N43" s="202">
        <f t="shared" si="10"/>
        <v>0.4</v>
      </c>
      <c r="O43" s="203" t="s">
        <v>53</v>
      </c>
      <c r="P43" s="203" t="s">
        <v>53</v>
      </c>
      <c r="Q43" s="203" t="s">
        <v>53</v>
      </c>
      <c r="R43" s="203" t="s">
        <v>53</v>
      </c>
      <c r="S43" s="203" t="s">
        <v>53</v>
      </c>
      <c r="T43" s="203" t="s">
        <v>53</v>
      </c>
      <c r="U43" s="203" t="s">
        <v>53</v>
      </c>
      <c r="V43" s="203" t="s">
        <v>54</v>
      </c>
      <c r="W43" s="203" t="s">
        <v>54</v>
      </c>
      <c r="X43" s="203" t="s">
        <v>53</v>
      </c>
      <c r="Y43" s="203" t="s">
        <v>53</v>
      </c>
      <c r="Z43" s="203" t="s">
        <v>53</v>
      </c>
      <c r="AA43" s="203" t="s">
        <v>53</v>
      </c>
      <c r="AB43" s="203" t="s">
        <v>53</v>
      </c>
      <c r="AC43" s="203" t="s">
        <v>53</v>
      </c>
      <c r="AD43" s="203" t="s">
        <v>54</v>
      </c>
      <c r="AE43" s="203" t="s">
        <v>53</v>
      </c>
      <c r="AF43" s="203" t="s">
        <v>53</v>
      </c>
      <c r="AG43" s="203" t="s">
        <v>54</v>
      </c>
      <c r="AH43" s="204"/>
      <c r="AI43" s="200" t="s">
        <v>361</v>
      </c>
      <c r="AJ43" s="204"/>
      <c r="AK43" s="205" t="str">
        <f t="shared" si="11"/>
        <v>Moderado</v>
      </c>
      <c r="AL43" s="206">
        <f t="shared" si="19"/>
        <v>0.6</v>
      </c>
      <c r="AM43" s="228" t="str">
        <f>IF(AND(M43&lt;&gt;"",AK43&lt;&gt;""),VLOOKUP(M43&amp;AK43,'No Eliminar'!$P$3:$Q$27,2,FALSE),"")</f>
        <v>Moderada</v>
      </c>
      <c r="AN43" s="686" t="s">
        <v>84</v>
      </c>
      <c r="AO43" s="755" t="s">
        <v>1267</v>
      </c>
      <c r="AP43" s="368" t="s">
        <v>477</v>
      </c>
      <c r="AQ43" s="207" t="str">
        <f t="shared" si="1"/>
        <v>Probabilidad</v>
      </c>
      <c r="AR43" s="208" t="s">
        <v>61</v>
      </c>
      <c r="AS43" s="206">
        <f t="shared" si="12"/>
        <v>0.25</v>
      </c>
      <c r="AT43" s="208" t="s">
        <v>56</v>
      </c>
      <c r="AU43" s="206">
        <f t="shared" si="6"/>
        <v>0.15</v>
      </c>
      <c r="AV43" s="209">
        <f t="shared" si="8"/>
        <v>0.4</v>
      </c>
      <c r="AW43" s="208" t="s">
        <v>57</v>
      </c>
      <c r="AX43" s="208" t="s">
        <v>58</v>
      </c>
      <c r="AY43" s="208" t="s">
        <v>59</v>
      </c>
      <c r="AZ43" s="209">
        <f t="shared" si="20"/>
        <v>0.24</v>
      </c>
      <c r="BA43" s="210" t="str">
        <f t="shared" si="7"/>
        <v>Baja</v>
      </c>
      <c r="BB43" s="209">
        <f t="shared" si="13"/>
        <v>0.6</v>
      </c>
      <c r="BC43" s="210" t="str">
        <f t="shared" si="2"/>
        <v>Moderado</v>
      </c>
      <c r="BD43" s="211" t="str">
        <f>IF(AND(BA43&lt;&gt;"",BC43&lt;&gt;""),VLOOKUP(BA43&amp;BC43,'No Eliminar'!$P$3:$Q$27,2,FALSE),"")</f>
        <v>Moderada</v>
      </c>
      <c r="BE43" s="208" t="s">
        <v>60</v>
      </c>
      <c r="BF43" s="1310" t="s">
        <v>478</v>
      </c>
      <c r="BG43" s="1241" t="s">
        <v>479</v>
      </c>
      <c r="BH43" s="1241" t="s">
        <v>480</v>
      </c>
      <c r="BI43" s="1265">
        <v>45078</v>
      </c>
      <c r="BJ43" s="1265">
        <v>45260</v>
      </c>
      <c r="BK43" s="1241"/>
      <c r="BL43" s="1009" t="s">
        <v>481</v>
      </c>
    </row>
    <row r="44" spans="2:64" ht="243" customHeight="1" thickBot="1" x14ac:dyDescent="0.35">
      <c r="B44" s="1445" t="s">
        <v>193</v>
      </c>
      <c r="C44" s="1503"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506"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1392" t="s">
        <v>74</v>
      </c>
      <c r="F44" s="1394" t="s">
        <v>255</v>
      </c>
      <c r="G44" s="1599" t="s">
        <v>515</v>
      </c>
      <c r="H44" s="1589" t="s">
        <v>68</v>
      </c>
      <c r="I44" s="1595" t="s">
        <v>510</v>
      </c>
      <c r="J44" s="1595" t="s">
        <v>511</v>
      </c>
      <c r="K44" s="1595" t="s">
        <v>355</v>
      </c>
      <c r="L44" s="1372" t="s">
        <v>64</v>
      </c>
      <c r="M44" s="1384" t="str">
        <f t="shared" si="9"/>
        <v>Media</v>
      </c>
      <c r="N44" s="1370">
        <f>IF(M44="Muy Baja", 20%, IF(M44="Baja",40%, IF(M44="Media",60%, IF(M44="Alta",80%,IF(M44="Muy Alta",100%,"")))))</f>
        <v>0.6</v>
      </c>
      <c r="O44" s="175" t="s">
        <v>53</v>
      </c>
      <c r="P44" s="175" t="s">
        <v>53</v>
      </c>
      <c r="Q44" s="175" t="s">
        <v>53</v>
      </c>
      <c r="R44" s="175" t="s">
        <v>53</v>
      </c>
      <c r="S44" s="175" t="s">
        <v>53</v>
      </c>
      <c r="T44" s="175" t="s">
        <v>53</v>
      </c>
      <c r="U44" s="175" t="s">
        <v>53</v>
      </c>
      <c r="V44" s="175" t="s">
        <v>54</v>
      </c>
      <c r="W44" s="175" t="s">
        <v>54</v>
      </c>
      <c r="X44" s="175" t="s">
        <v>53</v>
      </c>
      <c r="Y44" s="175" t="s">
        <v>53</v>
      </c>
      <c r="Z44" s="175" t="s">
        <v>53</v>
      </c>
      <c r="AA44" s="175" t="s">
        <v>53</v>
      </c>
      <c r="AB44" s="175" t="s">
        <v>53</v>
      </c>
      <c r="AC44" s="175" t="s">
        <v>53</v>
      </c>
      <c r="AD44" s="175" t="s">
        <v>54</v>
      </c>
      <c r="AE44" s="175" t="s">
        <v>53</v>
      </c>
      <c r="AF44" s="175" t="s">
        <v>53</v>
      </c>
      <c r="AG44" s="175" t="s">
        <v>54</v>
      </c>
      <c r="AH44" s="92"/>
      <c r="AI44" s="1372" t="s">
        <v>360</v>
      </c>
      <c r="AJ44" s="92"/>
      <c r="AK44" s="1374" t="str">
        <f t="shared" si="11"/>
        <v>Menor</v>
      </c>
      <c r="AL44" s="1376">
        <f t="shared" si="19"/>
        <v>0.4</v>
      </c>
      <c r="AM44" s="1378" t="str">
        <f>IF(AND(M44&lt;&gt;"",AK44&lt;&gt;""),VLOOKUP(M44&amp;AK44,'No Eliminar'!$P$3:$Q$27,2,FALSE),"")</f>
        <v>Moderada</v>
      </c>
      <c r="AN44" s="686" t="s">
        <v>84</v>
      </c>
      <c r="AO44" s="434" t="s">
        <v>1268</v>
      </c>
      <c r="AP44" s="870" t="s">
        <v>512</v>
      </c>
      <c r="AQ44" s="94" t="str">
        <f t="shared" si="1"/>
        <v>Probabilidad</v>
      </c>
      <c r="AR44" s="167" t="s">
        <v>61</v>
      </c>
      <c r="AS44" s="169">
        <f t="shared" si="12"/>
        <v>0.25</v>
      </c>
      <c r="AT44" s="167" t="s">
        <v>56</v>
      </c>
      <c r="AU44" s="169">
        <f t="shared" si="6"/>
        <v>0.15</v>
      </c>
      <c r="AV44" s="96">
        <f>AS44+AU44</f>
        <v>0.4</v>
      </c>
      <c r="AW44" s="167" t="s">
        <v>57</v>
      </c>
      <c r="AX44" s="167" t="s">
        <v>58</v>
      </c>
      <c r="AY44" s="167" t="s">
        <v>59</v>
      </c>
      <c r="AZ44" s="96">
        <f t="shared" si="20"/>
        <v>0.36</v>
      </c>
      <c r="BA44" s="97" t="str">
        <f t="shared" si="7"/>
        <v>Baja</v>
      </c>
      <c r="BB44" s="96">
        <f>IF(AQ44="Impacto",(AL44-(+AL44*AV44)),AL44)</f>
        <v>0.4</v>
      </c>
      <c r="BC44" s="97" t="str">
        <f t="shared" si="2"/>
        <v>Menor</v>
      </c>
      <c r="BD44" s="166" t="str">
        <f>IF(AND(BA44&lt;&gt;"",BC44&lt;&gt;""),VLOOKUP(BA44&amp;BC44,'No Eliminar'!$P$3:$Q$27,2,FALSE),"")</f>
        <v>Moderada</v>
      </c>
      <c r="BE44" s="1380" t="s">
        <v>60</v>
      </c>
      <c r="BF44" s="1597" t="s">
        <v>513</v>
      </c>
      <c r="BG44" s="1589" t="s">
        <v>514</v>
      </c>
      <c r="BH44" s="1589" t="s">
        <v>395</v>
      </c>
      <c r="BI44" s="1605">
        <v>44928</v>
      </c>
      <c r="BJ44" s="1605">
        <v>45289</v>
      </c>
      <c r="BK44" s="1589"/>
      <c r="BL44" s="1591" t="s">
        <v>926</v>
      </c>
    </row>
    <row r="45" spans="2:64" ht="269.25" customHeight="1" thickBot="1" x14ac:dyDescent="0.35">
      <c r="B45" s="1446"/>
      <c r="C45" s="1504"/>
      <c r="D45" s="1507"/>
      <c r="E45" s="1433"/>
      <c r="F45" s="1395"/>
      <c r="G45" s="1600"/>
      <c r="H45" s="1590"/>
      <c r="I45" s="1596"/>
      <c r="J45" s="1596"/>
      <c r="K45" s="1596"/>
      <c r="L45" s="1373"/>
      <c r="M45" s="1385"/>
      <c r="N45" s="1371"/>
      <c r="O45" s="165"/>
      <c r="P45" s="165"/>
      <c r="Q45" s="165"/>
      <c r="R45" s="165"/>
      <c r="S45" s="165"/>
      <c r="T45" s="165"/>
      <c r="U45" s="165"/>
      <c r="V45" s="165"/>
      <c r="W45" s="165"/>
      <c r="X45" s="165"/>
      <c r="Y45" s="165"/>
      <c r="Z45" s="165"/>
      <c r="AA45" s="165"/>
      <c r="AB45" s="165"/>
      <c r="AC45" s="165"/>
      <c r="AD45" s="165"/>
      <c r="AE45" s="165"/>
      <c r="AF45" s="165"/>
      <c r="AG45" s="165"/>
      <c r="AH45" s="144"/>
      <c r="AI45" s="1373"/>
      <c r="AJ45" s="144"/>
      <c r="AK45" s="1375"/>
      <c r="AL45" s="1377"/>
      <c r="AM45" s="1379"/>
      <c r="AN45" s="687" t="s">
        <v>347</v>
      </c>
      <c r="AO45" s="435" t="s">
        <v>1275</v>
      </c>
      <c r="AP45" s="368" t="s">
        <v>512</v>
      </c>
      <c r="AQ45" s="145" t="str">
        <f>IF(AR45="Preventivo","Probabilidad",IF(AR45="Detectivo","Probabilidad","Impacto"))</f>
        <v>Probabilidad</v>
      </c>
      <c r="AR45" s="163" t="s">
        <v>61</v>
      </c>
      <c r="AS45" s="164">
        <f t="shared" si="12"/>
        <v>0.25</v>
      </c>
      <c r="AT45" s="163" t="s">
        <v>56</v>
      </c>
      <c r="AU45" s="164">
        <f t="shared" ref="AU45" si="45">IF(AT45="Automático", 25%, IF(AT45="Manual",15%,IF(AT45="No Aplica", "No Aplica","")))</f>
        <v>0.15</v>
      </c>
      <c r="AV45" s="172">
        <f>AS45+AU45</f>
        <v>0.4</v>
      </c>
      <c r="AW45" s="163" t="s">
        <v>57</v>
      </c>
      <c r="AX45" s="163" t="s">
        <v>58</v>
      </c>
      <c r="AY45" s="168" t="s">
        <v>59</v>
      </c>
      <c r="AZ45" s="125">
        <f>IFERROR(IF(AND(AQ44="Probabilidad",AQ45="Probabilidad"),(AZ44-(+AZ44*AV45)),IF(AQ45="Probabilidad",(N44-(+N44*AV45)),IF(AQ45="Impacto",AZ44,""))),"")</f>
        <v>0.216</v>
      </c>
      <c r="BA45" s="106" t="str">
        <f>IF(AZ45&lt;=20%, "Muy Baja", IF(AZ45&lt;=40%,"Baja", IF(AZ45&lt;=60%,"Media",IF(AZ45&lt;=80%,"Alta","Muy Alta"))))</f>
        <v>Baja</v>
      </c>
      <c r="BB45" s="105">
        <f>IFERROR(IF(AND(AQ44="Impacto",AQ45="Impacto"),(BB44-(+BB44*AV45)),IF(AND(AQ44="Impacto",AQ45="Probabilidad"),(BB44),IF(AND(AQ44="Probabilidad",AQ45="Impacto"),(BB44-(+BB44*AV45)),IF(AND(AQ44="Probabilidad",AQ45="Probabilidad"),(BB44))))),"")</f>
        <v>0.4</v>
      </c>
      <c r="BC45" s="173" t="str">
        <f>IF(BB45&lt;=20%, "Leve", IF(BB45&lt;=40%,"Menor", IF(BB45&lt;=60%,"Moderado",IF(BB45&lt;=80%,"Mayor","Catastrófico"))))</f>
        <v>Menor</v>
      </c>
      <c r="BD45" s="174" t="str">
        <f>IF(AND(BA45&lt;&gt;"",BC45&lt;&gt;""),VLOOKUP(BA45&amp;BC45,'No Eliminar'!$P$3:$Q$27,2,FALSE),"")</f>
        <v>Moderada</v>
      </c>
      <c r="BE45" s="1381"/>
      <c r="BF45" s="1598"/>
      <c r="BG45" s="1590"/>
      <c r="BH45" s="1590"/>
      <c r="BI45" s="1606"/>
      <c r="BJ45" s="1606"/>
      <c r="BK45" s="1590"/>
      <c r="BL45" s="1592"/>
    </row>
    <row r="46" spans="2:64" ht="243.75" customHeight="1" thickBot="1" x14ac:dyDescent="0.35">
      <c r="B46" s="1446"/>
      <c r="C46" s="1504"/>
      <c r="D46" s="1507"/>
      <c r="E46" s="1413" t="s">
        <v>74</v>
      </c>
      <c r="F46" s="1394" t="s">
        <v>256</v>
      </c>
      <c r="G46" s="1599" t="s">
        <v>516</v>
      </c>
      <c r="H46" s="1589" t="s">
        <v>68</v>
      </c>
      <c r="I46" s="1589" t="s">
        <v>517</v>
      </c>
      <c r="J46" s="1595" t="s">
        <v>518</v>
      </c>
      <c r="K46" s="1595" t="s">
        <v>355</v>
      </c>
      <c r="L46" s="1372" t="s">
        <v>70</v>
      </c>
      <c r="M46" s="1384" t="str">
        <f t="shared" si="9"/>
        <v>Alta</v>
      </c>
      <c r="N46" s="1370">
        <f t="shared" si="10"/>
        <v>0.8</v>
      </c>
      <c r="O46" s="175" t="s">
        <v>53</v>
      </c>
      <c r="P46" s="175" t="s">
        <v>53</v>
      </c>
      <c r="Q46" s="175" t="s">
        <v>53</v>
      </c>
      <c r="R46" s="175" t="s">
        <v>53</v>
      </c>
      <c r="S46" s="175" t="s">
        <v>53</v>
      </c>
      <c r="T46" s="175" t="s">
        <v>53</v>
      </c>
      <c r="U46" s="175" t="s">
        <v>53</v>
      </c>
      <c r="V46" s="175" t="s">
        <v>54</v>
      </c>
      <c r="W46" s="175" t="s">
        <v>54</v>
      </c>
      <c r="X46" s="175" t="s">
        <v>53</v>
      </c>
      <c r="Y46" s="175" t="s">
        <v>53</v>
      </c>
      <c r="Z46" s="175" t="s">
        <v>53</v>
      </c>
      <c r="AA46" s="175" t="s">
        <v>53</v>
      </c>
      <c r="AB46" s="175" t="s">
        <v>53</v>
      </c>
      <c r="AC46" s="175" t="s">
        <v>53</v>
      </c>
      <c r="AD46" s="175" t="s">
        <v>54</v>
      </c>
      <c r="AE46" s="175" t="s">
        <v>53</v>
      </c>
      <c r="AF46" s="175" t="s">
        <v>53</v>
      </c>
      <c r="AG46" s="175" t="s">
        <v>54</v>
      </c>
      <c r="AH46" s="92"/>
      <c r="AI46" s="1372" t="s">
        <v>362</v>
      </c>
      <c r="AJ46" s="92"/>
      <c r="AK46" s="1374" t="str">
        <f t="shared" si="11"/>
        <v>Mayor</v>
      </c>
      <c r="AL46" s="1376">
        <f t="shared" si="19"/>
        <v>0.8</v>
      </c>
      <c r="AM46" s="1378" t="str">
        <f>IF(AND(M46&lt;&gt;"",AK46&lt;&gt;""),VLOOKUP(M46&amp;AK46,'No Eliminar'!$P$3:$Q$27,2,FALSE),"")</f>
        <v>Alta</v>
      </c>
      <c r="AN46" s="685" t="s">
        <v>84</v>
      </c>
      <c r="AO46" s="1301" t="s">
        <v>1276</v>
      </c>
      <c r="AP46" s="370" t="s">
        <v>512</v>
      </c>
      <c r="AQ46" s="149" t="str">
        <f t="shared" si="1"/>
        <v>Probabilidad</v>
      </c>
      <c r="AR46" s="167" t="s">
        <v>61</v>
      </c>
      <c r="AS46" s="169">
        <f>IF(AR46="Preventivo", 25%, IF(AR46="Detectivo",15%, IF(AR46="Correctivo",10%,IF(AR46="No se tienen controles para aplicar al impacto","No Aplica",""))))</f>
        <v>0.25</v>
      </c>
      <c r="AT46" s="167" t="s">
        <v>56</v>
      </c>
      <c r="AU46" s="169">
        <f t="shared" si="6"/>
        <v>0.15</v>
      </c>
      <c r="AV46" s="96">
        <f t="shared" si="8"/>
        <v>0.4</v>
      </c>
      <c r="AW46" s="167" t="s">
        <v>57</v>
      </c>
      <c r="AX46" s="167" t="s">
        <v>58</v>
      </c>
      <c r="AY46" s="167" t="s">
        <v>59</v>
      </c>
      <c r="AZ46" s="96">
        <f>IFERROR(IF(AQ46="Probabilidad",(N46-(+N46*AV46)),IF(AQ46="Impacto",N46,"")),"")</f>
        <v>0.48</v>
      </c>
      <c r="BA46" s="235" t="str">
        <f t="shared" si="7"/>
        <v>Media</v>
      </c>
      <c r="BB46" s="96">
        <f>IF(AQ46="Impacto",(AL46-(+AL46*AV46)),AL46)</f>
        <v>0.8</v>
      </c>
      <c r="BC46" s="97" t="str">
        <f t="shared" si="2"/>
        <v>Mayor</v>
      </c>
      <c r="BD46" s="166" t="str">
        <f>IF(AND(BA46&lt;&gt;"",BC46&lt;&gt;""),VLOOKUP(BA46&amp;BC46,'No Eliminar'!$P$3:$Q$27,2,FALSE),"")</f>
        <v>Alta</v>
      </c>
      <c r="BE46" s="1380" t="s">
        <v>60</v>
      </c>
      <c r="BF46" s="1597" t="s">
        <v>513</v>
      </c>
      <c r="BG46" s="1589" t="s">
        <v>514</v>
      </c>
      <c r="BH46" s="1589" t="s">
        <v>395</v>
      </c>
      <c r="BI46" s="1605">
        <v>44928</v>
      </c>
      <c r="BJ46" s="1605">
        <v>45289</v>
      </c>
      <c r="BK46" s="1589"/>
      <c r="BL46" s="1591" t="s">
        <v>928</v>
      </c>
    </row>
    <row r="47" spans="2:64" ht="201" customHeight="1" thickTop="1" thickBot="1" x14ac:dyDescent="0.35">
      <c r="B47" s="1447"/>
      <c r="C47" s="1505"/>
      <c r="D47" s="1508"/>
      <c r="E47" s="1393"/>
      <c r="F47" s="1395"/>
      <c r="G47" s="1600"/>
      <c r="H47" s="1590"/>
      <c r="I47" s="1590"/>
      <c r="J47" s="1596"/>
      <c r="K47" s="1596"/>
      <c r="L47" s="1373"/>
      <c r="M47" s="1385"/>
      <c r="N47" s="1371"/>
      <c r="O47" s="165"/>
      <c r="P47" s="165"/>
      <c r="Q47" s="165"/>
      <c r="R47" s="165"/>
      <c r="S47" s="165"/>
      <c r="T47" s="165"/>
      <c r="U47" s="165"/>
      <c r="V47" s="165"/>
      <c r="W47" s="165"/>
      <c r="X47" s="165"/>
      <c r="Y47" s="165"/>
      <c r="Z47" s="165"/>
      <c r="AA47" s="165"/>
      <c r="AB47" s="165"/>
      <c r="AC47" s="165"/>
      <c r="AD47" s="165"/>
      <c r="AE47" s="165"/>
      <c r="AF47" s="165"/>
      <c r="AG47" s="165"/>
      <c r="AH47" s="144"/>
      <c r="AI47" s="1373"/>
      <c r="AJ47" s="144"/>
      <c r="AK47" s="1375"/>
      <c r="AL47" s="1377"/>
      <c r="AM47" s="1379"/>
      <c r="AN47" s="686" t="s">
        <v>347</v>
      </c>
      <c r="AO47" s="1302" t="s">
        <v>1277</v>
      </c>
      <c r="AP47" s="371" t="s">
        <v>519</v>
      </c>
      <c r="AQ47" s="180" t="str">
        <f t="shared" si="1"/>
        <v>Probabilidad</v>
      </c>
      <c r="AR47" s="163" t="s">
        <v>61</v>
      </c>
      <c r="AS47" s="164">
        <f t="shared" si="12"/>
        <v>0.25</v>
      </c>
      <c r="AT47" s="163" t="s">
        <v>56</v>
      </c>
      <c r="AU47" s="164">
        <f t="shared" ref="AU47:AU69" si="46">IF(AT47="Automático", 25%, IF(AT47="Manual",15%,IF(AT47="No Aplica", "No Aplica","")))</f>
        <v>0.15</v>
      </c>
      <c r="AV47" s="172">
        <f t="shared" ref="AV47:AV55" si="47">AS47+AU47</f>
        <v>0.4</v>
      </c>
      <c r="AW47" s="163" t="s">
        <v>73</v>
      </c>
      <c r="AX47" s="163" t="s">
        <v>65</v>
      </c>
      <c r="AY47" s="163" t="s">
        <v>59</v>
      </c>
      <c r="AZ47" s="125">
        <f>IFERROR(IF(AND(AQ46="Probabilidad",AQ47="Probabilidad"),(AZ46-(+AZ46*AV47)),IF(AQ47="Probabilidad",(N46-(+N46*AV47)),IF(AQ47="Impacto",AZ46,""))),"")</f>
        <v>0.28799999999999998</v>
      </c>
      <c r="BA47" s="236" t="str">
        <f t="shared" ref="BA47:BA69" si="48">IF(AZ47&lt;=20%, "Muy Baja", IF(AZ47&lt;=40%,"Baja", IF(AZ47&lt;=60%,"Media",IF(AZ47&lt;=80%,"Alta","Muy Alta"))))</f>
        <v>Baja</v>
      </c>
      <c r="BB47" s="105">
        <f>IFERROR(IF(AND(AQ46="Impacto",AQ47="Impacto"),(BB46-(+BB46*AV47)),IF(AND(AQ46="Impacto",AQ47="Probabilidad"),(BB46),IF(AND(AQ46="Probabilidad",AQ47="Impacto"),(BB46-(+BB46*AV47)),IF(AND(AQ46="Probabilidad",AQ47="Probabilidad"),(BB46))))),"")</f>
        <v>0.8</v>
      </c>
      <c r="BC47" s="173" t="str">
        <f t="shared" ref="BC47:BC69" si="49">IF(BB47&lt;=20%, "Leve", IF(BB47&lt;=40%,"Menor", IF(BB47&lt;=60%,"Moderado",IF(BB47&lt;=80%,"Mayor","Catastrófico"))))</f>
        <v>Mayor</v>
      </c>
      <c r="BD47" s="174" t="str">
        <f>IF(AND(BA47&lt;&gt;"",BC47&lt;&gt;""),VLOOKUP(BA47&amp;BC47,'No Eliminar'!$P$3:$Q$27,2,FALSE),"")</f>
        <v>Alta</v>
      </c>
      <c r="BE47" s="1381"/>
      <c r="BF47" s="1598"/>
      <c r="BG47" s="1590"/>
      <c r="BH47" s="1590"/>
      <c r="BI47" s="1606"/>
      <c r="BJ47" s="1606"/>
      <c r="BK47" s="1590"/>
      <c r="BL47" s="1592"/>
    </row>
    <row r="48" spans="2:64" s="614" customFormat="1" ht="198.75" customHeight="1" thickBot="1" x14ac:dyDescent="0.35">
      <c r="B48" s="1445" t="s">
        <v>194</v>
      </c>
      <c r="C48" s="1503"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1506"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597" t="s">
        <v>74</v>
      </c>
      <c r="F48" s="551" t="s">
        <v>257</v>
      </c>
      <c r="G48" s="907" t="s">
        <v>1533</v>
      </c>
      <c r="H48" s="1256" t="s">
        <v>68</v>
      </c>
      <c r="I48" s="1256" t="s">
        <v>1534</v>
      </c>
      <c r="J48" s="1256" t="s">
        <v>1535</v>
      </c>
      <c r="K48" s="1073" t="s">
        <v>101</v>
      </c>
      <c r="L48" s="728" t="s">
        <v>72</v>
      </c>
      <c r="M48" s="712" t="str">
        <f t="shared" ref="M48:M54" si="50">IF(L48="Máximo 2 veces por año","Muy Baja", IF(L48="De 3 a 24 veces por año","Baja", IF(L48="De 24 a 500 veces por año","Media", IF(L48="De 500 veces al año y máximo 5000 veces por año","Alta",IF(L48="Más de 5000 veces por año","Muy Alta",";")))))</f>
        <v>Baja</v>
      </c>
      <c r="N48" s="713">
        <f t="shared" ref="N48:N54" si="51">IF(M48="Muy Baja", 20%, IF(M48="Baja",40%, IF(M48="Media",60%, IF(M48="Alta",80%,IF(M48="Muy Alta",100%,"")))))</f>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tr">
        <f t="shared" ref="AK48:AK54" si="52">IF(AI48="Afectación menor a 10 SMLMV","Leve",IF(AI48="Entre 10 y 50 SMLMV","Menor",IF(AI48="Entre 50 y 100 SMLMV","Moderado",IF(AI48="Entre 100 y 500 SMLMV","Mayor",IF(AI48="Mayor a 500 SMLMV","Catastrófico",";")))))</f>
        <v>Leve</v>
      </c>
      <c r="AL48" s="627">
        <f t="shared" ref="AL48:AL54" si="53">IF(AK48="Leve", 20%, IF(AK48="Menor",40%, IF(AK48="Moderado",60%, IF(AK48="Mayor",80%,IF(AK48="Catastrófico",100%,"")))))</f>
        <v>0.2</v>
      </c>
      <c r="AM48" s="732" t="str">
        <f>IF(AND(M48&lt;&gt;"",AK48&lt;&gt;""),VLOOKUP(M48&amp;AK48,'No Eliminar'!$P$3:$Q$27,2,FALSE),"")</f>
        <v>Baja</v>
      </c>
      <c r="AN48" s="522" t="s">
        <v>84</v>
      </c>
      <c r="AO48" s="1220" t="s">
        <v>1589</v>
      </c>
      <c r="AP48" s="393" t="s">
        <v>1444</v>
      </c>
      <c r="AQ48" s="356" t="str">
        <f t="shared" si="1"/>
        <v>Probabilidad</v>
      </c>
      <c r="AR48" s="708" t="s">
        <v>61</v>
      </c>
      <c r="AS48" s="627">
        <f t="shared" si="12"/>
        <v>0.25</v>
      </c>
      <c r="AT48" s="708" t="s">
        <v>56</v>
      </c>
      <c r="AU48" s="627">
        <f t="shared" si="46"/>
        <v>0.15</v>
      </c>
      <c r="AV48" s="606">
        <f t="shared" si="47"/>
        <v>0.4</v>
      </c>
      <c r="AW48" s="708" t="s">
        <v>57</v>
      </c>
      <c r="AX48" s="708" t="s">
        <v>58</v>
      </c>
      <c r="AY48" s="708" t="s">
        <v>59</v>
      </c>
      <c r="AZ48" s="606">
        <f>IFERROR(IF(AQ48="Probabilidad",(N48-(+N48*AV48)),IF(AQ48="Impacto",N48,"")),"")</f>
        <v>0.24</v>
      </c>
      <c r="BA48" s="605" t="str">
        <f t="shared" si="48"/>
        <v>Baja</v>
      </c>
      <c r="BB48" s="606">
        <f t="shared" ref="BB48:BB51" si="54">IF(AQ48="Impacto",(AL48-(+AL48*AV48)),AL48)</f>
        <v>0.2</v>
      </c>
      <c r="BC48" s="605" t="str">
        <f t="shared" si="49"/>
        <v>Leve</v>
      </c>
      <c r="BD48" s="604" t="str">
        <f>IF(AND(BA48&lt;&gt;"",BC48&lt;&gt;""),VLOOKUP(BA48&amp;BC48,'No Eliminar'!$P$3:$Q$27,2,FALSE),"")</f>
        <v>Baja</v>
      </c>
      <c r="BE48" s="708" t="s">
        <v>114</v>
      </c>
      <c r="BF48" s="1264" t="s">
        <v>1284</v>
      </c>
      <c r="BG48" s="1241" t="s">
        <v>1064</v>
      </c>
      <c r="BH48" s="930" t="s">
        <v>590</v>
      </c>
      <c r="BI48" s="1265">
        <v>44928</v>
      </c>
      <c r="BJ48" s="1265">
        <v>45260</v>
      </c>
      <c r="BK48" s="1337"/>
      <c r="BL48" s="1009" t="s">
        <v>1119</v>
      </c>
    </row>
    <row r="49" spans="2:64" s="614" customFormat="1" ht="143.25" thickBot="1" x14ac:dyDescent="0.35">
      <c r="B49" s="1446"/>
      <c r="C49" s="1504"/>
      <c r="D49" s="1507"/>
      <c r="E49" s="598" t="s">
        <v>50</v>
      </c>
      <c r="F49" s="551" t="s">
        <v>258</v>
      </c>
      <c r="G49" s="906" t="s">
        <v>1061</v>
      </c>
      <c r="H49" s="1241" t="s">
        <v>68</v>
      </c>
      <c r="I49" s="1241" t="s">
        <v>1062</v>
      </c>
      <c r="J49" s="1241" t="s">
        <v>1063</v>
      </c>
      <c r="K49" s="923" t="s">
        <v>101</v>
      </c>
      <c r="L49" s="688" t="s">
        <v>64</v>
      </c>
      <c r="M49" s="690" t="str">
        <f t="shared" si="50"/>
        <v>Media</v>
      </c>
      <c r="N49" s="691">
        <f t="shared" si="5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tr">
        <f t="shared" si="52"/>
        <v>Leve</v>
      </c>
      <c r="AL49" s="695">
        <f t="shared" si="53"/>
        <v>0.2</v>
      </c>
      <c r="AM49" s="706" t="str">
        <f>IF(AND(M49&lt;&gt;"",AK49&lt;&gt;""),VLOOKUP(M49&amp;AK49,'No Eliminar'!$P$3:$Q$27,2,FALSE),"")</f>
        <v>Moderada</v>
      </c>
      <c r="AN49" s="686" t="s">
        <v>84</v>
      </c>
      <c r="AO49" s="759" t="s">
        <v>1285</v>
      </c>
      <c r="AP49" s="368" t="s">
        <v>1064</v>
      </c>
      <c r="AQ49" s="696" t="str">
        <f t="shared" si="1"/>
        <v>Impacto</v>
      </c>
      <c r="AR49" s="697" t="s">
        <v>55</v>
      </c>
      <c r="AS49" s="695">
        <f t="shared" si="12"/>
        <v>0.1</v>
      </c>
      <c r="AT49" s="697" t="s">
        <v>56</v>
      </c>
      <c r="AU49" s="695">
        <f t="shared" si="46"/>
        <v>0.15</v>
      </c>
      <c r="AV49" s="698">
        <f t="shared" si="47"/>
        <v>0.25</v>
      </c>
      <c r="AW49" s="697" t="s">
        <v>57</v>
      </c>
      <c r="AX49" s="697" t="s">
        <v>58</v>
      </c>
      <c r="AY49" s="697" t="s">
        <v>59</v>
      </c>
      <c r="AZ49" s="698">
        <f t="shared" ref="AZ49:AZ51" si="55">IFERROR(IF(AQ49="Probabilidad",(N49-(+N49*AV49)),IF(AQ49="Impacto",N49,"")),"")</f>
        <v>0.6</v>
      </c>
      <c r="BA49" s="699" t="str">
        <f t="shared" si="48"/>
        <v>Media</v>
      </c>
      <c r="BB49" s="698">
        <f t="shared" si="54"/>
        <v>0.15000000000000002</v>
      </c>
      <c r="BC49" s="699" t="str">
        <f t="shared" si="49"/>
        <v>Leve</v>
      </c>
      <c r="BD49" s="700" t="str">
        <f>IF(AND(BA49&lt;&gt;"",BC49&lt;&gt;""),VLOOKUP(BA49&amp;BC49,'No Eliminar'!$P$3:$Q$27,2,FALSE),"")</f>
        <v>Moderada</v>
      </c>
      <c r="BE49" s="697" t="s">
        <v>60</v>
      </c>
      <c r="BF49" s="1264" t="s">
        <v>1286</v>
      </c>
      <c r="BG49" s="1241" t="s">
        <v>1064</v>
      </c>
      <c r="BH49" s="1241" t="s">
        <v>590</v>
      </c>
      <c r="BI49" s="1242">
        <v>44927</v>
      </c>
      <c r="BJ49" s="1242">
        <v>45260</v>
      </c>
      <c r="BK49" s="1336"/>
      <c r="BL49" s="1009" t="s">
        <v>1065</v>
      </c>
    </row>
    <row r="50" spans="2:64" s="614" customFormat="1" ht="141" thickBot="1" x14ac:dyDescent="0.35">
      <c r="B50" s="1446"/>
      <c r="C50" s="1504"/>
      <c r="D50" s="1507"/>
      <c r="E50" s="598" t="s">
        <v>74</v>
      </c>
      <c r="F50" s="551" t="s">
        <v>259</v>
      </c>
      <c r="G50" s="907" t="s">
        <v>1120</v>
      </c>
      <c r="H50" s="1256" t="s">
        <v>68</v>
      </c>
      <c r="I50" s="1277" t="s">
        <v>766</v>
      </c>
      <c r="J50" s="1256" t="s">
        <v>1121</v>
      </c>
      <c r="K50" s="1073" t="s">
        <v>101</v>
      </c>
      <c r="L50" s="728" t="s">
        <v>72</v>
      </c>
      <c r="M50" s="712" t="str">
        <f t="shared" si="50"/>
        <v>Baja</v>
      </c>
      <c r="N50" s="713">
        <f t="shared" si="51"/>
        <v>0.4</v>
      </c>
      <c r="O50" s="714" t="s">
        <v>53</v>
      </c>
      <c r="P50" s="714" t="s">
        <v>53</v>
      </c>
      <c r="Q50" s="714" t="s">
        <v>53</v>
      </c>
      <c r="R50" s="714" t="s">
        <v>53</v>
      </c>
      <c r="S50" s="714" t="s">
        <v>53</v>
      </c>
      <c r="T50" s="714" t="s">
        <v>53</v>
      </c>
      <c r="U50" s="714" t="s">
        <v>53</v>
      </c>
      <c r="V50" s="714" t="s">
        <v>54</v>
      </c>
      <c r="W50" s="714" t="s">
        <v>54</v>
      </c>
      <c r="X50" s="714" t="s">
        <v>53</v>
      </c>
      <c r="Y50" s="714" t="s">
        <v>53</v>
      </c>
      <c r="Z50" s="714" t="s">
        <v>53</v>
      </c>
      <c r="AA50" s="714" t="s">
        <v>53</v>
      </c>
      <c r="AB50" s="714" t="s">
        <v>53</v>
      </c>
      <c r="AC50" s="714" t="s">
        <v>53</v>
      </c>
      <c r="AD50" s="714" t="s">
        <v>54</v>
      </c>
      <c r="AE50" s="714" t="s">
        <v>53</v>
      </c>
      <c r="AF50" s="714" t="s">
        <v>53</v>
      </c>
      <c r="AG50" s="714" t="s">
        <v>54</v>
      </c>
      <c r="AH50" s="715"/>
      <c r="AI50" s="728" t="s">
        <v>359</v>
      </c>
      <c r="AJ50" s="715"/>
      <c r="AK50" s="628" t="str">
        <f t="shared" si="52"/>
        <v>Leve</v>
      </c>
      <c r="AL50" s="627">
        <f t="shared" si="53"/>
        <v>0.2</v>
      </c>
      <c r="AM50" s="732" t="str">
        <f>IF(AND(M50&lt;&gt;"",AK50&lt;&gt;""),VLOOKUP(M50&amp;AK50,'No Eliminar'!$P$3:$Q$27,2,FALSE),"")</f>
        <v>Baja</v>
      </c>
      <c r="AN50" s="522" t="s">
        <v>84</v>
      </c>
      <c r="AO50" s="758" t="s">
        <v>1287</v>
      </c>
      <c r="AP50" s="368" t="s">
        <v>1122</v>
      </c>
      <c r="AQ50" s="356" t="str">
        <f t="shared" si="1"/>
        <v>Probabilidad</v>
      </c>
      <c r="AR50" s="708" t="s">
        <v>61</v>
      </c>
      <c r="AS50" s="627">
        <f t="shared" si="12"/>
        <v>0.25</v>
      </c>
      <c r="AT50" s="708" t="s">
        <v>56</v>
      </c>
      <c r="AU50" s="627">
        <f t="shared" si="46"/>
        <v>0.15</v>
      </c>
      <c r="AV50" s="606">
        <f t="shared" si="47"/>
        <v>0.4</v>
      </c>
      <c r="AW50" s="708" t="s">
        <v>57</v>
      </c>
      <c r="AX50" s="708" t="s">
        <v>58</v>
      </c>
      <c r="AY50" s="708" t="s">
        <v>59</v>
      </c>
      <c r="AZ50" s="606">
        <f t="shared" si="55"/>
        <v>0.24</v>
      </c>
      <c r="BA50" s="605" t="str">
        <f t="shared" si="48"/>
        <v>Baja</v>
      </c>
      <c r="BB50" s="606">
        <f t="shared" si="54"/>
        <v>0.2</v>
      </c>
      <c r="BC50" s="605" t="str">
        <f t="shared" si="49"/>
        <v>Leve</v>
      </c>
      <c r="BD50" s="604" t="str">
        <f>IF(AND(BA50&lt;&gt;"",BC50&lt;&gt;""),VLOOKUP(BA50&amp;BC50,'No Eliminar'!$P$3:$Q$27,2,FALSE),"")</f>
        <v>Baja</v>
      </c>
      <c r="BE50" s="708" t="s">
        <v>114</v>
      </c>
      <c r="BF50" s="930" t="s">
        <v>388</v>
      </c>
      <c r="BG50" s="930" t="s">
        <v>388</v>
      </c>
      <c r="BH50" s="930" t="s">
        <v>388</v>
      </c>
      <c r="BI50" s="930" t="s">
        <v>388</v>
      </c>
      <c r="BJ50" s="930" t="s">
        <v>388</v>
      </c>
      <c r="BK50" s="1337"/>
      <c r="BL50" s="1009" t="s">
        <v>1124</v>
      </c>
    </row>
    <row r="51" spans="2:64" s="614" customFormat="1" ht="101.25" thickBot="1" x14ac:dyDescent="0.35">
      <c r="B51" s="1446"/>
      <c r="C51" s="1504"/>
      <c r="D51" s="1507"/>
      <c r="E51" s="530" t="s">
        <v>50</v>
      </c>
      <c r="F51" s="720" t="s">
        <v>260</v>
      </c>
      <c r="G51" s="906" t="s">
        <v>1068</v>
      </c>
      <c r="H51" s="1241" t="s">
        <v>157</v>
      </c>
      <c r="I51" s="1241" t="s">
        <v>1066</v>
      </c>
      <c r="J51" s="1241" t="s">
        <v>1067</v>
      </c>
      <c r="K51" s="923" t="s">
        <v>356</v>
      </c>
      <c r="L51" s="688" t="s">
        <v>64</v>
      </c>
      <c r="M51" s="690" t="str">
        <f t="shared" si="50"/>
        <v>Media</v>
      </c>
      <c r="N51" s="691">
        <f t="shared" si="5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tr">
        <f t="shared" si="52"/>
        <v>Moderado</v>
      </c>
      <c r="AL51" s="695">
        <f t="shared" si="53"/>
        <v>0.6</v>
      </c>
      <c r="AM51" s="706" t="str">
        <f>IF(AND(M51&lt;&gt;"",AK51&lt;&gt;""),VLOOKUP(M51&amp;AK51,'No Eliminar'!$P$3:$Q$27,2,FALSE),"")</f>
        <v>Moderada</v>
      </c>
      <c r="AN51" s="686" t="s">
        <v>84</v>
      </c>
      <c r="AO51" s="1309" t="s">
        <v>1288</v>
      </c>
      <c r="AP51" s="368" t="s">
        <v>1064</v>
      </c>
      <c r="AQ51" s="696" t="str">
        <f t="shared" si="1"/>
        <v>Probabilidad</v>
      </c>
      <c r="AR51" s="697" t="s">
        <v>61</v>
      </c>
      <c r="AS51" s="695">
        <f t="shared" si="12"/>
        <v>0.25</v>
      </c>
      <c r="AT51" s="697" t="s">
        <v>56</v>
      </c>
      <c r="AU51" s="695">
        <f t="shared" si="46"/>
        <v>0.15</v>
      </c>
      <c r="AV51" s="698">
        <f t="shared" si="47"/>
        <v>0.4</v>
      </c>
      <c r="AW51" s="697" t="s">
        <v>57</v>
      </c>
      <c r="AX51" s="697" t="s">
        <v>58</v>
      </c>
      <c r="AY51" s="697" t="s">
        <v>59</v>
      </c>
      <c r="AZ51" s="698">
        <f t="shared" si="55"/>
        <v>0.36</v>
      </c>
      <c r="BA51" s="699" t="str">
        <f t="shared" si="48"/>
        <v>Baja</v>
      </c>
      <c r="BB51" s="698">
        <f t="shared" si="54"/>
        <v>0.6</v>
      </c>
      <c r="BC51" s="699" t="str">
        <f t="shared" si="49"/>
        <v>Moderado</v>
      </c>
      <c r="BD51" s="700" t="str">
        <f>IF(AND(BA51&lt;&gt;"",BC51&lt;&gt;""),VLOOKUP(BA51&amp;BC51,'No Eliminar'!$P$3:$Q$27,2,FALSE),"")</f>
        <v>Moderada</v>
      </c>
      <c r="BE51" s="697" t="s">
        <v>60</v>
      </c>
      <c r="BF51" s="1264" t="s">
        <v>1289</v>
      </c>
      <c r="BG51" s="1241" t="s">
        <v>1064</v>
      </c>
      <c r="BH51" s="1241" t="s">
        <v>1290</v>
      </c>
      <c r="BI51" s="1265">
        <v>44928</v>
      </c>
      <c r="BJ51" s="1265">
        <v>45260</v>
      </c>
      <c r="BK51" s="1336"/>
      <c r="BL51" s="1009" t="s">
        <v>1070</v>
      </c>
    </row>
    <row r="52" spans="2:64" s="614" customFormat="1" ht="150" customHeight="1" thickBot="1" x14ac:dyDescent="0.35">
      <c r="B52" s="1446"/>
      <c r="C52" s="1504"/>
      <c r="D52" s="1507"/>
      <c r="E52" s="610" t="s">
        <v>50</v>
      </c>
      <c r="F52" s="720" t="s">
        <v>261</v>
      </c>
      <c r="G52" s="906" t="s">
        <v>1073</v>
      </c>
      <c r="H52" s="1241" t="s">
        <v>68</v>
      </c>
      <c r="I52" s="1241" t="s">
        <v>1071</v>
      </c>
      <c r="J52" s="1241" t="s">
        <v>1072</v>
      </c>
      <c r="K52" s="923" t="s">
        <v>101</v>
      </c>
      <c r="L52" s="688" t="s">
        <v>64</v>
      </c>
      <c r="M52" s="690" t="str">
        <f t="shared" si="50"/>
        <v>Media</v>
      </c>
      <c r="N52" s="691">
        <f t="shared" si="5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tr">
        <f t="shared" si="52"/>
        <v>Leve</v>
      </c>
      <c r="AL52" s="695">
        <f t="shared" si="53"/>
        <v>0.2</v>
      </c>
      <c r="AM52" s="706" t="str">
        <f>IF(AND(M52&lt;&gt;"",AK52&lt;&gt;""),VLOOKUP(M52&amp;AK52,'No Eliminar'!$P$3:$Q$27,2,FALSE),"")</f>
        <v>Moderada</v>
      </c>
      <c r="AN52" s="686" t="s">
        <v>84</v>
      </c>
      <c r="AO52" s="759" t="s">
        <v>1291</v>
      </c>
      <c r="AP52" s="393" t="s">
        <v>1292</v>
      </c>
      <c r="AQ52" s="696" t="str">
        <f t="shared" si="1"/>
        <v>Probabilidad</v>
      </c>
      <c r="AR52" s="697" t="s">
        <v>61</v>
      </c>
      <c r="AS52" s="695">
        <f t="shared" si="12"/>
        <v>0.25</v>
      </c>
      <c r="AT52" s="697" t="s">
        <v>56</v>
      </c>
      <c r="AU52" s="695">
        <f t="shared" si="46"/>
        <v>0.15</v>
      </c>
      <c r="AV52" s="698">
        <f t="shared" si="47"/>
        <v>0.4</v>
      </c>
      <c r="AW52" s="697" t="s">
        <v>57</v>
      </c>
      <c r="AX52" s="697" t="s">
        <v>58</v>
      </c>
      <c r="AY52" s="697" t="s">
        <v>59</v>
      </c>
      <c r="AZ52" s="698">
        <f>IFERROR(IF(AQ52="Probabilidad",(N52-(+N52*AV52)),IF(AQ52="Impacto",N52,"")),"")</f>
        <v>0.36</v>
      </c>
      <c r="BA52" s="699" t="str">
        <f t="shared" si="48"/>
        <v>Baja</v>
      </c>
      <c r="BB52" s="698">
        <f>IF(AQ52="Impacto",(AL52-(+AL52*AV52)),AL52)</f>
        <v>0.2</v>
      </c>
      <c r="BC52" s="699" t="str">
        <f t="shared" si="49"/>
        <v>Leve</v>
      </c>
      <c r="BD52" s="700" t="str">
        <f>IF(AND(BA52&lt;&gt;"",BC52&lt;&gt;""),VLOOKUP(BA52&amp;BC52,'No Eliminar'!$P$3:$Q$27,2,FALSE),"")</f>
        <v>Baja</v>
      </c>
      <c r="BE52" s="697" t="s">
        <v>114</v>
      </c>
      <c r="BF52" s="930" t="s">
        <v>388</v>
      </c>
      <c r="BG52" s="930" t="s">
        <v>388</v>
      </c>
      <c r="BH52" s="930" t="s">
        <v>388</v>
      </c>
      <c r="BI52" s="930" t="s">
        <v>388</v>
      </c>
      <c r="BJ52" s="930" t="s">
        <v>388</v>
      </c>
      <c r="BK52" s="930"/>
      <c r="BL52" s="1009" t="s">
        <v>1075</v>
      </c>
    </row>
    <row r="53" spans="2:64" s="614" customFormat="1" ht="126.75" customHeight="1" thickBot="1" x14ac:dyDescent="0.35">
      <c r="B53" s="1446"/>
      <c r="C53" s="1504"/>
      <c r="D53" s="1507"/>
      <c r="E53" s="598" t="s">
        <v>50</v>
      </c>
      <c r="F53" s="552" t="s">
        <v>262</v>
      </c>
      <c r="G53" s="907" t="s">
        <v>1078</v>
      </c>
      <c r="H53" s="1256" t="s">
        <v>68</v>
      </c>
      <c r="I53" s="1070" t="s">
        <v>1076</v>
      </c>
      <c r="J53" s="1070" t="s">
        <v>1077</v>
      </c>
      <c r="K53" s="1072" t="s">
        <v>101</v>
      </c>
      <c r="L53" s="556" t="s">
        <v>70</v>
      </c>
      <c r="M53" s="712" t="str">
        <f t="shared" si="50"/>
        <v>Alta</v>
      </c>
      <c r="N53" s="713">
        <f t="shared" si="51"/>
        <v>0.8</v>
      </c>
      <c r="O53" s="714" t="s">
        <v>53</v>
      </c>
      <c r="P53" s="714" t="s">
        <v>53</v>
      </c>
      <c r="Q53" s="714" t="s">
        <v>53</v>
      </c>
      <c r="R53" s="714" t="s">
        <v>53</v>
      </c>
      <c r="S53" s="714" t="s">
        <v>53</v>
      </c>
      <c r="T53" s="714" t="s">
        <v>53</v>
      </c>
      <c r="U53" s="714" t="s">
        <v>53</v>
      </c>
      <c r="V53" s="714" t="s">
        <v>54</v>
      </c>
      <c r="W53" s="714" t="s">
        <v>54</v>
      </c>
      <c r="X53" s="714" t="s">
        <v>53</v>
      </c>
      <c r="Y53" s="714" t="s">
        <v>53</v>
      </c>
      <c r="Z53" s="714" t="s">
        <v>53</v>
      </c>
      <c r="AA53" s="714" t="s">
        <v>53</v>
      </c>
      <c r="AB53" s="714" t="s">
        <v>53</v>
      </c>
      <c r="AC53" s="714" t="s">
        <v>53</v>
      </c>
      <c r="AD53" s="714" t="s">
        <v>54</v>
      </c>
      <c r="AE53" s="714" t="s">
        <v>53</v>
      </c>
      <c r="AF53" s="714" t="s">
        <v>53</v>
      </c>
      <c r="AG53" s="714" t="s">
        <v>54</v>
      </c>
      <c r="AH53" s="715"/>
      <c r="AI53" s="728" t="s">
        <v>359</v>
      </c>
      <c r="AJ53" s="715"/>
      <c r="AK53" s="628" t="str">
        <f t="shared" si="52"/>
        <v>Leve</v>
      </c>
      <c r="AL53" s="627">
        <f t="shared" si="53"/>
        <v>0.2</v>
      </c>
      <c r="AM53" s="732" t="str">
        <f>IF(AND(M53&lt;&gt;"",AK53&lt;&gt;""),VLOOKUP(M53&amp;AK53,'No Eliminar'!$P$3:$Q$27,2,FALSE),"")</f>
        <v>Moderada</v>
      </c>
      <c r="AN53" s="522" t="s">
        <v>84</v>
      </c>
      <c r="AO53" s="1220" t="s">
        <v>1590</v>
      </c>
      <c r="AP53" s="393" t="s">
        <v>1064</v>
      </c>
      <c r="AQ53" s="356" t="str">
        <f t="shared" si="1"/>
        <v>Probabilidad</v>
      </c>
      <c r="AR53" s="708" t="s">
        <v>61</v>
      </c>
      <c r="AS53" s="627">
        <f t="shared" si="12"/>
        <v>0.25</v>
      </c>
      <c r="AT53" s="708" t="s">
        <v>56</v>
      </c>
      <c r="AU53" s="627">
        <f t="shared" si="46"/>
        <v>0.15</v>
      </c>
      <c r="AV53" s="606">
        <f t="shared" si="47"/>
        <v>0.4</v>
      </c>
      <c r="AW53" s="708" t="s">
        <v>57</v>
      </c>
      <c r="AX53" s="708" t="s">
        <v>58</v>
      </c>
      <c r="AY53" s="708" t="s">
        <v>59</v>
      </c>
      <c r="AZ53" s="606">
        <f t="shared" ref="AZ53" si="56">IFERROR(IF(AQ53="Probabilidad",(N53-(+N53*AV53)),IF(AQ53="Impacto",N53,"")),"")</f>
        <v>0.48</v>
      </c>
      <c r="BA53" s="605" t="str">
        <f t="shared" si="48"/>
        <v>Media</v>
      </c>
      <c r="BB53" s="606">
        <f t="shared" ref="BB53:BB54" si="57">IF(AQ53="Impacto",(AL53-(+AL53*AV53)),AL53)</f>
        <v>0.2</v>
      </c>
      <c r="BC53" s="605" t="str">
        <f t="shared" si="49"/>
        <v>Leve</v>
      </c>
      <c r="BD53" s="604" t="str">
        <f>IF(AND(BA53&lt;&gt;"",BC53&lt;&gt;""),VLOOKUP(BA53&amp;BC53,'No Eliminar'!$P$3:$Q$27,2,FALSE),"")</f>
        <v>Moderada</v>
      </c>
      <c r="BE53" s="708" t="s">
        <v>60</v>
      </c>
      <c r="BF53" s="1260" t="s">
        <v>1198</v>
      </c>
      <c r="BG53" s="1070" t="s">
        <v>1064</v>
      </c>
      <c r="BH53" s="1070" t="s">
        <v>590</v>
      </c>
      <c r="BI53" s="1338">
        <v>44563</v>
      </c>
      <c r="BJ53" s="1338">
        <v>44895</v>
      </c>
      <c r="BK53" s="1330"/>
      <c r="BL53" s="1249" t="s">
        <v>1079</v>
      </c>
    </row>
    <row r="54" spans="2:64" s="614" customFormat="1" ht="232.5" customHeight="1" thickBot="1" x14ac:dyDescent="0.35">
      <c r="B54" s="1446"/>
      <c r="C54" s="1504"/>
      <c r="D54" s="1507"/>
      <c r="E54" s="1413" t="s">
        <v>50</v>
      </c>
      <c r="F54" s="1394" t="s">
        <v>263</v>
      </c>
      <c r="G54" s="1593" t="s">
        <v>791</v>
      </c>
      <c r="H54" s="1589" t="s">
        <v>68</v>
      </c>
      <c r="I54" s="1237" t="s">
        <v>968</v>
      </c>
      <c r="J54" s="1237" t="s">
        <v>969</v>
      </c>
      <c r="K54" s="1595" t="s">
        <v>101</v>
      </c>
      <c r="L54" s="1372" t="s">
        <v>64</v>
      </c>
      <c r="M54" s="1384" t="str">
        <f t="shared" si="50"/>
        <v>Media</v>
      </c>
      <c r="N54" s="1370">
        <f t="shared" si="5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372" t="s">
        <v>361</v>
      </c>
      <c r="AJ54" s="693"/>
      <c r="AK54" s="1374" t="str">
        <f t="shared" si="52"/>
        <v>Moderado</v>
      </c>
      <c r="AL54" s="1376">
        <f t="shared" si="53"/>
        <v>0.6</v>
      </c>
      <c r="AM54" s="1378" t="str">
        <f>IF(AND(M54&lt;&gt;"",AK54&lt;&gt;""),VLOOKUP(M54&amp;AK54,'No Eliminar'!$P$3:$Q$27,2,FALSE),"")</f>
        <v>Moderada</v>
      </c>
      <c r="AN54" s="686" t="s">
        <v>84</v>
      </c>
      <c r="AO54" s="1221" t="s">
        <v>1591</v>
      </c>
      <c r="AP54" s="368" t="s">
        <v>767</v>
      </c>
      <c r="AQ54" s="678" t="str">
        <f t="shared" si="1"/>
        <v>Probabilidad</v>
      </c>
      <c r="AR54" s="658" t="s">
        <v>62</v>
      </c>
      <c r="AS54" s="643">
        <f t="shared" si="12"/>
        <v>0.15</v>
      </c>
      <c r="AT54" s="658" t="s">
        <v>56</v>
      </c>
      <c r="AU54" s="643">
        <f t="shared" si="46"/>
        <v>0.15</v>
      </c>
      <c r="AV54" s="644">
        <f t="shared" si="47"/>
        <v>0.3</v>
      </c>
      <c r="AW54" s="658" t="s">
        <v>57</v>
      </c>
      <c r="AX54" s="658" t="s">
        <v>58</v>
      </c>
      <c r="AY54" s="658" t="s">
        <v>59</v>
      </c>
      <c r="AZ54" s="644">
        <f>IFERROR(IF(AQ54="Probabilidad",(N54-(+N54*AV54)),IF(AQ54="Impacto",N54,"")),"")</f>
        <v>0.42</v>
      </c>
      <c r="BA54" s="645" t="str">
        <f t="shared" si="48"/>
        <v>Media</v>
      </c>
      <c r="BB54" s="644">
        <f t="shared" si="57"/>
        <v>0.6</v>
      </c>
      <c r="BC54" s="645" t="str">
        <f t="shared" si="49"/>
        <v>Moderado</v>
      </c>
      <c r="BD54" s="646" t="str">
        <f>IF(AND(BA54&lt;&gt;"",BC54&lt;&gt;""),VLOOKUP(BA54&amp;BC54,'No Eliminar'!$P$3:$Q$27,2,FALSE),"")</f>
        <v>Moderada</v>
      </c>
      <c r="BE54" s="1380" t="s">
        <v>60</v>
      </c>
      <c r="BF54" s="1015" t="s">
        <v>768</v>
      </c>
      <c r="BG54" s="1237" t="s">
        <v>767</v>
      </c>
      <c r="BH54" s="1273" t="s">
        <v>381</v>
      </c>
      <c r="BI54" s="1331">
        <v>44958</v>
      </c>
      <c r="BJ54" s="1331">
        <v>45260</v>
      </c>
      <c r="BK54" s="1011"/>
      <c r="BL54" s="1339" t="s">
        <v>971</v>
      </c>
    </row>
    <row r="55" spans="2:64" s="614" customFormat="1" ht="100.5" thickBot="1" x14ac:dyDescent="0.35">
      <c r="B55" s="1446"/>
      <c r="C55" s="1504"/>
      <c r="D55" s="1507"/>
      <c r="E55" s="1433"/>
      <c r="F55" s="1395"/>
      <c r="G55" s="1594"/>
      <c r="H55" s="1590"/>
      <c r="I55" s="1070" t="s">
        <v>972</v>
      </c>
      <c r="J55" s="1070" t="s">
        <v>790</v>
      </c>
      <c r="K55" s="1596"/>
      <c r="L55" s="1373"/>
      <c r="M55" s="1385"/>
      <c r="N55" s="1371"/>
      <c r="O55" s="673"/>
      <c r="P55" s="673"/>
      <c r="Q55" s="673"/>
      <c r="R55" s="673"/>
      <c r="S55" s="673"/>
      <c r="T55" s="673"/>
      <c r="U55" s="673"/>
      <c r="V55" s="673"/>
      <c r="W55" s="673"/>
      <c r="X55" s="673"/>
      <c r="Y55" s="673"/>
      <c r="Z55" s="673"/>
      <c r="AA55" s="673"/>
      <c r="AB55" s="673"/>
      <c r="AC55" s="673"/>
      <c r="AD55" s="673"/>
      <c r="AE55" s="673"/>
      <c r="AF55" s="673"/>
      <c r="AG55" s="673"/>
      <c r="AH55" s="674"/>
      <c r="AI55" s="1373"/>
      <c r="AJ55" s="674"/>
      <c r="AK55" s="1375"/>
      <c r="AL55" s="1377"/>
      <c r="AM55" s="1379"/>
      <c r="AN55" s="686" t="s">
        <v>347</v>
      </c>
      <c r="AO55" s="1221" t="s">
        <v>1592</v>
      </c>
      <c r="AP55" s="368" t="s">
        <v>792</v>
      </c>
      <c r="AQ55" s="684" t="str">
        <f>IF(AR55="Preventivo","Probabilidad",IF(AR55="Detectivo","Probabilidad","Impacto"))</f>
        <v>Impacto</v>
      </c>
      <c r="AR55" s="660" t="s">
        <v>55</v>
      </c>
      <c r="AS55" s="653">
        <f t="shared" si="12"/>
        <v>0.1</v>
      </c>
      <c r="AT55" s="660" t="s">
        <v>56</v>
      </c>
      <c r="AU55" s="653">
        <f t="shared" si="46"/>
        <v>0.15</v>
      </c>
      <c r="AV55" s="654">
        <f t="shared" si="47"/>
        <v>0.25</v>
      </c>
      <c r="AW55" s="660" t="s">
        <v>73</v>
      </c>
      <c r="AX55" s="660" t="s">
        <v>58</v>
      </c>
      <c r="AY55" s="660" t="s">
        <v>59</v>
      </c>
      <c r="AZ55" s="671">
        <f>IFERROR(IF(AND(AQ54="Probabilidad",AQ55="Probabilidad"),(AZ54-(+AZ54*AV55)),IF(AQ55="Probabilidad",(N54-(+N54*AV55)),IF(AQ55="Impacto",AZ54,""))),"")</f>
        <v>0.42</v>
      </c>
      <c r="BA55" s="655" t="str">
        <f t="shared" si="48"/>
        <v>Media</v>
      </c>
      <c r="BB55" s="654">
        <f>IFERROR(IF(AND(AQ54="Impacto",AQ55="Impacto"),(BB54-(+BB54*AV55)),IF(AND(AQ54="Impacto",AQ55="Probabilidad"),(BB54),IF(AND(AQ54="Probabilidad",AQ55="Impacto"),(BB54-(+BB54*AV55)),IF(AND(AQ54="Probabilidad",AQ55="Probabilidad"),(BB54))))),"")</f>
        <v>0.44999999999999996</v>
      </c>
      <c r="BC55" s="655" t="str">
        <f t="shared" si="49"/>
        <v>Moderado</v>
      </c>
      <c r="BD55" s="656" t="str">
        <f>IF(AND(BA55&lt;&gt;"",BC55&lt;&gt;""),VLOOKUP(BA55&amp;BC55,'No Eliminar'!$P$3:$Q$27,2,FALSE),"")</f>
        <v>Moderada</v>
      </c>
      <c r="BE55" s="1381"/>
      <c r="BF55" s="1016" t="s">
        <v>1547</v>
      </c>
      <c r="BG55" s="1239" t="s">
        <v>973</v>
      </c>
      <c r="BH55" s="1273" t="s">
        <v>395</v>
      </c>
      <c r="BI55" s="1340">
        <v>44958</v>
      </c>
      <c r="BJ55" s="1340">
        <v>45260</v>
      </c>
      <c r="BK55" s="1012"/>
      <c r="BL55" s="1341" t="s">
        <v>974</v>
      </c>
    </row>
    <row r="56" spans="2:64" s="614" customFormat="1" ht="102.75" thickBot="1" x14ac:dyDescent="0.35">
      <c r="B56" s="1446"/>
      <c r="C56" s="1504"/>
      <c r="D56" s="1507"/>
      <c r="E56" s="1059" t="s">
        <v>50</v>
      </c>
      <c r="F56" s="563" t="s">
        <v>264</v>
      </c>
      <c r="G56" s="906" t="s">
        <v>796</v>
      </c>
      <c r="H56" s="1241" t="s">
        <v>51</v>
      </c>
      <c r="I56" s="1241" t="s">
        <v>795</v>
      </c>
      <c r="J56" s="1241" t="s">
        <v>1293</v>
      </c>
      <c r="K56" s="923" t="s">
        <v>355</v>
      </c>
      <c r="L56" s="688" t="s">
        <v>70</v>
      </c>
      <c r="M56" s="690" t="str">
        <f t="shared" ref="M56:M60" si="58">IF(L56="Máximo 2 veces por año","Muy Baja", IF(L56="De 3 a 24 veces por año","Baja", IF(L56="De 24 a 500 veces por año","Media", IF(L56="De 500 veces al año y máximo 5000 veces por año","Alta",IF(L56="Más de 5000 veces por año","Muy Alta",";")))))</f>
        <v>Alta</v>
      </c>
      <c r="N56" s="691">
        <f t="shared" ref="N56:N60" si="59">IF(M56="Muy Baja", 20%, IF(M56="Baja",40%, IF(M56="Media",60%, IF(M56="Alta",80%,IF(M56="Muy Alta",100%,"")))))</f>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tr">
        <f t="shared" ref="AK56:AK60" si="60">IF(AI56="Afectación menor a 10 SMLMV","Leve",IF(AI56="Entre 10 y 50 SMLMV","Menor",IF(AI56="Entre 50 y 100 SMLMV","Moderado",IF(AI56="Entre 100 y 500 SMLMV","Mayor",IF(AI56="Mayor a 500 SMLMV","Catastrófico",";")))))</f>
        <v>Catastrófico</v>
      </c>
      <c r="AL56" s="695">
        <f t="shared" ref="AL56:AL60" si="61">IF(AK56="Leve", 20%, IF(AK56="Menor",40%, IF(AK56="Moderado",60%, IF(AK56="Mayor",80%,IF(AK56="Catastrófico",100%,"")))))</f>
        <v>1</v>
      </c>
      <c r="AM56" s="706" t="str">
        <f>IF(AND(M56&lt;&gt;"",AK56&lt;&gt;""),VLOOKUP(M56&amp;AK56,'No Eliminar'!$P$3:$Q$27,2,FALSE),"")</f>
        <v>Extrema</v>
      </c>
      <c r="AN56" s="686" t="s">
        <v>84</v>
      </c>
      <c r="AO56" s="1221" t="s">
        <v>1593</v>
      </c>
      <c r="AP56" s="368" t="s">
        <v>797</v>
      </c>
      <c r="AQ56" s="696" t="str">
        <f t="shared" ref="AQ56:AQ69" si="62">IF(AR56="Preventivo","Probabilidad",IF(AR56="Detectivo","Probabilidad","Impacto"))</f>
        <v>Impacto</v>
      </c>
      <c r="AR56" s="697" t="s">
        <v>55</v>
      </c>
      <c r="AS56" s="695">
        <f t="shared" si="12"/>
        <v>0.1</v>
      </c>
      <c r="AT56" s="697" t="s">
        <v>56</v>
      </c>
      <c r="AU56" s="695">
        <f t="shared" si="46"/>
        <v>0.15</v>
      </c>
      <c r="AV56" s="698">
        <f>AS56+AU56</f>
        <v>0.25</v>
      </c>
      <c r="AW56" s="697" t="s">
        <v>57</v>
      </c>
      <c r="AX56" s="697" t="s">
        <v>58</v>
      </c>
      <c r="AY56" s="697" t="s">
        <v>59</v>
      </c>
      <c r="AZ56" s="698">
        <f>IFERROR(IF(AQ56="Probabilidad",(N56-(+N56*AV56)),IF(AQ56="Impacto",N56,"")),"")</f>
        <v>0.8</v>
      </c>
      <c r="BA56" s="699" t="str">
        <f t="shared" si="48"/>
        <v>Alta</v>
      </c>
      <c r="BB56" s="698">
        <f t="shared" ref="BB56" si="63">IF(AQ56="Impacto",(AL56-(+AL56*AV56)),AL56)</f>
        <v>0.75</v>
      </c>
      <c r="BC56" s="699" t="str">
        <f t="shared" si="49"/>
        <v>Mayor</v>
      </c>
      <c r="BD56" s="700" t="str">
        <f>IF(AND(BA56&lt;&gt;"",BC56&lt;&gt;""),VLOOKUP(BA56&amp;BC56,'No Eliminar'!$P$3:$Q$27,2,FALSE),"")</f>
        <v>Alta</v>
      </c>
      <c r="BE56" s="697" t="s">
        <v>60</v>
      </c>
      <c r="BF56" s="1264" t="s">
        <v>976</v>
      </c>
      <c r="BG56" s="1241" t="s">
        <v>977</v>
      </c>
      <c r="BH56" s="1241" t="s">
        <v>395</v>
      </c>
      <c r="BI56" s="1245">
        <v>44958</v>
      </c>
      <c r="BJ56" s="1245">
        <v>45260</v>
      </c>
      <c r="BK56" s="1336"/>
      <c r="BL56" s="1009" t="s">
        <v>978</v>
      </c>
    </row>
    <row r="57" spans="2:64" s="614" customFormat="1" ht="145.5" thickBot="1" x14ac:dyDescent="0.35">
      <c r="B57" s="1446"/>
      <c r="C57" s="1504"/>
      <c r="D57" s="1507"/>
      <c r="E57" s="396" t="s">
        <v>50</v>
      </c>
      <c r="F57" s="720" t="s">
        <v>266</v>
      </c>
      <c r="G57" s="1088" t="s">
        <v>777</v>
      </c>
      <c r="H57" s="1070" t="s">
        <v>68</v>
      </c>
      <c r="I57" s="1070" t="s">
        <v>1294</v>
      </c>
      <c r="J57" s="1070" t="s">
        <v>1295</v>
      </c>
      <c r="K57" s="1072" t="s">
        <v>358</v>
      </c>
      <c r="L57" s="782" t="s">
        <v>70</v>
      </c>
      <c r="M57" s="789" t="str">
        <f t="shared" ref="M57" si="64">IF(L57="Máximo 2 veces por año","Muy Baja", IF(L57="De 3 a 24 veces por año","Baja", IF(L57="De 24 a 500 veces por año","Media", IF(L57="De 500 veces al año y máximo 5000 veces por año","Alta",IF(L57="Más de 5000 veces por año","Muy Alta",";")))))</f>
        <v>Alta</v>
      </c>
      <c r="N57" s="781">
        <f t="shared" ref="N57" si="65">IF(M57="Muy Baja", 20%, IF(M57="Baja",40%, IF(M57="Media",60%, IF(M57="Alta",80%,IF(M57="Muy Alta",100%,"")))))</f>
        <v>0.8</v>
      </c>
      <c r="O57" s="799" t="s">
        <v>53</v>
      </c>
      <c r="P57" s="799" t="s">
        <v>53</v>
      </c>
      <c r="Q57" s="799" t="s">
        <v>53</v>
      </c>
      <c r="R57" s="799" t="s">
        <v>53</v>
      </c>
      <c r="S57" s="799" t="s">
        <v>53</v>
      </c>
      <c r="T57" s="799" t="s">
        <v>53</v>
      </c>
      <c r="U57" s="799" t="s">
        <v>53</v>
      </c>
      <c r="V57" s="799" t="s">
        <v>54</v>
      </c>
      <c r="W57" s="799" t="s">
        <v>54</v>
      </c>
      <c r="X57" s="799" t="s">
        <v>53</v>
      </c>
      <c r="Y57" s="799" t="s">
        <v>53</v>
      </c>
      <c r="Z57" s="799" t="s">
        <v>53</v>
      </c>
      <c r="AA57" s="799" t="s">
        <v>53</v>
      </c>
      <c r="AB57" s="799" t="s">
        <v>53</v>
      </c>
      <c r="AC57" s="799" t="s">
        <v>53</v>
      </c>
      <c r="AD57" s="799" t="s">
        <v>54</v>
      </c>
      <c r="AE57" s="799" t="s">
        <v>53</v>
      </c>
      <c r="AF57" s="799" t="s">
        <v>53</v>
      </c>
      <c r="AG57" s="799" t="s">
        <v>54</v>
      </c>
      <c r="AH57" s="674"/>
      <c r="AI57" s="782" t="s">
        <v>189</v>
      </c>
      <c r="AJ57" s="674"/>
      <c r="AK57" s="783" t="str">
        <f t="shared" ref="AK57" si="66">IF(AI57="Afectación menor a 10 SMLMV","Leve",IF(AI57="Entre 10 y 50 SMLMV","Menor",IF(AI57="Entre 50 y 100 SMLMV","Moderado",IF(AI57="Entre 100 y 500 SMLMV","Mayor",IF(AI57="Mayor a 500 SMLMV","Catastrófico",";")))))</f>
        <v>Catastrófico</v>
      </c>
      <c r="AL57" s="785">
        <f t="shared" ref="AL57" si="67">IF(AK57="Leve", 20%, IF(AK57="Menor",40%, IF(AK57="Moderado",60%, IF(AK57="Mayor",80%,IF(AK57="Catastrófico",100%,"")))))</f>
        <v>1</v>
      </c>
      <c r="AM57" s="804" t="str">
        <f>IF(AND(M57&lt;&gt;"",AK57&lt;&gt;""),VLOOKUP(M57&amp;AK57,'No Eliminar'!$P$3:$Q$27,2,FALSE),"")</f>
        <v>Extrema</v>
      </c>
      <c r="AN57" s="797" t="s">
        <v>84</v>
      </c>
      <c r="AO57" s="435" t="s">
        <v>1296</v>
      </c>
      <c r="AP57" s="412" t="s">
        <v>780</v>
      </c>
      <c r="AQ57" s="806" t="str">
        <f t="shared" ref="AQ57" si="68">IF(AR57="Preventivo","Probabilidad",IF(AR57="Detectivo","Probabilidad","Impacto"))</f>
        <v>Probabilidad</v>
      </c>
      <c r="AR57" s="787" t="s">
        <v>61</v>
      </c>
      <c r="AS57" s="785">
        <f t="shared" ref="AS57" si="69">IF(AR57="Preventivo", 25%, IF(AR57="Detectivo",15%, IF(AR57="Correctivo",10%,IF(AR57="No se tienen controles para aplicar al impacto","No Aplica",""))))</f>
        <v>0.25</v>
      </c>
      <c r="AT57" s="787" t="s">
        <v>56</v>
      </c>
      <c r="AU57" s="785">
        <f t="shared" ref="AU57" si="70">IF(AT57="Automático", 25%, IF(AT57="Manual",15%,IF(AT57="No Aplica", "No Aplica","")))</f>
        <v>0.15</v>
      </c>
      <c r="AV57" s="793">
        <f t="shared" ref="AV57" si="71">AS57+AU57</f>
        <v>0.4</v>
      </c>
      <c r="AW57" s="787" t="s">
        <v>57</v>
      </c>
      <c r="AX57" s="787" t="s">
        <v>58</v>
      </c>
      <c r="AY57" s="787" t="s">
        <v>59</v>
      </c>
      <c r="AZ57" s="793">
        <f>IFERROR(IF(AQ57="Probabilidad",(N57-(+N57*AV57)),IF(AQ57="Impacto",N57,"")),"")</f>
        <v>0.48</v>
      </c>
      <c r="BA57" s="791" t="str">
        <f t="shared" ref="BA57" si="72">IF(AZ57&lt;=20%, "Muy Baja", IF(AZ57&lt;=40%,"Baja", IF(AZ57&lt;=60%,"Media",IF(AZ57&lt;=80%,"Alta","Muy Alta"))))</f>
        <v>Media</v>
      </c>
      <c r="BB57" s="793">
        <f>IF(AQ57="Impacto",(AL57-(+AL57*AV57)),AL57)</f>
        <v>1</v>
      </c>
      <c r="BC57" s="791" t="str">
        <f t="shared" ref="BC57" si="73">IF(BB57&lt;=20%, "Leve", IF(BB57&lt;=40%,"Menor", IF(BB57&lt;=60%,"Moderado",IF(BB57&lt;=80%,"Mayor","Catastrófico"))))</f>
        <v>Catastrófico</v>
      </c>
      <c r="BD57" s="795" t="str">
        <f>IF(AND(BA57&lt;&gt;"",BC57&lt;&gt;""),VLOOKUP(BA57&amp;BC57,'No Eliminar'!$P$3:$Q$27,2,FALSE),"")</f>
        <v>Extrema</v>
      </c>
      <c r="BE57" s="787" t="s">
        <v>60</v>
      </c>
      <c r="BF57" s="1260" t="s">
        <v>1297</v>
      </c>
      <c r="BG57" s="1070" t="s">
        <v>780</v>
      </c>
      <c r="BH57" s="1241" t="s">
        <v>395</v>
      </c>
      <c r="BI57" s="1338">
        <v>44986</v>
      </c>
      <c r="BJ57" s="1338">
        <v>45260</v>
      </c>
      <c r="BK57" s="1330"/>
      <c r="BL57" s="1249" t="s">
        <v>979</v>
      </c>
    </row>
    <row r="58" spans="2:64" s="614" customFormat="1" ht="117" thickBot="1" x14ac:dyDescent="0.35">
      <c r="B58" s="1446"/>
      <c r="C58" s="1504"/>
      <c r="D58" s="1507"/>
      <c r="E58" s="1392" t="s">
        <v>74</v>
      </c>
      <c r="F58" s="1394" t="s">
        <v>267</v>
      </c>
      <c r="G58" s="1593" t="s">
        <v>1257</v>
      </c>
      <c r="H58" s="1589" t="s">
        <v>51</v>
      </c>
      <c r="I58" s="1589" t="s">
        <v>1250</v>
      </c>
      <c r="J58" s="1589" t="s">
        <v>1251</v>
      </c>
      <c r="K58" s="1595" t="s">
        <v>355</v>
      </c>
      <c r="L58" s="1372" t="s">
        <v>167</v>
      </c>
      <c r="M58" s="1384" t="str">
        <f>IF(L58="Máximo 2 veces por año","Muy Baja", IF(L58="De 3 a 24 veces por año","Baja", IF(L58="De 24 a 500 veces por año","Media", IF(L58="De 500 veces al año y máximo 5000 veces por año","Alta",IF(L58="Más de 5000 veces por año","Muy Alta",";")))))</f>
        <v>Muy Baja</v>
      </c>
      <c r="N58" s="1370">
        <f>IF(M58="Muy Baja", 20%, IF(M58="Baja",40%, IF(M58="Media",60%, IF(M58="Alta",80%,IF(M58="Muy Alta",100%,"")))))</f>
        <v>0.2</v>
      </c>
      <c r="O58" s="808" t="s">
        <v>53</v>
      </c>
      <c r="P58" s="808" t="s">
        <v>53</v>
      </c>
      <c r="Q58" s="808" t="s">
        <v>53</v>
      </c>
      <c r="R58" s="808" t="s">
        <v>53</v>
      </c>
      <c r="S58" s="808" t="s">
        <v>53</v>
      </c>
      <c r="T58" s="808" t="s">
        <v>53</v>
      </c>
      <c r="U58" s="808" t="s">
        <v>53</v>
      </c>
      <c r="V58" s="808" t="s">
        <v>54</v>
      </c>
      <c r="W58" s="808" t="s">
        <v>54</v>
      </c>
      <c r="X58" s="808" t="s">
        <v>53</v>
      </c>
      <c r="Y58" s="808" t="s">
        <v>53</v>
      </c>
      <c r="Z58" s="808" t="s">
        <v>53</v>
      </c>
      <c r="AA58" s="808" t="s">
        <v>53</v>
      </c>
      <c r="AB58" s="808" t="s">
        <v>53</v>
      </c>
      <c r="AC58" s="808" t="s">
        <v>53</v>
      </c>
      <c r="AD58" s="808" t="s">
        <v>54</v>
      </c>
      <c r="AE58" s="808" t="s">
        <v>53</v>
      </c>
      <c r="AF58" s="808" t="s">
        <v>53</v>
      </c>
      <c r="AG58" s="808" t="s">
        <v>54</v>
      </c>
      <c r="AH58" s="633"/>
      <c r="AI58" s="1372" t="s">
        <v>359</v>
      </c>
      <c r="AJ58" s="633"/>
      <c r="AK58" s="1374" t="str">
        <f>IF(AI58="Afectación menor a 10 SMLMV","Leve",IF(AI58="Entre 10 y 50 SMLMV","Menor",IF(AI58="Entre 50 y 100 SMLMV","Moderado",IF(AI58="Entre 100 y 500 SMLMV","Mayor",IF(AI58="Mayor a 500 SMLMV","Catastrófico",";")))))</f>
        <v>Leve</v>
      </c>
      <c r="AL58" s="1376">
        <f>IF(AK58="Leve", 20%, IF(AK58="Menor",40%, IF(AK58="Moderado",60%, IF(AK58="Mayor",80%,IF(AK58="Catastrófico",100%,"")))))</f>
        <v>0.2</v>
      </c>
      <c r="AM58" s="1378" t="str">
        <f>IF(AND(M58&lt;&gt;"",AK58&lt;&gt;""),VLOOKUP(M58&amp;AK58,'[2]No Eliminar'!$P$3:$Q$27,2,FALSE),"")</f>
        <v>Baja</v>
      </c>
      <c r="AN58" s="686" t="s">
        <v>84</v>
      </c>
      <c r="AO58" s="825" t="s">
        <v>1299</v>
      </c>
      <c r="AP58" s="826" t="s">
        <v>1300</v>
      </c>
      <c r="AQ58" s="481" t="str">
        <f>IF(AR58="Preventivo","Probabilidad",IF(AR58="Detectivo","Probabilidad","Impacto"))</f>
        <v>Probabilidad</v>
      </c>
      <c r="AR58" s="347" t="s">
        <v>61</v>
      </c>
      <c r="AS58" s="809">
        <f>IF(AR58="Preventivo", 25%, IF(AR58="Detectivo",15%, IF(AR58="Correctivo",10%,IF(AR58="No se tienen controles para aplicar al impacto","No Aplica",""))))</f>
        <v>0.25</v>
      </c>
      <c r="AT58" s="852" t="s">
        <v>56</v>
      </c>
      <c r="AU58" s="809">
        <f>IF(AT58="Automático", 25%, IF(AT58="Manual",15%,IF(AT58="No Aplica", "No Aplica","")))</f>
        <v>0.15</v>
      </c>
      <c r="AV58" s="637">
        <f>AS58+AU58</f>
        <v>0.4</v>
      </c>
      <c r="AW58" s="347" t="s">
        <v>57</v>
      </c>
      <c r="AX58" s="347" t="s">
        <v>58</v>
      </c>
      <c r="AY58" s="347" t="s">
        <v>59</v>
      </c>
      <c r="AZ58" s="644">
        <f>IFERROR(IF(AQ58="Probabilidad",(N58-(+N58*AV58)),IF(AQ58="Impacto",N58,"")),"")</f>
        <v>0.12</v>
      </c>
      <c r="BA58" s="638" t="str">
        <f>IF(AZ58&lt;=20%, "Muy Baja", IF(AZ58&lt;=40%,"Baja", IF(AZ58&lt;=60%,"Media",IF(AZ58&lt;=80%,"Alta","Muy Alta"))))</f>
        <v>Muy Baja</v>
      </c>
      <c r="BB58" s="644">
        <f>IF(AQ58="Impacto",(AL58-(+AL58*AV58)),AL58)</f>
        <v>0.2</v>
      </c>
      <c r="BC58" s="638" t="str">
        <f>IF(BB58&lt;=20%, "Leve", IF(BB58&lt;=40%,"Menor", IF(BB58&lt;=60%,"Moderado",IF(BB58&lt;=80%,"Mayor","Catastrófico"))))</f>
        <v>Leve</v>
      </c>
      <c r="BD58" s="625" t="str">
        <f>IF(AND(BA58&lt;&gt;"",BC58&lt;&gt;""),VLOOKUP(BA58&amp;BC58,'[2]No Eliminar'!$P$3:$Q$27,2,FALSE),"")</f>
        <v>Baja</v>
      </c>
      <c r="BE58" s="1380" t="s">
        <v>114</v>
      </c>
      <c r="BF58" s="1247" t="s">
        <v>388</v>
      </c>
      <c r="BG58" s="1247" t="s">
        <v>388</v>
      </c>
      <c r="BH58" s="1247" t="s">
        <v>388</v>
      </c>
      <c r="BI58" s="1247" t="s">
        <v>388</v>
      </c>
      <c r="BJ58" s="1247" t="s">
        <v>388</v>
      </c>
      <c r="BK58" s="1266"/>
      <c r="BL58" s="1607" t="s">
        <v>1253</v>
      </c>
    </row>
    <row r="59" spans="2:64" s="614" customFormat="1" ht="128.25" customHeight="1" thickBot="1" x14ac:dyDescent="0.35">
      <c r="B59" s="1447"/>
      <c r="C59" s="1505"/>
      <c r="D59" s="1508"/>
      <c r="E59" s="1393"/>
      <c r="F59" s="1395"/>
      <c r="G59" s="1594"/>
      <c r="H59" s="1590"/>
      <c r="I59" s="1590"/>
      <c r="J59" s="1590"/>
      <c r="K59" s="1596"/>
      <c r="L59" s="1373"/>
      <c r="M59" s="1385"/>
      <c r="N59" s="1371"/>
      <c r="O59" s="623" t="s">
        <v>53</v>
      </c>
      <c r="P59" s="623" t="s">
        <v>53</v>
      </c>
      <c r="Q59" s="623" t="s">
        <v>53</v>
      </c>
      <c r="R59" s="623" t="s">
        <v>53</v>
      </c>
      <c r="S59" s="623" t="s">
        <v>53</v>
      </c>
      <c r="T59" s="623" t="s">
        <v>53</v>
      </c>
      <c r="U59" s="623" t="s">
        <v>53</v>
      </c>
      <c r="V59" s="623" t="s">
        <v>54</v>
      </c>
      <c r="W59" s="623" t="s">
        <v>54</v>
      </c>
      <c r="X59" s="623" t="s">
        <v>53</v>
      </c>
      <c r="Y59" s="623" t="s">
        <v>53</v>
      </c>
      <c r="Z59" s="623" t="s">
        <v>53</v>
      </c>
      <c r="AA59" s="623" t="s">
        <v>53</v>
      </c>
      <c r="AB59" s="623" t="s">
        <v>53</v>
      </c>
      <c r="AC59" s="623" t="s">
        <v>53</v>
      </c>
      <c r="AD59" s="623" t="s">
        <v>54</v>
      </c>
      <c r="AE59" s="623" t="s">
        <v>53</v>
      </c>
      <c r="AF59" s="623" t="s">
        <v>53</v>
      </c>
      <c r="AG59" s="623" t="s">
        <v>54</v>
      </c>
      <c r="AH59" s="615"/>
      <c r="AI59" s="1373"/>
      <c r="AJ59" s="615"/>
      <c r="AK59" s="1375"/>
      <c r="AL59" s="1377"/>
      <c r="AM59" s="1379"/>
      <c r="AN59" s="686" t="s">
        <v>347</v>
      </c>
      <c r="AO59" s="825" t="s">
        <v>1301</v>
      </c>
      <c r="AP59" s="826" t="s">
        <v>1254</v>
      </c>
      <c r="AQ59" s="717" t="str">
        <f>IF(AR59="Preventivo","Probabilidad",IF(AR59="Detectivo","Probabilidad","Impacto"))</f>
        <v>Probabilidad</v>
      </c>
      <c r="AR59" s="807" t="s">
        <v>61</v>
      </c>
      <c r="AS59" s="617">
        <f>IF(AR59="Preventivo", 25%, IF(AR59="Detectivo",15%, IF(AR59="Correctivo",10%,IF(AR59="No se tienen controles para aplicar al impacto","No Aplica",""))))</f>
        <v>0.25</v>
      </c>
      <c r="AT59" s="807" t="s">
        <v>56</v>
      </c>
      <c r="AU59" s="617">
        <f>IF(AT59="Automático", 25%, IF(AT59="Manual",15%,IF(AT59="No Aplica", "No Aplica","")))</f>
        <v>0.15</v>
      </c>
      <c r="AV59" s="618">
        <f>AS59+AU59</f>
        <v>0.4</v>
      </c>
      <c r="AW59" s="807" t="s">
        <v>57</v>
      </c>
      <c r="AX59" s="807" t="s">
        <v>58</v>
      </c>
      <c r="AY59" s="807" t="s">
        <v>59</v>
      </c>
      <c r="AZ59" s="671">
        <f>IFERROR(IF(AND(AQ58="Probabilidad",AQ59="Probabilidad"),(AZ58-(+AZ58*AV59)),IF(AQ59="Probabilidad",(N58-(+N58*AV59)),IF(AQ59="Impacto",AZ58,""))),"")</f>
        <v>7.1999999999999995E-2</v>
      </c>
      <c r="BA59" s="619" t="str">
        <f>IF(AZ59&lt;=20%, "Muy Baja", IF(AZ59&lt;=40%,"Baja", IF(AZ59&lt;=60%,"Media",IF(AZ59&lt;=80%,"Alta","Muy Alta"))))</f>
        <v>Muy Baja</v>
      </c>
      <c r="BB59" s="654">
        <f>IFERROR(IF(AND(AQ58="Impacto",AQ59="Impacto"),(BB58-(+BB58*AV59)),IF(AND(AQ58="Impacto",AQ59="Probabilidad"),(BB58),IF(AND(AQ58="Probabilidad",AQ59="Impacto"),(BB58-(+BB58*AV59)),IF(AND(AQ58="Probabilidad",AQ59="Probabilidad"),(BB58))))),"")</f>
        <v>0.2</v>
      </c>
      <c r="BC59" s="619" t="str">
        <f>IF(BB59&lt;=20%, "Leve", IF(BB59&lt;=40%,"Menor", IF(BB59&lt;=60%,"Moderado",IF(BB59&lt;=80%,"Mayor","Catastrófico"))))</f>
        <v>Leve</v>
      </c>
      <c r="BD59" s="620" t="str">
        <f>IF(AND(BA59&lt;&gt;"",BC59&lt;&gt;""),VLOOKUP(BA59&amp;BC59,'[2]No Eliminar'!$P$3:$Q$27,2,FALSE),"")</f>
        <v>Baja</v>
      </c>
      <c r="BE59" s="1381"/>
      <c r="BF59" s="1247" t="s">
        <v>388</v>
      </c>
      <c r="BG59" s="1247" t="s">
        <v>388</v>
      </c>
      <c r="BH59" s="1247" t="s">
        <v>388</v>
      </c>
      <c r="BI59" s="1247" t="s">
        <v>388</v>
      </c>
      <c r="BJ59" s="1247" t="s">
        <v>388</v>
      </c>
      <c r="BK59" s="1014"/>
      <c r="BL59" s="1608"/>
    </row>
    <row r="60" spans="2:64" s="614" customFormat="1" ht="166.5" thickBot="1" x14ac:dyDescent="0.35">
      <c r="B60" s="1445" t="s">
        <v>199</v>
      </c>
      <c r="C60" s="1503" t="str">
        <f>VLOOKUP(B60,'No Eliminar'!B$3:D$18,2,FALSE)</f>
        <v>Ejercer la defensa de los intereses del Instituto, el control de la legalidad de sus actos administrativos y emitir conceptos jurídicos relacionados con el objeto y función de la entidad.</v>
      </c>
      <c r="D60" s="1506" t="str">
        <f>VLOOKUP(B60,'No Eliminar'!B$3:E$18,4,FALSE)</f>
        <v>Ejecutar la planeación institucional en el marco de los valores del servicio público.</v>
      </c>
      <c r="E60" s="1392" t="s">
        <v>50</v>
      </c>
      <c r="F60" s="1394" t="s">
        <v>269</v>
      </c>
      <c r="G60" s="1593" t="s">
        <v>1157</v>
      </c>
      <c r="H60" s="1589" t="s">
        <v>68</v>
      </c>
      <c r="I60" s="1589" t="s">
        <v>1155</v>
      </c>
      <c r="J60" s="1589" t="s">
        <v>1156</v>
      </c>
      <c r="K60" s="1595" t="s">
        <v>101</v>
      </c>
      <c r="L60" s="1372" t="s">
        <v>64</v>
      </c>
      <c r="M60" s="1384" t="str">
        <f t="shared" si="58"/>
        <v>Media</v>
      </c>
      <c r="N60" s="1370">
        <f t="shared" si="59"/>
        <v>0.6</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372" t="s">
        <v>361</v>
      </c>
      <c r="AJ60" s="641"/>
      <c r="AK60" s="1374" t="str">
        <f t="shared" si="60"/>
        <v>Moderado</v>
      </c>
      <c r="AL60" s="1376">
        <f t="shared" si="61"/>
        <v>0.6</v>
      </c>
      <c r="AM60" s="1378" t="str">
        <f>IF(AND(M60&lt;&gt;"",AK60&lt;&gt;""),VLOOKUP(M60&amp;AK60,'No Eliminar'!$P$3:$Q$27,2,FALSE),"")</f>
        <v>Moderada</v>
      </c>
      <c r="AN60" s="686" t="s">
        <v>84</v>
      </c>
      <c r="AO60" s="749" t="s">
        <v>1501</v>
      </c>
      <c r="AP60" s="744" t="s">
        <v>1159</v>
      </c>
      <c r="AQ60" s="642" t="str">
        <f t="shared" si="62"/>
        <v>Probabilidad</v>
      </c>
      <c r="AR60" s="658" t="s">
        <v>61</v>
      </c>
      <c r="AS60" s="643">
        <f t="shared" si="12"/>
        <v>0.25</v>
      </c>
      <c r="AT60" s="658" t="s">
        <v>56</v>
      </c>
      <c r="AU60" s="643">
        <f t="shared" si="46"/>
        <v>0.15</v>
      </c>
      <c r="AV60" s="644">
        <f t="shared" ref="AV60:AV69" si="74">AS60+AU60</f>
        <v>0.4</v>
      </c>
      <c r="AW60" s="658" t="s">
        <v>57</v>
      </c>
      <c r="AX60" s="658" t="s">
        <v>58</v>
      </c>
      <c r="AY60" s="658" t="s">
        <v>59</v>
      </c>
      <c r="AZ60" s="644">
        <f t="shared" ref="AZ60" si="75">IFERROR(IF(AQ60="Probabilidad",(N60-(+N60*AV60)),IF(AQ60="Impacto",N60,"")),"")</f>
        <v>0.36</v>
      </c>
      <c r="BA60" s="645" t="str">
        <f t="shared" si="48"/>
        <v>Baja</v>
      </c>
      <c r="BB60" s="644">
        <f t="shared" ref="BB60" si="76">IF(AQ60="Impacto",(AL60-(+AL60*AV60)),AL60)</f>
        <v>0.6</v>
      </c>
      <c r="BC60" s="645" t="str">
        <f t="shared" si="49"/>
        <v>Moderado</v>
      </c>
      <c r="BD60" s="646" t="str">
        <f>IF(AND(BA60&lt;&gt;"",BC60&lt;&gt;""),VLOOKUP(BA60&amp;BC60,'No Eliminar'!$P$3:$Q$27,2,FALSE),"")</f>
        <v>Moderada</v>
      </c>
      <c r="BE60" s="1380" t="s">
        <v>60</v>
      </c>
      <c r="BF60" s="1597" t="s">
        <v>1162</v>
      </c>
      <c r="BG60" s="1589" t="s">
        <v>1163</v>
      </c>
      <c r="BH60" s="1585" t="s">
        <v>395</v>
      </c>
      <c r="BI60" s="1609">
        <v>44928</v>
      </c>
      <c r="BJ60" s="1609">
        <v>45289</v>
      </c>
      <c r="BK60" s="1011"/>
      <c r="BL60" s="1591" t="s">
        <v>1164</v>
      </c>
    </row>
    <row r="61" spans="2:64" s="614" customFormat="1" ht="146.25" thickBot="1" x14ac:dyDescent="0.35">
      <c r="B61" s="1446"/>
      <c r="C61" s="1504"/>
      <c r="D61" s="1507"/>
      <c r="E61" s="1433"/>
      <c r="F61" s="1395"/>
      <c r="G61" s="1594"/>
      <c r="H61" s="1590"/>
      <c r="I61" s="1590"/>
      <c r="J61" s="1590"/>
      <c r="K61" s="1596"/>
      <c r="L61" s="1373"/>
      <c r="M61" s="1385"/>
      <c r="N61" s="1371"/>
      <c r="O61" s="661" t="s">
        <v>53</v>
      </c>
      <c r="P61" s="661" t="s">
        <v>53</v>
      </c>
      <c r="Q61" s="661" t="s">
        <v>53</v>
      </c>
      <c r="R61" s="661" t="s">
        <v>53</v>
      </c>
      <c r="S61" s="661" t="s">
        <v>53</v>
      </c>
      <c r="T61" s="661" t="s">
        <v>53</v>
      </c>
      <c r="U61" s="661" t="s">
        <v>53</v>
      </c>
      <c r="V61" s="661" t="s">
        <v>54</v>
      </c>
      <c r="W61" s="661" t="s">
        <v>54</v>
      </c>
      <c r="X61" s="661" t="s">
        <v>53</v>
      </c>
      <c r="Y61" s="661" t="s">
        <v>53</v>
      </c>
      <c r="Z61" s="661" t="s">
        <v>53</v>
      </c>
      <c r="AA61" s="661" t="s">
        <v>53</v>
      </c>
      <c r="AB61" s="661" t="s">
        <v>53</v>
      </c>
      <c r="AC61" s="661" t="s">
        <v>53</v>
      </c>
      <c r="AD61" s="661" t="s">
        <v>54</v>
      </c>
      <c r="AE61" s="661" t="s">
        <v>53</v>
      </c>
      <c r="AF61" s="661" t="s">
        <v>53</v>
      </c>
      <c r="AG61" s="661" t="s">
        <v>54</v>
      </c>
      <c r="AH61" s="662"/>
      <c r="AI61" s="1373"/>
      <c r="AJ61" s="662"/>
      <c r="AK61" s="1375"/>
      <c r="AL61" s="1377"/>
      <c r="AM61" s="1379"/>
      <c r="AN61" s="685" t="s">
        <v>347</v>
      </c>
      <c r="AO61" s="760" t="s">
        <v>1502</v>
      </c>
      <c r="AP61" s="745" t="s">
        <v>1161</v>
      </c>
      <c r="AQ61" s="663" t="str">
        <f t="shared" si="62"/>
        <v>Probabilidad</v>
      </c>
      <c r="AR61" s="664" t="s">
        <v>62</v>
      </c>
      <c r="AS61" s="621">
        <f t="shared" si="12"/>
        <v>0.15</v>
      </c>
      <c r="AT61" s="664" t="s">
        <v>56</v>
      </c>
      <c r="AU61" s="621">
        <f t="shared" si="46"/>
        <v>0.15</v>
      </c>
      <c r="AV61" s="665">
        <f t="shared" si="74"/>
        <v>0.3</v>
      </c>
      <c r="AW61" s="664" t="s">
        <v>73</v>
      </c>
      <c r="AX61" s="664" t="s">
        <v>65</v>
      </c>
      <c r="AY61" s="664" t="s">
        <v>59</v>
      </c>
      <c r="AZ61" s="679">
        <f>IFERROR(IF(AND(AQ60="Probabilidad",AQ61="Probabilidad"),(AZ60-(+AZ60*AV61)),IF(AQ61="Probabilidad",(N60-(+N60*AV61)),IF(AQ61="Impacto",AZ60,""))),"")</f>
        <v>0.252</v>
      </c>
      <c r="BA61" s="666" t="str">
        <f t="shared" si="48"/>
        <v>Baja</v>
      </c>
      <c r="BB61" s="665">
        <f>IFERROR(IF(AND(AQ60="Impacto",AQ61="Impacto"),(BB60-(+BB60*AV61)),IF(AND(AQ60="Impacto",AQ61="Probabilidad"),(BB60),IF(AND(AQ60="Probabilidad",AQ61="Impacto"),(BB60-(+BB60*AV61)),IF(AND(AQ60="Probabilidad",AQ61="Probabilidad"),(BB60))))),"")</f>
        <v>0.6</v>
      </c>
      <c r="BC61" s="666" t="str">
        <f t="shared" si="49"/>
        <v>Moderado</v>
      </c>
      <c r="BD61" s="624" t="str">
        <f>IF(AND(BA61&lt;&gt;"",BC61&lt;&gt;""),VLOOKUP(BA61&amp;BC61,'No Eliminar'!$P$3:$Q$27,2,FALSE),"")</f>
        <v>Moderada</v>
      </c>
      <c r="BE61" s="1381"/>
      <c r="BF61" s="1598"/>
      <c r="BG61" s="1590"/>
      <c r="BH61" s="1586"/>
      <c r="BI61" s="1610"/>
      <c r="BJ61" s="1610"/>
      <c r="BK61" s="1325"/>
      <c r="BL61" s="1592"/>
    </row>
    <row r="62" spans="2:64" s="614" customFormat="1" ht="129" thickBot="1" x14ac:dyDescent="0.35">
      <c r="B62" s="1446"/>
      <c r="C62" s="1504"/>
      <c r="D62" s="1507"/>
      <c r="E62" s="1413" t="s">
        <v>50</v>
      </c>
      <c r="F62" s="1394" t="s">
        <v>270</v>
      </c>
      <c r="G62" s="1593" t="s">
        <v>1165</v>
      </c>
      <c r="H62" s="1589" t="s">
        <v>68</v>
      </c>
      <c r="I62" s="1589" t="s">
        <v>1166</v>
      </c>
      <c r="J62" s="1589" t="s">
        <v>1167</v>
      </c>
      <c r="K62" s="1595" t="s">
        <v>101</v>
      </c>
      <c r="L62" s="1372" t="s">
        <v>70</v>
      </c>
      <c r="M62" s="1384" t="str">
        <f t="shared" ref="M62" si="77">IF(L62="Máximo 2 veces por año","Muy Baja", IF(L62="De 3 a 24 veces por año","Baja", IF(L62="De 24 a 500 veces por año","Media", IF(L62="De 500 veces al año y máximo 5000 veces por año","Alta",IF(L62="Más de 5000 veces por año","Muy Alta",";")))))</f>
        <v>Alta</v>
      </c>
      <c r="N62" s="1370">
        <f t="shared" ref="N62" si="78">IF(M62="Muy Baja", 20%, IF(M62="Baja",40%, IF(M62="Media",60%, IF(M62="Alta",80%,IF(M62="Muy Alta",100%,"")))))</f>
        <v>0.8</v>
      </c>
      <c r="O62" s="640" t="s">
        <v>53</v>
      </c>
      <c r="P62" s="640" t="s">
        <v>53</v>
      </c>
      <c r="Q62" s="640" t="s">
        <v>53</v>
      </c>
      <c r="R62" s="640" t="s">
        <v>53</v>
      </c>
      <c r="S62" s="640" t="s">
        <v>53</v>
      </c>
      <c r="T62" s="640" t="s">
        <v>53</v>
      </c>
      <c r="U62" s="640" t="s">
        <v>53</v>
      </c>
      <c r="V62" s="640" t="s">
        <v>54</v>
      </c>
      <c r="W62" s="640" t="s">
        <v>54</v>
      </c>
      <c r="X62" s="640" t="s">
        <v>53</v>
      </c>
      <c r="Y62" s="640" t="s">
        <v>53</v>
      </c>
      <c r="Z62" s="640" t="s">
        <v>53</v>
      </c>
      <c r="AA62" s="640" t="s">
        <v>53</v>
      </c>
      <c r="AB62" s="640" t="s">
        <v>53</v>
      </c>
      <c r="AC62" s="640" t="s">
        <v>53</v>
      </c>
      <c r="AD62" s="640" t="s">
        <v>54</v>
      </c>
      <c r="AE62" s="640" t="s">
        <v>53</v>
      </c>
      <c r="AF62" s="640" t="s">
        <v>53</v>
      </c>
      <c r="AG62" s="640" t="s">
        <v>54</v>
      </c>
      <c r="AH62" s="641"/>
      <c r="AI62" s="1372" t="s">
        <v>360</v>
      </c>
      <c r="AJ62" s="641"/>
      <c r="AK62" s="1374" t="str">
        <f t="shared" ref="AK62" si="79">IF(AI62="Afectación menor a 10 SMLMV","Leve",IF(AI62="Entre 10 y 50 SMLMV","Menor",IF(AI62="Entre 50 y 100 SMLMV","Moderado",IF(AI62="Entre 100 y 500 SMLMV","Mayor",IF(AI62="Mayor a 500 SMLMV","Catastrófico",";")))))</f>
        <v>Menor</v>
      </c>
      <c r="AL62" s="1376">
        <f t="shared" ref="AL62" si="80">IF(AK62="Leve", 20%, IF(AK62="Menor",40%, IF(AK62="Moderado",60%, IF(AK62="Mayor",80%,IF(AK62="Catastrófico",100%,"")))))</f>
        <v>0.4</v>
      </c>
      <c r="AM62" s="1378" t="str">
        <f>IF(AND(M62&lt;&gt;"",AK62&lt;&gt;""),VLOOKUP(M62&amp;AK62,'No Eliminar'!$P$3:$Q$27,2,FALSE),"")</f>
        <v>Moderada</v>
      </c>
      <c r="AN62" s="686" t="s">
        <v>84</v>
      </c>
      <c r="AO62" s="1301" t="s">
        <v>1503</v>
      </c>
      <c r="AP62" s="747" t="s">
        <v>1168</v>
      </c>
      <c r="AQ62" s="678" t="str">
        <f t="shared" si="62"/>
        <v>Probabilidad</v>
      </c>
      <c r="AR62" s="658" t="s">
        <v>61</v>
      </c>
      <c r="AS62" s="643">
        <f t="shared" si="12"/>
        <v>0.25</v>
      </c>
      <c r="AT62" s="658" t="s">
        <v>56</v>
      </c>
      <c r="AU62" s="643">
        <f t="shared" si="46"/>
        <v>0.15</v>
      </c>
      <c r="AV62" s="644">
        <f t="shared" si="74"/>
        <v>0.4</v>
      </c>
      <c r="AW62" s="658" t="s">
        <v>57</v>
      </c>
      <c r="AX62" s="658" t="s">
        <v>58</v>
      </c>
      <c r="AY62" s="658" t="s">
        <v>59</v>
      </c>
      <c r="AZ62" s="644">
        <f t="shared" ref="AZ62" si="81">IFERROR(IF(AQ62="Probabilidad",(N62-(+N62*AV62)),IF(AQ62="Impacto",N62,"")),"")</f>
        <v>0.48</v>
      </c>
      <c r="BA62" s="645" t="str">
        <f t="shared" si="48"/>
        <v>Media</v>
      </c>
      <c r="BB62" s="644">
        <f t="shared" ref="BB62" si="82">IF(AQ62="Impacto",(AL62-(+AL62*AV62)),AL62)</f>
        <v>0.4</v>
      </c>
      <c r="BC62" s="645" t="str">
        <f t="shared" si="49"/>
        <v>Menor</v>
      </c>
      <c r="BD62" s="646" t="str">
        <f>IF(AND(BA62&lt;&gt;"",BC62&lt;&gt;""),VLOOKUP(BA62&amp;BC62,'No Eliminar'!$P$3:$Q$27,2,FALSE),"")</f>
        <v>Moderada</v>
      </c>
      <c r="BE62" s="1380" t="s">
        <v>114</v>
      </c>
      <c r="BF62" s="1589" t="s">
        <v>388</v>
      </c>
      <c r="BG62" s="1589" t="s">
        <v>388</v>
      </c>
      <c r="BH62" s="1589" t="s">
        <v>388</v>
      </c>
      <c r="BI62" s="1589" t="s">
        <v>388</v>
      </c>
      <c r="BJ62" s="1589" t="s">
        <v>388</v>
      </c>
      <c r="BK62" s="1011"/>
      <c r="BL62" s="1591" t="s">
        <v>1175</v>
      </c>
    </row>
    <row r="63" spans="2:64" s="614" customFormat="1" ht="103.5" thickBot="1" x14ac:dyDescent="0.35">
      <c r="B63" s="1446"/>
      <c r="C63" s="1504"/>
      <c r="D63" s="1507"/>
      <c r="E63" s="1436"/>
      <c r="F63" s="1437"/>
      <c r="G63" s="1611"/>
      <c r="H63" s="1612"/>
      <c r="I63" s="1612"/>
      <c r="J63" s="1612"/>
      <c r="K63" s="1613"/>
      <c r="L63" s="1415"/>
      <c r="M63" s="1424"/>
      <c r="N63" s="1414"/>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15"/>
      <c r="AJ63" s="615"/>
      <c r="AK63" s="1416"/>
      <c r="AL63" s="1417"/>
      <c r="AM63" s="1418"/>
      <c r="AN63" s="686" t="s">
        <v>347</v>
      </c>
      <c r="AO63" s="1303" t="s">
        <v>1504</v>
      </c>
      <c r="AP63" s="747" t="s">
        <v>1168</v>
      </c>
      <c r="AQ63" s="717" t="str">
        <f t="shared" si="62"/>
        <v>Probabilidad</v>
      </c>
      <c r="AR63" s="659" t="s">
        <v>61</v>
      </c>
      <c r="AS63" s="617">
        <f t="shared" si="12"/>
        <v>0.25</v>
      </c>
      <c r="AT63" s="659" t="s">
        <v>56</v>
      </c>
      <c r="AU63" s="617">
        <f t="shared" si="46"/>
        <v>0.15</v>
      </c>
      <c r="AV63" s="618">
        <f t="shared" si="74"/>
        <v>0.4</v>
      </c>
      <c r="AW63" s="659" t="s">
        <v>57</v>
      </c>
      <c r="AX63" s="659" t="s">
        <v>58</v>
      </c>
      <c r="AY63" s="659" t="s">
        <v>59</v>
      </c>
      <c r="AZ63" s="629">
        <f>IFERROR(IF(AND(AQ62="Probabilidad",AQ63="Probabilidad"),(AZ62-(+AZ62*AV63)),IF(AQ63="Probabilidad",(N62-(+N62*AV63)),IF(AQ63="Impacto",AZ62,""))),"")</f>
        <v>0.28799999999999998</v>
      </c>
      <c r="BA63" s="619" t="str">
        <f t="shared" si="48"/>
        <v>Baja</v>
      </c>
      <c r="BB63" s="618">
        <f>IFERROR(IF(AND(AQ62="Impacto",AQ63="Impacto"),(BB62-(+BB62*AV63)),IF(AND(AQ62="Impacto",AQ63="Probabilidad"),(BB62),IF(AND(AQ62="Probabilidad",AQ63="Impacto"),(BB62-(+BB62*AV63)),IF(AND(AQ62="Probabilidad",AQ63="Probabilidad"),(BB62))))),"")</f>
        <v>0.4</v>
      </c>
      <c r="BC63" s="619" t="str">
        <f t="shared" si="49"/>
        <v>Menor</v>
      </c>
      <c r="BD63" s="620" t="str">
        <f>IF(AND(BA63&lt;&gt;"",BC63&lt;&gt;""),VLOOKUP(BA63&amp;BC63,'No Eliminar'!$P$3:$Q$27,2,FALSE),"")</f>
        <v>Moderada</v>
      </c>
      <c r="BE63" s="1419"/>
      <c r="BF63" s="1612"/>
      <c r="BG63" s="1612"/>
      <c r="BH63" s="1612"/>
      <c r="BI63" s="1612"/>
      <c r="BJ63" s="1612"/>
      <c r="BK63" s="1014"/>
      <c r="BL63" s="1614"/>
    </row>
    <row r="64" spans="2:64" s="614" customFormat="1" ht="102.75" thickBot="1" x14ac:dyDescent="0.35">
      <c r="B64" s="1446"/>
      <c r="C64" s="1504"/>
      <c r="D64" s="1507"/>
      <c r="E64" s="1436"/>
      <c r="F64" s="1437"/>
      <c r="G64" s="1611"/>
      <c r="H64" s="1612"/>
      <c r="I64" s="1612"/>
      <c r="J64" s="1612"/>
      <c r="K64" s="1613"/>
      <c r="L64" s="1415"/>
      <c r="M64" s="1424"/>
      <c r="N64" s="1414"/>
      <c r="O64" s="623" t="s">
        <v>53</v>
      </c>
      <c r="P64" s="623" t="s">
        <v>53</v>
      </c>
      <c r="Q64" s="623" t="s">
        <v>53</v>
      </c>
      <c r="R64" s="623" t="s">
        <v>53</v>
      </c>
      <c r="S64" s="623" t="s">
        <v>53</v>
      </c>
      <c r="T64" s="623" t="s">
        <v>53</v>
      </c>
      <c r="U64" s="623" t="s">
        <v>53</v>
      </c>
      <c r="V64" s="623" t="s">
        <v>54</v>
      </c>
      <c r="W64" s="623" t="s">
        <v>54</v>
      </c>
      <c r="X64" s="623" t="s">
        <v>53</v>
      </c>
      <c r="Y64" s="623" t="s">
        <v>53</v>
      </c>
      <c r="Z64" s="623" t="s">
        <v>53</v>
      </c>
      <c r="AA64" s="623" t="s">
        <v>53</v>
      </c>
      <c r="AB64" s="623" t="s">
        <v>53</v>
      </c>
      <c r="AC64" s="623" t="s">
        <v>53</v>
      </c>
      <c r="AD64" s="623" t="s">
        <v>54</v>
      </c>
      <c r="AE64" s="623" t="s">
        <v>53</v>
      </c>
      <c r="AF64" s="623" t="s">
        <v>53</v>
      </c>
      <c r="AG64" s="623" t="s">
        <v>54</v>
      </c>
      <c r="AH64" s="615"/>
      <c r="AI64" s="1415"/>
      <c r="AJ64" s="615"/>
      <c r="AK64" s="1416"/>
      <c r="AL64" s="1417"/>
      <c r="AM64" s="1418"/>
      <c r="AN64" s="686" t="s">
        <v>348</v>
      </c>
      <c r="AO64" s="1303" t="s">
        <v>1505</v>
      </c>
      <c r="AP64" s="747" t="s">
        <v>1168</v>
      </c>
      <c r="AQ64" s="717" t="str">
        <f t="shared" si="62"/>
        <v>Probabilidad</v>
      </c>
      <c r="AR64" s="659" t="s">
        <v>62</v>
      </c>
      <c r="AS64" s="617">
        <f t="shared" si="12"/>
        <v>0.15</v>
      </c>
      <c r="AT64" s="659" t="s">
        <v>56</v>
      </c>
      <c r="AU64" s="617">
        <f t="shared" si="46"/>
        <v>0.15</v>
      </c>
      <c r="AV64" s="618">
        <f t="shared" si="74"/>
        <v>0.3</v>
      </c>
      <c r="AW64" s="659" t="s">
        <v>73</v>
      </c>
      <c r="AX64" s="659" t="s">
        <v>65</v>
      </c>
      <c r="AY64" s="659" t="s">
        <v>59</v>
      </c>
      <c r="AZ64" s="618">
        <f>IFERROR(IF(AND(AQ63="Probabilidad",AQ64="Probabilidad"),(AZ63-(+AZ63*AV64)),IF(AND(AQ63="Impacto",AQ64="Probabilidad"),(AZ62-(+AZ62*AV64)),IF(AQ64="Impacto",AZ63,""))),"")</f>
        <v>0.2016</v>
      </c>
      <c r="BA64" s="619" t="str">
        <f t="shared" si="48"/>
        <v>Baja</v>
      </c>
      <c r="BB64" s="618">
        <f>IFERROR(IF(AND(AQ63="Impacto",AQ64="Impacto"),(BB63-(+BB63*AV64)),IF(AND(AQ63="Impacto",AQ64="Probabilidad"),(BB63),IF(AND(AQ63="Probabilidad",AQ64="Impacto"),(BB63-(+BB63*AV64)),IF(AND(AQ63="Probabilidad",AQ64="Probabilidad"),(BB63))))),"")</f>
        <v>0.4</v>
      </c>
      <c r="BC64" s="619" t="str">
        <f t="shared" si="49"/>
        <v>Menor</v>
      </c>
      <c r="BD64" s="620" t="str">
        <f>IF(AND(BA64&lt;&gt;"",BC64&lt;&gt;""),VLOOKUP(BA64&amp;BC64,'No Eliminar'!$P$3:$Q$27,2,FALSE),"")</f>
        <v>Moderada</v>
      </c>
      <c r="BE64" s="1419"/>
      <c r="BF64" s="1612"/>
      <c r="BG64" s="1612"/>
      <c r="BH64" s="1612"/>
      <c r="BI64" s="1612"/>
      <c r="BJ64" s="1612"/>
      <c r="BK64" s="1014"/>
      <c r="BL64" s="1614"/>
    </row>
    <row r="65" spans="2:64" s="614" customFormat="1" ht="117" thickBot="1" x14ac:dyDescent="0.35">
      <c r="B65" s="1446"/>
      <c r="C65" s="1504"/>
      <c r="D65" s="1507"/>
      <c r="E65" s="1436"/>
      <c r="F65" s="1437"/>
      <c r="G65" s="1611"/>
      <c r="H65" s="1612"/>
      <c r="I65" s="1612"/>
      <c r="J65" s="1612"/>
      <c r="K65" s="1613"/>
      <c r="L65" s="1415"/>
      <c r="M65" s="1424"/>
      <c r="N65" s="1414"/>
      <c r="O65" s="623" t="s">
        <v>53</v>
      </c>
      <c r="P65" s="623" t="s">
        <v>53</v>
      </c>
      <c r="Q65" s="623" t="s">
        <v>53</v>
      </c>
      <c r="R65" s="623" t="s">
        <v>53</v>
      </c>
      <c r="S65" s="623" t="s">
        <v>53</v>
      </c>
      <c r="T65" s="623" t="s">
        <v>53</v>
      </c>
      <c r="U65" s="623" t="s">
        <v>53</v>
      </c>
      <c r="V65" s="623" t="s">
        <v>54</v>
      </c>
      <c r="W65" s="623" t="s">
        <v>54</v>
      </c>
      <c r="X65" s="623" t="s">
        <v>53</v>
      </c>
      <c r="Y65" s="623" t="s">
        <v>53</v>
      </c>
      <c r="Z65" s="623" t="s">
        <v>53</v>
      </c>
      <c r="AA65" s="623" t="s">
        <v>53</v>
      </c>
      <c r="AB65" s="623" t="s">
        <v>53</v>
      </c>
      <c r="AC65" s="623" t="s">
        <v>53</v>
      </c>
      <c r="AD65" s="623" t="s">
        <v>54</v>
      </c>
      <c r="AE65" s="623" t="s">
        <v>53</v>
      </c>
      <c r="AF65" s="623" t="s">
        <v>53</v>
      </c>
      <c r="AG65" s="623" t="s">
        <v>54</v>
      </c>
      <c r="AH65" s="615"/>
      <c r="AI65" s="1415"/>
      <c r="AJ65" s="615"/>
      <c r="AK65" s="1416"/>
      <c r="AL65" s="1417"/>
      <c r="AM65" s="1418"/>
      <c r="AN65" s="686" t="s">
        <v>349</v>
      </c>
      <c r="AO65" s="1303" t="s">
        <v>1506</v>
      </c>
      <c r="AP65" s="747" t="s">
        <v>1168</v>
      </c>
      <c r="AQ65" s="717" t="str">
        <f t="shared" si="62"/>
        <v>Probabilidad</v>
      </c>
      <c r="AR65" s="659" t="s">
        <v>62</v>
      </c>
      <c r="AS65" s="617">
        <f t="shared" si="12"/>
        <v>0.15</v>
      </c>
      <c r="AT65" s="659" t="s">
        <v>56</v>
      </c>
      <c r="AU65" s="617">
        <f t="shared" si="46"/>
        <v>0.15</v>
      </c>
      <c r="AV65" s="618">
        <f t="shared" si="74"/>
        <v>0.3</v>
      </c>
      <c r="AW65" s="659" t="s">
        <v>57</v>
      </c>
      <c r="AX65" s="659" t="s">
        <v>58</v>
      </c>
      <c r="AY65" s="659" t="s">
        <v>59</v>
      </c>
      <c r="AZ65" s="618">
        <f>IFERROR(IF(AND(AQ64="Probabilidad",AQ65="Probabilidad"),(AZ64-(+AZ64*AV65)),IF(AND(AQ64="Impacto",AQ65="Probabilidad"),(AZ63-(+AZ63*AV65)),IF(AQ65="Impacto",AZ64,""))),"")</f>
        <v>0.14112</v>
      </c>
      <c r="BA65" s="619" t="str">
        <f t="shared" si="48"/>
        <v>Muy Baja</v>
      </c>
      <c r="BB65" s="618">
        <f>IFERROR(IF(AND(AQ64="Impacto",AQ65="Impacto"),(BB64-(+BB64*AV65)),IF(AND(AQ64="Impacto",AQ65="Probabilidad"),(BB64),IF(AND(AQ64="Probabilidad",AQ65="Impacto"),(BB64-(+BB64*AV65)),IF(AND(AQ64="Probabilidad",AQ65="Probabilidad"),(BB64))))),"")</f>
        <v>0.4</v>
      </c>
      <c r="BC65" s="619" t="str">
        <f t="shared" si="49"/>
        <v>Menor</v>
      </c>
      <c r="BD65" s="620" t="str">
        <f>IF(AND(BA65&lt;&gt;"",BC65&lt;&gt;""),VLOOKUP(BA65&amp;BC65,'No Eliminar'!$P$3:$Q$27,2,FALSE),"")</f>
        <v>Baja</v>
      </c>
      <c r="BE65" s="1419"/>
      <c r="BF65" s="1612"/>
      <c r="BG65" s="1612"/>
      <c r="BH65" s="1612"/>
      <c r="BI65" s="1612"/>
      <c r="BJ65" s="1612"/>
      <c r="BK65" s="1014"/>
      <c r="BL65" s="1614"/>
    </row>
    <row r="66" spans="2:64" s="614" customFormat="1" ht="156.75" customHeight="1" thickBot="1" x14ac:dyDescent="0.35">
      <c r="B66" s="1446"/>
      <c r="C66" s="1504"/>
      <c r="D66" s="1507"/>
      <c r="E66" s="1433"/>
      <c r="F66" s="1395"/>
      <c r="G66" s="1594"/>
      <c r="H66" s="1590"/>
      <c r="I66" s="1590"/>
      <c r="J66" s="1590"/>
      <c r="K66" s="1596"/>
      <c r="L66" s="1373"/>
      <c r="M66" s="1385"/>
      <c r="N66" s="1371"/>
      <c r="O66" s="649" t="s">
        <v>53</v>
      </c>
      <c r="P66" s="649" t="s">
        <v>53</v>
      </c>
      <c r="Q66" s="649" t="s">
        <v>53</v>
      </c>
      <c r="R66" s="649" t="s">
        <v>53</v>
      </c>
      <c r="S66" s="649" t="s">
        <v>53</v>
      </c>
      <c r="T66" s="649" t="s">
        <v>53</v>
      </c>
      <c r="U66" s="649" t="s">
        <v>53</v>
      </c>
      <c r="V66" s="649" t="s">
        <v>54</v>
      </c>
      <c r="W66" s="649" t="s">
        <v>54</v>
      </c>
      <c r="X66" s="649" t="s">
        <v>53</v>
      </c>
      <c r="Y66" s="649" t="s">
        <v>53</v>
      </c>
      <c r="Z66" s="649" t="s">
        <v>53</v>
      </c>
      <c r="AA66" s="649" t="s">
        <v>53</v>
      </c>
      <c r="AB66" s="649" t="s">
        <v>53</v>
      </c>
      <c r="AC66" s="649" t="s">
        <v>53</v>
      </c>
      <c r="AD66" s="649" t="s">
        <v>54</v>
      </c>
      <c r="AE66" s="649" t="s">
        <v>53</v>
      </c>
      <c r="AF66" s="649" t="s">
        <v>53</v>
      </c>
      <c r="AG66" s="649" t="s">
        <v>54</v>
      </c>
      <c r="AH66" s="650"/>
      <c r="AI66" s="1373"/>
      <c r="AJ66" s="650"/>
      <c r="AK66" s="1375"/>
      <c r="AL66" s="1377"/>
      <c r="AM66" s="1379"/>
      <c r="AN66" s="686" t="s">
        <v>350</v>
      </c>
      <c r="AO66" s="1302" t="s">
        <v>1507</v>
      </c>
      <c r="AP66" s="747" t="s">
        <v>1169</v>
      </c>
      <c r="AQ66" s="684" t="str">
        <f t="shared" si="62"/>
        <v>Probabilidad</v>
      </c>
      <c r="AR66" s="660" t="s">
        <v>62</v>
      </c>
      <c r="AS66" s="653">
        <f t="shared" si="12"/>
        <v>0.15</v>
      </c>
      <c r="AT66" s="660" t="s">
        <v>56</v>
      </c>
      <c r="AU66" s="653">
        <f t="shared" si="46"/>
        <v>0.15</v>
      </c>
      <c r="AV66" s="654">
        <f t="shared" si="74"/>
        <v>0.3</v>
      </c>
      <c r="AW66" s="660" t="s">
        <v>57</v>
      </c>
      <c r="AX66" s="660" t="s">
        <v>58</v>
      </c>
      <c r="AY66" s="660" t="s">
        <v>59</v>
      </c>
      <c r="AZ66" s="654">
        <f>IFERROR(IF(AND(AQ65="Probabilidad",AQ66="Probabilidad"),(AZ65-(+AZ65*AV66)),IF(AND(AQ65="Impacto",AQ66="Probabilidad"),(AZ64-(+AZ64*AV66)),IF(AQ66="Impacto",AZ65,""))),"")</f>
        <v>9.8783999999999997E-2</v>
      </c>
      <c r="BA66" s="655" t="str">
        <f t="shared" si="48"/>
        <v>Muy Baja</v>
      </c>
      <c r="BB66" s="654">
        <f>IFERROR(IF(AND(AQ65="Impacto",AQ66="Impacto"),(BB65-(+BB65*AV66)),IF(AND(AQ65="Impacto",AQ66="Probabilidad"),(BB65),IF(AND(AQ65="Probabilidad",AQ66="Impacto"),(BB65-(+BB65*AV66)),IF(AND(AQ65="Probabilidad",AQ66="Probabilidad"),(BB65))))),"")</f>
        <v>0.4</v>
      </c>
      <c r="BC66" s="655" t="str">
        <f t="shared" si="49"/>
        <v>Menor</v>
      </c>
      <c r="BD66" s="656" t="str">
        <f>IF(AND(BA66&lt;&gt;"",BC66&lt;&gt;""),VLOOKUP(BA66&amp;BC66,'No Eliminar'!$P$3:$Q$27,2,FALSE),"")</f>
        <v>Baja</v>
      </c>
      <c r="BE66" s="1381"/>
      <c r="BF66" s="1590"/>
      <c r="BG66" s="1590"/>
      <c r="BH66" s="1590"/>
      <c r="BI66" s="1590"/>
      <c r="BJ66" s="1590"/>
      <c r="BK66" s="1012"/>
      <c r="BL66" s="1592"/>
    </row>
    <row r="67" spans="2:64" s="614" customFormat="1" ht="114.75" thickBot="1" x14ac:dyDescent="0.35">
      <c r="B67" s="1446"/>
      <c r="C67" s="1504"/>
      <c r="D67" s="1507"/>
      <c r="E67" s="779" t="s">
        <v>50</v>
      </c>
      <c r="F67" s="720" t="s">
        <v>272</v>
      </c>
      <c r="G67" s="906" t="s">
        <v>1176</v>
      </c>
      <c r="H67" s="1241" t="s">
        <v>68</v>
      </c>
      <c r="I67" s="1241" t="s">
        <v>1177</v>
      </c>
      <c r="J67" s="1241" t="s">
        <v>1178</v>
      </c>
      <c r="K67" s="923" t="s">
        <v>101</v>
      </c>
      <c r="L67" s="688" t="s">
        <v>64</v>
      </c>
      <c r="M67" s="690" t="str">
        <f t="shared" ref="M67:M68" si="83">IF(L67="Máximo 2 veces por año","Muy Baja", IF(L67="De 3 a 24 veces por año","Baja", IF(L67="De 24 a 500 veces por año","Media", IF(L67="De 500 veces al año y máximo 5000 veces por año","Alta",IF(L67="Más de 5000 veces por año","Muy Alta",";")))))</f>
        <v>Media</v>
      </c>
      <c r="N67" s="691">
        <f t="shared" ref="N67:N68" si="84">IF(M67="Muy Baja", 20%, IF(M67="Baja",40%, IF(M67="Media",60%, IF(M67="Alta",80%,IF(M67="Muy Alta",100%,"")))))</f>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tr">
        <f t="shared" ref="AK67:AK68" si="85">IF(AI67="Afectación menor a 10 SMLMV","Leve",IF(AI67="Entre 10 y 50 SMLMV","Menor",IF(AI67="Entre 50 y 100 SMLMV","Moderado",IF(AI67="Entre 100 y 500 SMLMV","Mayor",IF(AI67="Mayor a 500 SMLMV","Catastrófico",";")))))</f>
        <v>Menor</v>
      </c>
      <c r="AL67" s="695">
        <f t="shared" ref="AL67:AL68" si="86">IF(AK67="Leve", 20%, IF(AK67="Menor",40%, IF(AK67="Moderado",60%, IF(AK67="Mayor",80%,IF(AK67="Catastrófico",100%,"")))))</f>
        <v>0.4</v>
      </c>
      <c r="AM67" s="706" t="str">
        <f>IF(AND(M67&lt;&gt;"",AK67&lt;&gt;""),VLOOKUP(M67&amp;AK67,'No Eliminar'!$P$3:$Q$27,2,FALSE),"")</f>
        <v>Moderada</v>
      </c>
      <c r="AN67" s="686" t="s">
        <v>84</v>
      </c>
      <c r="AO67" s="1227" t="s">
        <v>1579</v>
      </c>
      <c r="AP67" s="1046" t="s">
        <v>1584</v>
      </c>
      <c r="AQ67" s="696" t="str">
        <f t="shared" si="62"/>
        <v>Probabilidad</v>
      </c>
      <c r="AR67" s="697" t="s">
        <v>62</v>
      </c>
      <c r="AS67" s="695">
        <f t="shared" si="12"/>
        <v>0.15</v>
      </c>
      <c r="AT67" s="697" t="s">
        <v>56</v>
      </c>
      <c r="AU67" s="695">
        <f t="shared" si="46"/>
        <v>0.15</v>
      </c>
      <c r="AV67" s="698">
        <f t="shared" si="74"/>
        <v>0.3</v>
      </c>
      <c r="AW67" s="697" t="s">
        <v>73</v>
      </c>
      <c r="AX67" s="697" t="s">
        <v>65</v>
      </c>
      <c r="AY67" s="697" t="s">
        <v>59</v>
      </c>
      <c r="AZ67" s="698">
        <f t="shared" ref="AZ67:AZ68" si="87">IFERROR(IF(AQ67="Probabilidad",(N67-(+N67*AV67)),IF(AQ67="Impacto",N67,"")),"")</f>
        <v>0.42</v>
      </c>
      <c r="BA67" s="699" t="str">
        <f t="shared" si="48"/>
        <v>Media</v>
      </c>
      <c r="BB67" s="698">
        <f t="shared" ref="BB67:BB68" si="88">IF(AQ67="Impacto",(AL67-(+AL67*AV67)),AL67)</f>
        <v>0.4</v>
      </c>
      <c r="BC67" s="699" t="str">
        <f t="shared" si="49"/>
        <v>Menor</v>
      </c>
      <c r="BD67" s="700" t="str">
        <f>IF(AND(BA67&lt;&gt;"",BC67&lt;&gt;""),VLOOKUP(BA67&amp;BC67,'No Eliminar'!$P$3:$Q$27,2,FALSE),"")</f>
        <v>Moderada</v>
      </c>
      <c r="BE67" s="697" t="s">
        <v>60</v>
      </c>
      <c r="BF67" s="1264" t="s">
        <v>1580</v>
      </c>
      <c r="BG67" s="1241" t="s">
        <v>1584</v>
      </c>
      <c r="BH67" s="930" t="s">
        <v>381</v>
      </c>
      <c r="BI67" s="1245">
        <v>44928</v>
      </c>
      <c r="BJ67" s="1245">
        <v>45289</v>
      </c>
      <c r="BK67" s="1336"/>
      <c r="BL67" s="1009" t="s">
        <v>1182</v>
      </c>
    </row>
    <row r="68" spans="2:64" s="614" customFormat="1" ht="146.25" thickBot="1" x14ac:dyDescent="0.35">
      <c r="B68" s="1446"/>
      <c r="C68" s="1504"/>
      <c r="D68" s="1507"/>
      <c r="E68" s="1413" t="s">
        <v>50</v>
      </c>
      <c r="F68" s="1394" t="s">
        <v>273</v>
      </c>
      <c r="G68" s="1593" t="s">
        <v>1183</v>
      </c>
      <c r="H68" s="1589" t="s">
        <v>68</v>
      </c>
      <c r="I68" s="1589" t="s">
        <v>1184</v>
      </c>
      <c r="J68" s="1589" t="s">
        <v>1185</v>
      </c>
      <c r="K68" s="1595" t="s">
        <v>101</v>
      </c>
      <c r="L68" s="1372" t="s">
        <v>64</v>
      </c>
      <c r="M68" s="1384" t="str">
        <f t="shared" si="83"/>
        <v>Media</v>
      </c>
      <c r="N68" s="1370">
        <f t="shared" si="84"/>
        <v>0.6</v>
      </c>
      <c r="O68" s="640" t="s">
        <v>53</v>
      </c>
      <c r="P68" s="640" t="s">
        <v>53</v>
      </c>
      <c r="Q68" s="640" t="s">
        <v>53</v>
      </c>
      <c r="R68" s="640" t="s">
        <v>53</v>
      </c>
      <c r="S68" s="640" t="s">
        <v>53</v>
      </c>
      <c r="T68" s="640" t="s">
        <v>53</v>
      </c>
      <c r="U68" s="640" t="s">
        <v>53</v>
      </c>
      <c r="V68" s="640" t="s">
        <v>54</v>
      </c>
      <c r="W68" s="640" t="s">
        <v>54</v>
      </c>
      <c r="X68" s="640" t="s">
        <v>53</v>
      </c>
      <c r="Y68" s="640" t="s">
        <v>53</v>
      </c>
      <c r="Z68" s="640" t="s">
        <v>53</v>
      </c>
      <c r="AA68" s="640" t="s">
        <v>53</v>
      </c>
      <c r="AB68" s="640" t="s">
        <v>53</v>
      </c>
      <c r="AC68" s="640" t="s">
        <v>53</v>
      </c>
      <c r="AD68" s="640" t="s">
        <v>54</v>
      </c>
      <c r="AE68" s="640" t="s">
        <v>53</v>
      </c>
      <c r="AF68" s="640" t="s">
        <v>53</v>
      </c>
      <c r="AG68" s="640" t="s">
        <v>54</v>
      </c>
      <c r="AH68" s="641"/>
      <c r="AI68" s="1372" t="s">
        <v>360</v>
      </c>
      <c r="AJ68" s="641"/>
      <c r="AK68" s="1374" t="str">
        <f t="shared" si="85"/>
        <v>Menor</v>
      </c>
      <c r="AL68" s="1376">
        <f t="shared" si="86"/>
        <v>0.4</v>
      </c>
      <c r="AM68" s="1378" t="str">
        <f>IF(AND(M68&lt;&gt;"",AK68&lt;&gt;""),VLOOKUP(M68&amp;AK68,'No Eliminar'!$P$3:$Q$27,2,FALSE),"")</f>
        <v>Moderada</v>
      </c>
      <c r="AN68" s="686" t="s">
        <v>84</v>
      </c>
      <c r="AO68" s="749" t="s">
        <v>1582</v>
      </c>
      <c r="AP68" s="1046" t="s">
        <v>1583</v>
      </c>
      <c r="AQ68" s="642" t="str">
        <f t="shared" si="62"/>
        <v>Probabilidad</v>
      </c>
      <c r="AR68" s="658" t="s">
        <v>62</v>
      </c>
      <c r="AS68" s="643">
        <f t="shared" si="12"/>
        <v>0.15</v>
      </c>
      <c r="AT68" s="658" t="s">
        <v>56</v>
      </c>
      <c r="AU68" s="643">
        <f t="shared" si="46"/>
        <v>0.15</v>
      </c>
      <c r="AV68" s="644">
        <f t="shared" si="74"/>
        <v>0.3</v>
      </c>
      <c r="AW68" s="658" t="s">
        <v>57</v>
      </c>
      <c r="AX68" s="658" t="s">
        <v>58</v>
      </c>
      <c r="AY68" s="658" t="s">
        <v>59</v>
      </c>
      <c r="AZ68" s="644">
        <f t="shared" si="87"/>
        <v>0.42</v>
      </c>
      <c r="BA68" s="645" t="str">
        <f t="shared" si="48"/>
        <v>Media</v>
      </c>
      <c r="BB68" s="644">
        <f t="shared" si="88"/>
        <v>0.4</v>
      </c>
      <c r="BC68" s="645" t="str">
        <f t="shared" si="49"/>
        <v>Menor</v>
      </c>
      <c r="BD68" s="646" t="str">
        <f>IF(AND(BA68&lt;&gt;"",BC68&lt;&gt;""),VLOOKUP(BA68&amp;BC68,'No Eliminar'!$P$3:$Q$27,2,FALSE),"")</f>
        <v>Moderada</v>
      </c>
      <c r="BE68" s="1380" t="s">
        <v>60</v>
      </c>
      <c r="BF68" s="1597" t="s">
        <v>1586</v>
      </c>
      <c r="BG68" s="1589" t="s">
        <v>1585</v>
      </c>
      <c r="BH68" s="1585" t="s">
        <v>590</v>
      </c>
      <c r="BI68" s="1609">
        <v>44928</v>
      </c>
      <c r="BJ68" s="1609">
        <v>45289</v>
      </c>
      <c r="BK68" s="1011"/>
      <c r="BL68" s="1591" t="s">
        <v>1190</v>
      </c>
    </row>
    <row r="69" spans="2:64" s="614" customFormat="1" ht="156.75" customHeight="1" thickBot="1" x14ac:dyDescent="0.35">
      <c r="B69" s="1447"/>
      <c r="C69" s="1505"/>
      <c r="D69" s="1508"/>
      <c r="E69" s="1393"/>
      <c r="F69" s="1395"/>
      <c r="G69" s="1594"/>
      <c r="H69" s="1590"/>
      <c r="I69" s="1590"/>
      <c r="J69" s="1590"/>
      <c r="K69" s="1596"/>
      <c r="L69" s="1373"/>
      <c r="M69" s="1385"/>
      <c r="N69" s="1371"/>
      <c r="O69" s="649" t="s">
        <v>53</v>
      </c>
      <c r="P69" s="649" t="s">
        <v>53</v>
      </c>
      <c r="Q69" s="649" t="s">
        <v>53</v>
      </c>
      <c r="R69" s="649" t="s">
        <v>53</v>
      </c>
      <c r="S69" s="649" t="s">
        <v>53</v>
      </c>
      <c r="T69" s="649" t="s">
        <v>53</v>
      </c>
      <c r="U69" s="649" t="s">
        <v>53</v>
      </c>
      <c r="V69" s="649" t="s">
        <v>54</v>
      </c>
      <c r="W69" s="649" t="s">
        <v>54</v>
      </c>
      <c r="X69" s="649" t="s">
        <v>53</v>
      </c>
      <c r="Y69" s="649" t="s">
        <v>53</v>
      </c>
      <c r="Z69" s="649" t="s">
        <v>53</v>
      </c>
      <c r="AA69" s="649" t="s">
        <v>53</v>
      </c>
      <c r="AB69" s="649" t="s">
        <v>53</v>
      </c>
      <c r="AC69" s="649" t="s">
        <v>53</v>
      </c>
      <c r="AD69" s="649" t="s">
        <v>54</v>
      </c>
      <c r="AE69" s="649" t="s">
        <v>53</v>
      </c>
      <c r="AF69" s="649" t="s">
        <v>53</v>
      </c>
      <c r="AG69" s="649" t="s">
        <v>54</v>
      </c>
      <c r="AH69" s="650"/>
      <c r="AI69" s="1373"/>
      <c r="AJ69" s="650"/>
      <c r="AK69" s="1375"/>
      <c r="AL69" s="1377"/>
      <c r="AM69" s="1379"/>
      <c r="AN69" s="686" t="s">
        <v>347</v>
      </c>
      <c r="AO69" s="749" t="s">
        <v>1581</v>
      </c>
      <c r="AP69" s="1046" t="s">
        <v>1583</v>
      </c>
      <c r="AQ69" s="652" t="str">
        <f t="shared" si="62"/>
        <v>Probabilidad</v>
      </c>
      <c r="AR69" s="660" t="s">
        <v>62</v>
      </c>
      <c r="AS69" s="653">
        <f t="shared" si="12"/>
        <v>0.15</v>
      </c>
      <c r="AT69" s="660" t="s">
        <v>56</v>
      </c>
      <c r="AU69" s="653">
        <f t="shared" si="46"/>
        <v>0.15</v>
      </c>
      <c r="AV69" s="654">
        <f t="shared" si="74"/>
        <v>0.3</v>
      </c>
      <c r="AW69" s="669" t="s">
        <v>57</v>
      </c>
      <c r="AX69" s="669" t="s">
        <v>58</v>
      </c>
      <c r="AY69" s="669" t="s">
        <v>59</v>
      </c>
      <c r="AZ69" s="671">
        <f>IFERROR(IF(AND(AQ68="Probabilidad",AQ69="Probabilidad"),(AZ68-(+AZ68*AV69)),IF(AQ69="Probabilidad",(N68-(+N68*AV69)),IF(AQ69="Impacto",AZ68,""))),"")</f>
        <v>0.29399999999999998</v>
      </c>
      <c r="BA69" s="655" t="str">
        <f t="shared" si="48"/>
        <v>Baja</v>
      </c>
      <c r="BB69" s="654">
        <f>IFERROR(IF(AND(AQ68="Impacto",AQ69="Impacto"),(BB68-(+BB68*AV69)),IF(AND(AQ68="Impacto",AQ69="Probabilidad"),(BB68),IF(AND(AQ68="Probabilidad",AQ69="Impacto"),(BB68-(+BB68*AV69)),IF(AND(AQ68="Probabilidad",AQ69="Probabilidad"),(BB68))))),"")</f>
        <v>0.4</v>
      </c>
      <c r="BC69" s="655" t="str">
        <f t="shared" si="49"/>
        <v>Menor</v>
      </c>
      <c r="BD69" s="656" t="str">
        <f>IF(AND(BA69&lt;&gt;"",BC69&lt;&gt;""),VLOOKUP(BA69&amp;BC69,'No Eliminar'!$P$3:$Q$27,2,FALSE),"")</f>
        <v>Moderada</v>
      </c>
      <c r="BE69" s="1381"/>
      <c r="BF69" s="1598"/>
      <c r="BG69" s="1590"/>
      <c r="BH69" s="1586"/>
      <c r="BI69" s="1610"/>
      <c r="BJ69" s="1610"/>
      <c r="BK69" s="1012"/>
      <c r="BL69" s="1592"/>
    </row>
    <row r="70" spans="2:64" ht="258" customHeight="1" thickBot="1" x14ac:dyDescent="0.35">
      <c r="B70" s="1445" t="s">
        <v>197</v>
      </c>
      <c r="C70" s="1503"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1506"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1051" t="s">
        <v>74</v>
      </c>
      <c r="F70" s="720" t="s">
        <v>274</v>
      </c>
      <c r="G70" s="906" t="s">
        <v>929</v>
      </c>
      <c r="H70" s="1241" t="s">
        <v>68</v>
      </c>
      <c r="I70" s="1241" t="s">
        <v>613</v>
      </c>
      <c r="J70" s="923" t="s">
        <v>614</v>
      </c>
      <c r="K70" s="923" t="s">
        <v>101</v>
      </c>
      <c r="L70" s="200" t="s">
        <v>72</v>
      </c>
      <c r="M70" s="201" t="str">
        <f>IF(L70="Máximo 2 veces por año","Muy Baja", IF(L70="De 3 a 24 veces por año","Baja", IF(L70="De 24 a 500 veces por año","Media", IF(L70="De 500 veces al año y máximo 5000 veces por año","Alta",IF(L70="Más de 5000 veces por año","Muy Alta",";")))))</f>
        <v>Baja</v>
      </c>
      <c r="N70" s="202">
        <f t="shared" ref="N70:N71" si="89">IF(M70="Muy Baja", 20%, IF(M70="Baja",40%, IF(M70="Media",60%, IF(M70="Alta",80%,IF(M70="Muy Alta",100%,"")))))</f>
        <v>0.4</v>
      </c>
      <c r="O70" s="203" t="s">
        <v>53</v>
      </c>
      <c r="P70" s="203" t="s">
        <v>53</v>
      </c>
      <c r="Q70" s="203" t="s">
        <v>53</v>
      </c>
      <c r="R70" s="203" t="s">
        <v>53</v>
      </c>
      <c r="S70" s="203" t="s">
        <v>53</v>
      </c>
      <c r="T70" s="203" t="s">
        <v>53</v>
      </c>
      <c r="U70" s="203" t="s">
        <v>53</v>
      </c>
      <c r="V70" s="203" t="s">
        <v>54</v>
      </c>
      <c r="W70" s="203" t="s">
        <v>54</v>
      </c>
      <c r="X70" s="203" t="s">
        <v>53</v>
      </c>
      <c r="Y70" s="203" t="s">
        <v>53</v>
      </c>
      <c r="Z70" s="203" t="s">
        <v>53</v>
      </c>
      <c r="AA70" s="203" t="s">
        <v>53</v>
      </c>
      <c r="AB70" s="203" t="s">
        <v>53</v>
      </c>
      <c r="AC70" s="203" t="s">
        <v>53</v>
      </c>
      <c r="AD70" s="203" t="s">
        <v>54</v>
      </c>
      <c r="AE70" s="203" t="s">
        <v>53</v>
      </c>
      <c r="AF70" s="203" t="s">
        <v>53</v>
      </c>
      <c r="AG70" s="203" t="s">
        <v>54</v>
      </c>
      <c r="AH70" s="204"/>
      <c r="AI70" s="200" t="s">
        <v>359</v>
      </c>
      <c r="AJ70" s="204"/>
      <c r="AK70" s="205" t="str">
        <f t="shared" ref="AK70:AK71" si="90">IF(AI70="Afectación menor a 10 SMLMV","Leve",IF(AI70="Entre 10 y 50 SMLMV","Menor",IF(AI70="Entre 50 y 100 SMLMV","Moderado",IF(AI70="Entre 100 y 500 SMLMV","Mayor",IF(AI70="Mayor a 500 SMLMV","Catastrófico",";")))))</f>
        <v>Leve</v>
      </c>
      <c r="AL70" s="206">
        <f t="shared" ref="AL70:AL71" si="91">IF(AK70="Leve", 20%, IF(AK70="Menor",40%, IF(AK70="Moderado",60%, IF(AK70="Mayor",80%,IF(AK70="Catastrófico",100%,"")))))</f>
        <v>0.2</v>
      </c>
      <c r="AM70" s="228" t="str">
        <f>IF(AND(M70&lt;&gt;"",AK70&lt;&gt;""),VLOOKUP(M70&amp;AK70,'No Eliminar'!$P$3:$Q$27,2,FALSE),"")</f>
        <v>Baja</v>
      </c>
      <c r="AN70" s="686" t="s">
        <v>84</v>
      </c>
      <c r="AO70" s="755" t="s">
        <v>1305</v>
      </c>
      <c r="AP70" s="368" t="s">
        <v>615</v>
      </c>
      <c r="AQ70" s="300" t="str">
        <f t="shared" si="1"/>
        <v>Probabilidad</v>
      </c>
      <c r="AR70" s="208" t="s">
        <v>61</v>
      </c>
      <c r="AS70" s="206">
        <f t="shared" si="12"/>
        <v>0.25</v>
      </c>
      <c r="AT70" s="208" t="s">
        <v>56</v>
      </c>
      <c r="AU70" s="206">
        <f t="shared" ref="AU70:AU71" si="92">IF(AT70="Automático", 25%, IF(AT70="Manual",15%,IF(AT70="No Aplica", "No Aplica","")))</f>
        <v>0.15</v>
      </c>
      <c r="AV70" s="209">
        <f t="shared" ref="AV70:AV71" si="93">AS70+AU70</f>
        <v>0.4</v>
      </c>
      <c r="AW70" s="208" t="s">
        <v>57</v>
      </c>
      <c r="AX70" s="208" t="s">
        <v>58</v>
      </c>
      <c r="AY70" s="208" t="s">
        <v>59</v>
      </c>
      <c r="AZ70" s="209">
        <f>IFERROR(IF(AQ70="Probabilidad",(N70-(+N70*AV70)),IF(AQ70="Impacto",N70,"")),"")</f>
        <v>0.24</v>
      </c>
      <c r="BA70" s="301" t="str">
        <f>IF(AZ70&lt;=20%, "Muy Baja", IF(AZ70&lt;=40%,"Baja", IF(AZ70&lt;=60%,"Media",IF(AZ70&lt;=80%,"Alta","Muy Alta"))))</f>
        <v>Baja</v>
      </c>
      <c r="BB70" s="209">
        <f>IF(AQ70="Impacto",(AL70-(+AL70*AV70)),AL70)</f>
        <v>0.2</v>
      </c>
      <c r="BC70" s="210" t="str">
        <f t="shared" ref="BC70:BC71" si="94">IF(BB70&lt;=20%, "Leve", IF(BB70&lt;=40%,"Menor", IF(BB70&lt;=60%,"Moderado",IF(BB70&lt;=80%,"Mayor","Catastrófico"))))</f>
        <v>Leve</v>
      </c>
      <c r="BD70" s="211" t="str">
        <f>IF(AND(BA70&lt;&gt;"",BC70&lt;&gt;""),VLOOKUP(BA70&amp;BC70,'No Eliminar'!$P$3:$Q$27,2,FALSE),"")</f>
        <v>Baja</v>
      </c>
      <c r="BE70" s="208" t="s">
        <v>114</v>
      </c>
      <c r="BF70" s="930" t="s">
        <v>388</v>
      </c>
      <c r="BG70" s="930" t="s">
        <v>388</v>
      </c>
      <c r="BH70" s="930" t="s">
        <v>388</v>
      </c>
      <c r="BI70" s="930" t="s">
        <v>388</v>
      </c>
      <c r="BJ70" s="930" t="s">
        <v>388</v>
      </c>
      <c r="BK70" s="1336"/>
      <c r="BL70" s="1009" t="s">
        <v>930</v>
      </c>
    </row>
    <row r="71" spans="2:64" ht="198" customHeight="1" thickBot="1" x14ac:dyDescent="0.35">
      <c r="B71" s="1446"/>
      <c r="C71" s="1504"/>
      <c r="D71" s="1507"/>
      <c r="E71" s="598" t="s">
        <v>74</v>
      </c>
      <c r="F71" s="720" t="s">
        <v>275</v>
      </c>
      <c r="G71" s="906" t="s">
        <v>931</v>
      </c>
      <c r="H71" s="1241" t="s">
        <v>68</v>
      </c>
      <c r="I71" s="1241" t="s">
        <v>617</v>
      </c>
      <c r="J71" s="923" t="s">
        <v>618</v>
      </c>
      <c r="K71" s="923" t="s">
        <v>356</v>
      </c>
      <c r="L71" s="200" t="s">
        <v>72</v>
      </c>
      <c r="M71" s="201" t="str">
        <f t="shared" ref="M71" si="95">IF(L71="Máximo 2 veces por año","Muy Baja", IF(L71="De 3 a 24 veces por año","Baja", IF(L71="De 24 a 500 veces por año","Media", IF(L71="De 500 veces al año y máximo 5000 veces por año","Alta",IF(L71="Más de 5000 veces por año","Muy Alta",";")))))</f>
        <v>Baja</v>
      </c>
      <c r="N71" s="202">
        <f t="shared" si="89"/>
        <v>0.4</v>
      </c>
      <c r="O71" s="203" t="s">
        <v>53</v>
      </c>
      <c r="P71" s="203" t="s">
        <v>53</v>
      </c>
      <c r="Q71" s="203" t="s">
        <v>53</v>
      </c>
      <c r="R71" s="203" t="s">
        <v>53</v>
      </c>
      <c r="S71" s="203" t="s">
        <v>53</v>
      </c>
      <c r="T71" s="203" t="s">
        <v>53</v>
      </c>
      <c r="U71" s="203" t="s">
        <v>53</v>
      </c>
      <c r="V71" s="203" t="s">
        <v>54</v>
      </c>
      <c r="W71" s="203" t="s">
        <v>54</v>
      </c>
      <c r="X71" s="203" t="s">
        <v>53</v>
      </c>
      <c r="Y71" s="203" t="s">
        <v>53</v>
      </c>
      <c r="Z71" s="203" t="s">
        <v>53</v>
      </c>
      <c r="AA71" s="203" t="s">
        <v>53</v>
      </c>
      <c r="AB71" s="203" t="s">
        <v>53</v>
      </c>
      <c r="AC71" s="203" t="s">
        <v>53</v>
      </c>
      <c r="AD71" s="203" t="s">
        <v>54</v>
      </c>
      <c r="AE71" s="203" t="s">
        <v>53</v>
      </c>
      <c r="AF71" s="203" t="s">
        <v>53</v>
      </c>
      <c r="AG71" s="203" t="s">
        <v>54</v>
      </c>
      <c r="AH71" s="204"/>
      <c r="AI71" s="200" t="s">
        <v>359</v>
      </c>
      <c r="AJ71" s="204"/>
      <c r="AK71" s="205" t="str">
        <f t="shared" si="90"/>
        <v>Leve</v>
      </c>
      <c r="AL71" s="206">
        <f t="shared" si="91"/>
        <v>0.2</v>
      </c>
      <c r="AM71" s="228" t="str">
        <f>IF(AND(M71&lt;&gt;"",AK71&lt;&gt;""),VLOOKUP(M71&amp;AK71,'No Eliminar'!$P$3:$Q$27,2,FALSE),"")</f>
        <v>Baja</v>
      </c>
      <c r="AN71" s="686" t="s">
        <v>84</v>
      </c>
      <c r="AO71" s="306" t="s">
        <v>1306</v>
      </c>
      <c r="AP71" s="368" t="s">
        <v>615</v>
      </c>
      <c r="AQ71" s="207" t="str">
        <f t="shared" ref="AQ71" si="96">IF(AR71="Preventivo","Probabilidad",IF(AR71="Detectivo","Probabilidad","Impacto"))</f>
        <v>Probabilidad</v>
      </c>
      <c r="AR71" s="208" t="s">
        <v>62</v>
      </c>
      <c r="AS71" s="206">
        <f t="shared" ref="AS71" si="97">IF(AR71="Preventivo", 25%, IF(AR71="Detectivo",15%, IF(AR71="Correctivo",10%,IF(AR71="No se tienen controles para aplicar al impacto","No Aplica",""))))</f>
        <v>0.15</v>
      </c>
      <c r="AT71" s="208" t="s">
        <v>56</v>
      </c>
      <c r="AU71" s="206">
        <f t="shared" si="92"/>
        <v>0.15</v>
      </c>
      <c r="AV71" s="209">
        <f t="shared" si="93"/>
        <v>0.3</v>
      </c>
      <c r="AW71" s="208" t="s">
        <v>57</v>
      </c>
      <c r="AX71" s="208" t="s">
        <v>58</v>
      </c>
      <c r="AY71" s="208" t="s">
        <v>59</v>
      </c>
      <c r="AZ71" s="209">
        <f t="shared" ref="AZ71" si="98">IFERROR(IF(AQ71="Probabilidad",(N71-(+N71*AV71)),IF(AQ71="Impacto",N71,"")),"")</f>
        <v>0.28000000000000003</v>
      </c>
      <c r="BA71" s="210" t="str">
        <f t="shared" ref="BA71" si="99">IF(AZ71&lt;=20%, "Muy Baja", IF(AZ71&lt;=40%,"Baja", IF(AZ71&lt;=60%,"Media",IF(AZ71&lt;=80%,"Alta","Muy Alta"))))</f>
        <v>Baja</v>
      </c>
      <c r="BB71" s="209">
        <f t="shared" ref="BB71" si="100">IF(AQ71="Impacto",(AL71-(+AL71*AV71)),AL71)</f>
        <v>0.2</v>
      </c>
      <c r="BC71" s="210" t="str">
        <f t="shared" si="94"/>
        <v>Leve</v>
      </c>
      <c r="BD71" s="211" t="str">
        <f>IF(AND(BA71&lt;&gt;"",BC71&lt;&gt;""),VLOOKUP(BA71&amp;BC71,'No Eliminar'!$P$3:$Q$27,2,FALSE),"")</f>
        <v>Baja</v>
      </c>
      <c r="BE71" s="208" t="s">
        <v>114</v>
      </c>
      <c r="BF71" s="930" t="s">
        <v>388</v>
      </c>
      <c r="BG71" s="930" t="s">
        <v>388</v>
      </c>
      <c r="BH71" s="930" t="s">
        <v>388</v>
      </c>
      <c r="BI71" s="930" t="s">
        <v>388</v>
      </c>
      <c r="BJ71" s="930" t="s">
        <v>388</v>
      </c>
      <c r="BK71" s="1336"/>
      <c r="BL71" s="1009" t="s">
        <v>620</v>
      </c>
    </row>
    <row r="72" spans="2:64" ht="199.5" customHeight="1" thickBot="1" x14ac:dyDescent="0.35">
      <c r="B72" s="1446"/>
      <c r="C72" s="1504"/>
      <c r="D72" s="1507"/>
      <c r="E72" s="598" t="s">
        <v>346</v>
      </c>
      <c r="F72" s="720" t="s">
        <v>276</v>
      </c>
      <c r="G72" s="906" t="s">
        <v>932</v>
      </c>
      <c r="H72" s="1241" t="s">
        <v>68</v>
      </c>
      <c r="I72" s="1241" t="s">
        <v>933</v>
      </c>
      <c r="J72" s="923" t="s">
        <v>934</v>
      </c>
      <c r="K72" s="923" t="s">
        <v>101</v>
      </c>
      <c r="L72" s="200" t="s">
        <v>72</v>
      </c>
      <c r="M72" s="201" t="str">
        <f t="shared" ref="M72:M80" si="101">IF(L72="Máximo 2 veces por año","Muy Baja", IF(L72="De 3 a 24 veces por año","Baja", IF(L72="De 24 a 500 veces por año","Media", IF(L72="De 500 veces al año y máximo 5000 veces por año","Alta",IF(L72="Más de 5000 veces por año","Muy Alta",";")))))</f>
        <v>Baja</v>
      </c>
      <c r="N72" s="202">
        <f t="shared" ref="N72:N80" si="102">IF(M72="Muy Baja", 20%, IF(M72="Baja",40%, IF(M72="Media",60%, IF(M72="Alta",80%,IF(M72="Muy Alta",100%,"")))))</f>
        <v>0.4</v>
      </c>
      <c r="O72" s="203" t="s">
        <v>53</v>
      </c>
      <c r="P72" s="203" t="s">
        <v>53</v>
      </c>
      <c r="Q72" s="203" t="s">
        <v>53</v>
      </c>
      <c r="R72" s="203" t="s">
        <v>53</v>
      </c>
      <c r="S72" s="203" t="s">
        <v>53</v>
      </c>
      <c r="T72" s="203" t="s">
        <v>53</v>
      </c>
      <c r="U72" s="203" t="s">
        <v>53</v>
      </c>
      <c r="V72" s="203" t="s">
        <v>54</v>
      </c>
      <c r="W72" s="203" t="s">
        <v>54</v>
      </c>
      <c r="X72" s="203" t="s">
        <v>53</v>
      </c>
      <c r="Y72" s="203" t="s">
        <v>53</v>
      </c>
      <c r="Z72" s="203" t="s">
        <v>53</v>
      </c>
      <c r="AA72" s="203" t="s">
        <v>53</v>
      </c>
      <c r="AB72" s="203" t="s">
        <v>53</v>
      </c>
      <c r="AC72" s="203" t="s">
        <v>53</v>
      </c>
      <c r="AD72" s="203" t="s">
        <v>54</v>
      </c>
      <c r="AE72" s="203" t="s">
        <v>53</v>
      </c>
      <c r="AF72" s="203" t="s">
        <v>53</v>
      </c>
      <c r="AG72" s="203" t="s">
        <v>54</v>
      </c>
      <c r="AH72" s="204"/>
      <c r="AI72" s="200" t="s">
        <v>359</v>
      </c>
      <c r="AJ72" s="204"/>
      <c r="AK72" s="205" t="str">
        <f t="shared" ref="AK72:AK80" si="103">IF(AI72="Afectación menor a 10 SMLMV","Leve",IF(AI72="Entre 10 y 50 SMLMV","Menor",IF(AI72="Entre 50 y 100 SMLMV","Moderado",IF(AI72="Entre 100 y 500 SMLMV","Mayor",IF(AI72="Mayor a 500 SMLMV","Catastrófico",";")))))</f>
        <v>Leve</v>
      </c>
      <c r="AL72" s="206">
        <f t="shared" ref="AL72:AL80" si="104">IF(AK72="Leve", 20%, IF(AK72="Menor",40%, IF(AK72="Moderado",60%, IF(AK72="Mayor",80%,IF(AK72="Catastrófico",100%,"")))))</f>
        <v>0.2</v>
      </c>
      <c r="AM72" s="228" t="str">
        <f>IF(AND(M72&lt;&gt;"",AK72&lt;&gt;""),VLOOKUP(M72&amp;AK72,'No Eliminar'!$P$3:$Q$27,2,FALSE),"")</f>
        <v>Baja</v>
      </c>
      <c r="AN72" s="686" t="s">
        <v>84</v>
      </c>
      <c r="AO72" s="306" t="s">
        <v>1307</v>
      </c>
      <c r="AP72" s="368" t="s">
        <v>615</v>
      </c>
      <c r="AQ72" s="207" t="str">
        <f t="shared" ref="AQ72:AQ84" si="105">IF(AR72="Preventivo","Probabilidad",IF(AR72="Detectivo","Probabilidad","Impacto"))</f>
        <v>Probabilidad</v>
      </c>
      <c r="AR72" s="208" t="s">
        <v>61</v>
      </c>
      <c r="AS72" s="206">
        <f t="shared" ref="AS72:AS84" si="106">IF(AR72="Preventivo", 25%, IF(AR72="Detectivo",15%, IF(AR72="Correctivo",10%,IF(AR72="No se tienen controles para aplicar al impacto","No Aplica",""))))</f>
        <v>0.25</v>
      </c>
      <c r="AT72" s="208" t="s">
        <v>56</v>
      </c>
      <c r="AU72" s="206">
        <f t="shared" ref="AU72:AU81" si="107">IF(AT72="Automático", 25%, IF(AT72="Manual",15%,IF(AT72="No Aplica", "No Aplica","")))</f>
        <v>0.15</v>
      </c>
      <c r="AV72" s="209">
        <f t="shared" ref="AV72:AV81" si="108">AS72+AU72</f>
        <v>0.4</v>
      </c>
      <c r="AW72" s="208" t="s">
        <v>57</v>
      </c>
      <c r="AX72" s="208" t="s">
        <v>58</v>
      </c>
      <c r="AY72" s="208" t="s">
        <v>59</v>
      </c>
      <c r="AZ72" s="209">
        <f t="shared" ref="AZ72:AZ80" si="109">IFERROR(IF(AQ72="Probabilidad",(N72-(+N72*AV72)),IF(AQ72="Impacto",N72,"")),"")</f>
        <v>0.24</v>
      </c>
      <c r="BA72" s="210" t="str">
        <f t="shared" ref="BA72:BA84" si="110">IF(AZ72&lt;=20%, "Muy Baja", IF(AZ72&lt;=40%,"Baja", IF(AZ72&lt;=60%,"Media",IF(AZ72&lt;=80%,"Alta","Muy Alta"))))</f>
        <v>Baja</v>
      </c>
      <c r="BB72" s="209">
        <f t="shared" ref="BB72:BB80" si="111">IF(AQ72="Impacto",(AL72-(+AL72*AV72)),AL72)</f>
        <v>0.2</v>
      </c>
      <c r="BC72" s="210" t="str">
        <f t="shared" ref="BC72:BC84" si="112">IF(BB72&lt;=20%, "Leve", IF(BB72&lt;=40%,"Menor", IF(BB72&lt;=60%,"Moderado",IF(BB72&lt;=80%,"Mayor","Catastrófico"))))</f>
        <v>Leve</v>
      </c>
      <c r="BD72" s="211" t="str">
        <f>IF(AND(BA72&lt;&gt;"",BC72&lt;&gt;""),VLOOKUP(BA72&amp;BC72,'No Eliminar'!$P$3:$Q$27,2,FALSE),"")</f>
        <v>Baja</v>
      </c>
      <c r="BE72" s="208" t="s">
        <v>114</v>
      </c>
      <c r="BF72" s="930" t="s">
        <v>388</v>
      </c>
      <c r="BG72" s="930" t="s">
        <v>388</v>
      </c>
      <c r="BH72" s="930" t="s">
        <v>388</v>
      </c>
      <c r="BI72" s="930" t="s">
        <v>388</v>
      </c>
      <c r="BJ72" s="930" t="s">
        <v>388</v>
      </c>
      <c r="BK72" s="1336"/>
      <c r="BL72" s="1009" t="s">
        <v>621</v>
      </c>
    </row>
    <row r="73" spans="2:64" ht="133.5" customHeight="1" thickBot="1" x14ac:dyDescent="0.35">
      <c r="B73" s="1446"/>
      <c r="C73" s="1504"/>
      <c r="D73" s="1507"/>
      <c r="E73" s="1413" t="s">
        <v>74</v>
      </c>
      <c r="F73" s="1394" t="s">
        <v>277</v>
      </c>
      <c r="G73" s="1599" t="s">
        <v>935</v>
      </c>
      <c r="H73" s="1589" t="s">
        <v>68</v>
      </c>
      <c r="I73" s="1237" t="s">
        <v>1310</v>
      </c>
      <c r="J73" s="1595" t="s">
        <v>626</v>
      </c>
      <c r="K73" s="1595" t="s">
        <v>101</v>
      </c>
      <c r="L73" s="1372" t="s">
        <v>64</v>
      </c>
      <c r="M73" s="1384" t="str">
        <f t="shared" si="101"/>
        <v>Media</v>
      </c>
      <c r="N73" s="1370">
        <f t="shared" si="102"/>
        <v>0.6</v>
      </c>
      <c r="O73" s="253" t="s">
        <v>53</v>
      </c>
      <c r="P73" s="253" t="s">
        <v>53</v>
      </c>
      <c r="Q73" s="253" t="s">
        <v>53</v>
      </c>
      <c r="R73" s="253" t="s">
        <v>53</v>
      </c>
      <c r="S73" s="253" t="s">
        <v>53</v>
      </c>
      <c r="T73" s="253" t="s">
        <v>53</v>
      </c>
      <c r="U73" s="253" t="s">
        <v>53</v>
      </c>
      <c r="V73" s="253" t="s">
        <v>54</v>
      </c>
      <c r="W73" s="253" t="s">
        <v>54</v>
      </c>
      <c r="X73" s="253" t="s">
        <v>53</v>
      </c>
      <c r="Y73" s="253" t="s">
        <v>53</v>
      </c>
      <c r="Z73" s="253" t="s">
        <v>53</v>
      </c>
      <c r="AA73" s="253" t="s">
        <v>53</v>
      </c>
      <c r="AB73" s="253" t="s">
        <v>53</v>
      </c>
      <c r="AC73" s="253" t="s">
        <v>53</v>
      </c>
      <c r="AD73" s="253" t="s">
        <v>54</v>
      </c>
      <c r="AE73" s="253" t="s">
        <v>53</v>
      </c>
      <c r="AF73" s="253" t="s">
        <v>53</v>
      </c>
      <c r="AG73" s="253" t="s">
        <v>54</v>
      </c>
      <c r="AH73" s="92"/>
      <c r="AI73" s="1372" t="s">
        <v>361</v>
      </c>
      <c r="AJ73" s="92"/>
      <c r="AK73" s="1374" t="str">
        <f t="shared" si="103"/>
        <v>Moderado</v>
      </c>
      <c r="AL73" s="1376">
        <f t="shared" si="104"/>
        <v>0.6</v>
      </c>
      <c r="AM73" s="1378" t="str">
        <f>IF(AND(M73&lt;&gt;"",AK73&lt;&gt;""),VLOOKUP(M73&amp;AK73,'No Eliminar'!$P$3:$Q$27,2,FALSE),"")</f>
        <v>Moderada</v>
      </c>
      <c r="AN73" s="685" t="s">
        <v>84</v>
      </c>
      <c r="AO73" s="303" t="s">
        <v>1308</v>
      </c>
      <c r="AP73" s="368" t="s">
        <v>628</v>
      </c>
      <c r="AQ73" s="149" t="str">
        <f t="shared" si="105"/>
        <v>Probabilidad</v>
      </c>
      <c r="AR73" s="258" t="s">
        <v>61</v>
      </c>
      <c r="AS73" s="256">
        <f t="shared" si="106"/>
        <v>0.25</v>
      </c>
      <c r="AT73" s="258" t="s">
        <v>56</v>
      </c>
      <c r="AU73" s="256">
        <f t="shared" si="107"/>
        <v>0.15</v>
      </c>
      <c r="AV73" s="96">
        <f t="shared" si="108"/>
        <v>0.4</v>
      </c>
      <c r="AW73" s="258" t="s">
        <v>57</v>
      </c>
      <c r="AX73" s="258" t="s">
        <v>65</v>
      </c>
      <c r="AY73" s="258" t="s">
        <v>59</v>
      </c>
      <c r="AZ73" s="96">
        <f t="shared" si="109"/>
        <v>0.36</v>
      </c>
      <c r="BA73" s="97" t="str">
        <f t="shared" si="110"/>
        <v>Baja</v>
      </c>
      <c r="BB73" s="96">
        <f t="shared" si="111"/>
        <v>0.6</v>
      </c>
      <c r="BC73" s="97" t="str">
        <f t="shared" si="112"/>
        <v>Moderado</v>
      </c>
      <c r="BD73" s="257" t="str">
        <f>IF(AND(BA73&lt;&gt;"",BC73&lt;&gt;""),VLOOKUP(BA73&amp;BC73,'No Eliminar'!$P$3:$Q$27,2,FALSE),"")</f>
        <v>Moderada</v>
      </c>
      <c r="BE73" s="1380" t="s">
        <v>60</v>
      </c>
      <c r="BF73" s="1597" t="s">
        <v>937</v>
      </c>
      <c r="BG73" s="1589" t="s">
        <v>1333</v>
      </c>
      <c r="BH73" s="1589" t="s">
        <v>468</v>
      </c>
      <c r="BI73" s="1685">
        <v>44985</v>
      </c>
      <c r="BJ73" s="1685">
        <v>45260</v>
      </c>
      <c r="BK73" s="1623"/>
      <c r="BL73" s="1616" t="s">
        <v>636</v>
      </c>
    </row>
    <row r="74" spans="2:64" ht="116.25" customHeight="1" thickBot="1" x14ac:dyDescent="0.35">
      <c r="B74" s="1446"/>
      <c r="C74" s="1504"/>
      <c r="D74" s="1507"/>
      <c r="E74" s="1436"/>
      <c r="F74" s="1437"/>
      <c r="G74" s="1666"/>
      <c r="H74" s="1612"/>
      <c r="I74" s="1253" t="s">
        <v>623</v>
      </c>
      <c r="J74" s="1613"/>
      <c r="K74" s="1613"/>
      <c r="L74" s="1415"/>
      <c r="M74" s="1424"/>
      <c r="N74" s="1414"/>
      <c r="O74" s="255" t="s">
        <v>53</v>
      </c>
      <c r="P74" s="255" t="s">
        <v>53</v>
      </c>
      <c r="Q74" s="255" t="s">
        <v>53</v>
      </c>
      <c r="R74" s="255" t="s">
        <v>53</v>
      </c>
      <c r="S74" s="255" t="s">
        <v>53</v>
      </c>
      <c r="T74" s="255" t="s">
        <v>53</v>
      </c>
      <c r="U74" s="255" t="s">
        <v>53</v>
      </c>
      <c r="V74" s="255" t="s">
        <v>54</v>
      </c>
      <c r="W74" s="255" t="s">
        <v>54</v>
      </c>
      <c r="X74" s="255" t="s">
        <v>53</v>
      </c>
      <c r="Y74" s="255" t="s">
        <v>53</v>
      </c>
      <c r="Z74" s="255" t="s">
        <v>53</v>
      </c>
      <c r="AA74" s="255" t="s">
        <v>53</v>
      </c>
      <c r="AB74" s="255" t="s">
        <v>53</v>
      </c>
      <c r="AC74" s="255" t="s">
        <v>53</v>
      </c>
      <c r="AD74" s="255" t="s">
        <v>54</v>
      </c>
      <c r="AE74" s="255" t="s">
        <v>53</v>
      </c>
      <c r="AF74" s="255" t="s">
        <v>53</v>
      </c>
      <c r="AG74" s="255" t="s">
        <v>54</v>
      </c>
      <c r="AH74" s="42"/>
      <c r="AI74" s="1415"/>
      <c r="AJ74" s="42"/>
      <c r="AK74" s="1416"/>
      <c r="AL74" s="1417"/>
      <c r="AM74" s="1418"/>
      <c r="AN74" s="686" t="s">
        <v>347</v>
      </c>
      <c r="AO74" s="1300" t="s">
        <v>1309</v>
      </c>
      <c r="AP74" s="368" t="s">
        <v>1475</v>
      </c>
      <c r="AQ74" s="717" t="str">
        <f t="shared" ref="AQ74" si="113">IF(AR74="Preventivo","Probabilidad",IF(AR74="Detectivo","Probabilidad","Impacto"))</f>
        <v>Probabilidad</v>
      </c>
      <c r="AR74" s="862" t="s">
        <v>62</v>
      </c>
      <c r="AS74" s="829">
        <f t="shared" ref="AS74" si="114">IF(AR74="Preventivo", 25%, IF(AR74="Detectivo",15%, IF(AR74="Correctivo",10%,IF(AR74="No se tienen controles para aplicar al impacto","No Aplica",""))))</f>
        <v>0.15</v>
      </c>
      <c r="AT74" s="862" t="s">
        <v>56</v>
      </c>
      <c r="AU74" s="829">
        <f t="shared" ref="AU74" si="115">IF(AT74="Automático", 25%, IF(AT74="Manual",15%,IF(AT74="No Aplica", "No Aplica","")))</f>
        <v>0.15</v>
      </c>
      <c r="AV74" s="830">
        <f t="shared" ref="AV74" si="116">AS74+AU74</f>
        <v>0.3</v>
      </c>
      <c r="AW74" s="862" t="s">
        <v>57</v>
      </c>
      <c r="AX74" s="862" t="s">
        <v>58</v>
      </c>
      <c r="AY74" s="862" t="s">
        <v>59</v>
      </c>
      <c r="AZ74" s="830">
        <f>IFERROR(IF(AND(AQ73="Probabilidad",AQ74="Probabilidad"),(AZ73-(+AZ73*AV74)),IF(AND(AQ73="Impacto",AQ74="Probabilidad"),(AZ72-(+AZ72*AV74)),IF(AQ74="Impacto",AZ73,""))),"")</f>
        <v>0.252</v>
      </c>
      <c r="BA74" s="831" t="str">
        <f t="shared" ref="BA74" si="117">IF(AZ74&lt;=20%, "Muy Baja", IF(AZ74&lt;=40%,"Baja", IF(AZ74&lt;=60%,"Media",IF(AZ74&lt;=80%,"Alta","Muy Alta"))))</f>
        <v>Baja</v>
      </c>
      <c r="BB74" s="830">
        <f>IFERROR(IF(AND(AQ73="Impacto",AQ74="Impacto"),(BB73-(+BB73*AV74)),IF(AND(AQ73="Impacto",AQ74="Probabilidad"),(BB73),IF(AND(AQ73="Probabilidad",AQ74="Impacto"),(BB73-(+BB73*AV74)),IF(AND(AQ73="Probabilidad",AQ74="Probabilidad"),(BB73))))),"")</f>
        <v>0.6</v>
      </c>
      <c r="BC74" s="831" t="str">
        <f t="shared" ref="BC74" si="118">IF(BB74&lt;=20%, "Leve", IF(BB74&lt;=40%,"Menor", IF(BB74&lt;=60%,"Moderado",IF(BB74&lt;=80%,"Mayor","Catastrófico"))))</f>
        <v>Moderado</v>
      </c>
      <c r="BD74" s="55" t="str">
        <f>IF(AND(BA74&lt;&gt;"",BC74&lt;&gt;""),VLOOKUP(BA74&amp;BC74,'No Eliminar'!$P$3:$Q$27,2,FALSE),"")</f>
        <v>Moderada</v>
      </c>
      <c r="BE74" s="1419"/>
      <c r="BF74" s="1654"/>
      <c r="BG74" s="1612"/>
      <c r="BH74" s="1612"/>
      <c r="BI74" s="1689"/>
      <c r="BJ74" s="1689"/>
      <c r="BK74" s="1640"/>
      <c r="BL74" s="1625"/>
    </row>
    <row r="75" spans="2:64" ht="202.5" customHeight="1" thickBot="1" x14ac:dyDescent="0.35">
      <c r="B75" s="1446"/>
      <c r="C75" s="1504"/>
      <c r="D75" s="1507"/>
      <c r="E75" s="1433"/>
      <c r="F75" s="1395"/>
      <c r="G75" s="1600"/>
      <c r="H75" s="1590"/>
      <c r="I75" s="1253" t="s">
        <v>625</v>
      </c>
      <c r="J75" s="1596"/>
      <c r="K75" s="1596"/>
      <c r="L75" s="1373"/>
      <c r="M75" s="1385"/>
      <c r="N75" s="1371"/>
      <c r="O75" s="255" t="s">
        <v>53</v>
      </c>
      <c r="P75" s="255" t="s">
        <v>53</v>
      </c>
      <c r="Q75" s="255" t="s">
        <v>53</v>
      </c>
      <c r="R75" s="255" t="s">
        <v>53</v>
      </c>
      <c r="S75" s="255" t="s">
        <v>53</v>
      </c>
      <c r="T75" s="255" t="s">
        <v>53</v>
      </c>
      <c r="U75" s="255" t="s">
        <v>53</v>
      </c>
      <c r="V75" s="255" t="s">
        <v>54</v>
      </c>
      <c r="W75" s="255" t="s">
        <v>54</v>
      </c>
      <c r="X75" s="255" t="s">
        <v>53</v>
      </c>
      <c r="Y75" s="255" t="s">
        <v>53</v>
      </c>
      <c r="Z75" s="255" t="s">
        <v>53</v>
      </c>
      <c r="AA75" s="255" t="s">
        <v>53</v>
      </c>
      <c r="AB75" s="255" t="s">
        <v>53</v>
      </c>
      <c r="AC75" s="255" t="s">
        <v>53</v>
      </c>
      <c r="AD75" s="255" t="s">
        <v>54</v>
      </c>
      <c r="AE75" s="255" t="s">
        <v>53</v>
      </c>
      <c r="AF75" s="255" t="s">
        <v>53</v>
      </c>
      <c r="AG75" s="255" t="s">
        <v>54</v>
      </c>
      <c r="AH75" s="42"/>
      <c r="AI75" s="1373"/>
      <c r="AJ75" s="42"/>
      <c r="AK75" s="1375"/>
      <c r="AL75" s="1377"/>
      <c r="AM75" s="1379"/>
      <c r="AN75" s="687" t="s">
        <v>348</v>
      </c>
      <c r="AO75" s="306" t="s">
        <v>1476</v>
      </c>
      <c r="AP75" s="368" t="s">
        <v>1311</v>
      </c>
      <c r="AQ75" s="265" t="str">
        <f t="shared" si="105"/>
        <v>Probabilidad</v>
      </c>
      <c r="AR75" s="109" t="s">
        <v>62</v>
      </c>
      <c r="AS75" s="70">
        <f t="shared" si="106"/>
        <v>0.15</v>
      </c>
      <c r="AT75" s="109" t="s">
        <v>56</v>
      </c>
      <c r="AU75" s="70">
        <f t="shared" si="107"/>
        <v>0.15</v>
      </c>
      <c r="AV75" s="53">
        <f t="shared" si="108"/>
        <v>0.3</v>
      </c>
      <c r="AW75" s="109" t="s">
        <v>57</v>
      </c>
      <c r="AX75" s="109" t="s">
        <v>58</v>
      </c>
      <c r="AY75" s="109" t="s">
        <v>59</v>
      </c>
      <c r="AZ75" s="53">
        <f>IFERROR(IF(AND(AQ74="Probabilidad",AQ75="Probabilidad"),(AZ74-(+AZ74*AV75)),IF(AND(AQ74="Impacto",AQ75="Probabilidad"),(AZ73-(+AZ73*AV75)),IF(AQ75="Impacto",AZ74,""))),"")</f>
        <v>0.1764</v>
      </c>
      <c r="BA75" s="54" t="str">
        <f t="shared" si="110"/>
        <v>Muy Baja</v>
      </c>
      <c r="BB75" s="53">
        <f>IFERROR(IF(AND(AQ74="Impacto",AQ75="Impacto"),(BB74-(+BB74*AV75)),IF(AND(AQ74="Impacto",AQ75="Probabilidad"),(BB74),IF(AND(AQ74="Probabilidad",AQ75="Impacto"),(BB74-(+BB74*AV75)),IF(AND(AQ74="Probabilidad",AQ75="Probabilidad"),(BB74))))),"")</f>
        <v>0.6</v>
      </c>
      <c r="BC75" s="54" t="str">
        <f t="shared" si="112"/>
        <v>Moderado</v>
      </c>
      <c r="BD75" s="55" t="str">
        <f>IF(AND(BA75&lt;&gt;"",BC75&lt;&gt;""),VLOOKUP(BA75&amp;BC75,'No Eliminar'!$P$3:$Q$27,2,FALSE),"")</f>
        <v>Moderada</v>
      </c>
      <c r="BE75" s="1381"/>
      <c r="BF75" s="1598"/>
      <c r="BG75" s="1590"/>
      <c r="BH75" s="1590"/>
      <c r="BI75" s="1635"/>
      <c r="BJ75" s="1635"/>
      <c r="BK75" s="1632"/>
      <c r="BL75" s="1617"/>
    </row>
    <row r="76" spans="2:64" ht="189" customHeight="1" thickBot="1" x14ac:dyDescent="0.35">
      <c r="B76" s="1446"/>
      <c r="C76" s="1504"/>
      <c r="D76" s="1507"/>
      <c r="E76" s="1059" t="s">
        <v>74</v>
      </c>
      <c r="F76" s="851" t="s">
        <v>278</v>
      </c>
      <c r="G76" s="1087" t="s">
        <v>938</v>
      </c>
      <c r="H76" s="1069" t="s">
        <v>68</v>
      </c>
      <c r="I76" s="1074" t="s">
        <v>637</v>
      </c>
      <c r="J76" s="1278" t="s">
        <v>638</v>
      </c>
      <c r="K76" s="1071" t="s">
        <v>358</v>
      </c>
      <c r="L76" s="845" t="s">
        <v>72</v>
      </c>
      <c r="M76" s="846" t="str">
        <f t="shared" si="101"/>
        <v>Baja</v>
      </c>
      <c r="N76" s="847">
        <f t="shared" si="102"/>
        <v>0.4</v>
      </c>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92"/>
      <c r="AI76" s="845" t="s">
        <v>359</v>
      </c>
      <c r="AJ76" s="92"/>
      <c r="AK76" s="848" t="str">
        <f t="shared" si="103"/>
        <v>Leve</v>
      </c>
      <c r="AL76" s="849">
        <f t="shared" si="104"/>
        <v>0.2</v>
      </c>
      <c r="AM76" s="860" t="str">
        <f>IF(AND(M76&lt;&gt;"",AK76&lt;&gt;""),VLOOKUP(M76&amp;AK76,'No Eliminar'!$P$3:$Q$27,2,FALSE),"")</f>
        <v>Baja</v>
      </c>
      <c r="AN76" s="853" t="s">
        <v>84</v>
      </c>
      <c r="AO76" s="1310" t="s">
        <v>1312</v>
      </c>
      <c r="AP76" s="854" t="s">
        <v>823</v>
      </c>
      <c r="AQ76" s="856" t="str">
        <f t="shared" si="105"/>
        <v>Probabilidad</v>
      </c>
      <c r="AR76" s="850" t="s">
        <v>61</v>
      </c>
      <c r="AS76" s="849">
        <f t="shared" si="106"/>
        <v>0.25</v>
      </c>
      <c r="AT76" s="850" t="s">
        <v>56</v>
      </c>
      <c r="AU76" s="849">
        <f t="shared" si="107"/>
        <v>0.15</v>
      </c>
      <c r="AV76" s="858">
        <f t="shared" si="108"/>
        <v>0.4</v>
      </c>
      <c r="AW76" s="850" t="s">
        <v>57</v>
      </c>
      <c r="AX76" s="850" t="s">
        <v>65</v>
      </c>
      <c r="AY76" s="850" t="s">
        <v>59</v>
      </c>
      <c r="AZ76" s="858">
        <f>IFERROR(IF(AQ76="Probabilidad",(N76-(+N76*AV76)),IF(AQ76="Impacto",N76,"")),"")</f>
        <v>0.24</v>
      </c>
      <c r="BA76" s="859" t="str">
        <f t="shared" si="110"/>
        <v>Baja</v>
      </c>
      <c r="BB76" s="858">
        <f>IF(AQ76="Impacto",(AL76-(+AL76*AV76)),AL76)</f>
        <v>0.2</v>
      </c>
      <c r="BC76" s="859" t="str">
        <f t="shared" si="112"/>
        <v>Leve</v>
      </c>
      <c r="BD76" s="857" t="str">
        <f>IF(AND(BA76&lt;&gt;"",BC76&lt;&gt;""),VLOOKUP(BA76&amp;BC76,'No Eliminar'!$P$3:$Q$27,2,FALSE),"")</f>
        <v>Baja</v>
      </c>
      <c r="BE76" s="850" t="s">
        <v>114</v>
      </c>
      <c r="BF76" s="1278" t="s">
        <v>940</v>
      </c>
      <c r="BG76" s="1069" t="s">
        <v>639</v>
      </c>
      <c r="BH76" s="1069" t="s">
        <v>468</v>
      </c>
      <c r="BI76" s="1250">
        <v>44958</v>
      </c>
      <c r="BJ76" s="1250">
        <v>45260</v>
      </c>
      <c r="BK76" s="1011"/>
      <c r="BL76" s="1342" t="s">
        <v>941</v>
      </c>
    </row>
    <row r="77" spans="2:64" ht="122.25" customHeight="1" x14ac:dyDescent="0.3">
      <c r="B77" s="1446"/>
      <c r="C77" s="1504"/>
      <c r="D77" s="1507"/>
      <c r="E77" s="1413" t="s">
        <v>346</v>
      </c>
      <c r="F77" s="1394" t="s">
        <v>279</v>
      </c>
      <c r="G77" s="1636" t="s">
        <v>640</v>
      </c>
      <c r="H77" s="1237" t="s">
        <v>157</v>
      </c>
      <c r="I77" s="1237" t="s">
        <v>641</v>
      </c>
      <c r="J77" s="1276" t="s">
        <v>642</v>
      </c>
      <c r="K77" s="1595" t="s">
        <v>355</v>
      </c>
      <c r="L77" s="1372" t="s">
        <v>70</v>
      </c>
      <c r="M77" s="1384" t="str">
        <f t="shared" si="101"/>
        <v>Alta</v>
      </c>
      <c r="N77" s="1370">
        <f t="shared" si="102"/>
        <v>0.8</v>
      </c>
      <c r="O77" s="293" t="s">
        <v>53</v>
      </c>
      <c r="P77" s="293" t="s">
        <v>53</v>
      </c>
      <c r="Q77" s="293" t="s">
        <v>53</v>
      </c>
      <c r="R77" s="293" t="s">
        <v>53</v>
      </c>
      <c r="S77" s="293" t="s">
        <v>53</v>
      </c>
      <c r="T77" s="293" t="s">
        <v>53</v>
      </c>
      <c r="U77" s="293" t="s">
        <v>53</v>
      </c>
      <c r="V77" s="293" t="s">
        <v>54</v>
      </c>
      <c r="W77" s="293" t="s">
        <v>54</v>
      </c>
      <c r="X77" s="293" t="s">
        <v>53</v>
      </c>
      <c r="Y77" s="293" t="s">
        <v>53</v>
      </c>
      <c r="Z77" s="293" t="s">
        <v>53</v>
      </c>
      <c r="AA77" s="293" t="s">
        <v>53</v>
      </c>
      <c r="AB77" s="293" t="s">
        <v>53</v>
      </c>
      <c r="AC77" s="293" t="s">
        <v>53</v>
      </c>
      <c r="AD77" s="293" t="s">
        <v>54</v>
      </c>
      <c r="AE77" s="293" t="s">
        <v>53</v>
      </c>
      <c r="AF77" s="293" t="s">
        <v>53</v>
      </c>
      <c r="AG77" s="293" t="s">
        <v>54</v>
      </c>
      <c r="AH77" s="92"/>
      <c r="AI77" s="1372" t="s">
        <v>361</v>
      </c>
      <c r="AJ77" s="92"/>
      <c r="AK77" s="1374" t="str">
        <f t="shared" si="103"/>
        <v>Moderado</v>
      </c>
      <c r="AL77" s="1376">
        <f t="shared" si="104"/>
        <v>0.6</v>
      </c>
      <c r="AM77" s="1378" t="str">
        <f>IF(AND(M77&lt;&gt;"",AK77&lt;&gt;""),VLOOKUP(M77&amp;AK77,'No Eliminar'!$P$3:$Q$27,2,FALSE),"")</f>
        <v>Alta</v>
      </c>
      <c r="AN77" s="1429" t="s">
        <v>84</v>
      </c>
      <c r="AO77" s="1641" t="s">
        <v>1313</v>
      </c>
      <c r="AP77" s="1408" t="s">
        <v>687</v>
      </c>
      <c r="AQ77" s="1410" t="str">
        <f t="shared" si="105"/>
        <v>Probabilidad</v>
      </c>
      <c r="AR77" s="1380" t="s">
        <v>61</v>
      </c>
      <c r="AS77" s="1376">
        <f t="shared" si="106"/>
        <v>0.25</v>
      </c>
      <c r="AT77" s="1380" t="s">
        <v>56</v>
      </c>
      <c r="AU77" s="1376">
        <f t="shared" si="107"/>
        <v>0.15</v>
      </c>
      <c r="AV77" s="1400">
        <f t="shared" si="108"/>
        <v>0.4</v>
      </c>
      <c r="AW77" s="1380" t="s">
        <v>57</v>
      </c>
      <c r="AX77" s="1380" t="s">
        <v>58</v>
      </c>
      <c r="AY77" s="1380" t="s">
        <v>59</v>
      </c>
      <c r="AZ77" s="1400">
        <f t="shared" si="109"/>
        <v>0.48</v>
      </c>
      <c r="BA77" s="1398" t="str">
        <f t="shared" si="110"/>
        <v>Media</v>
      </c>
      <c r="BB77" s="1400">
        <f t="shared" si="111"/>
        <v>0.6</v>
      </c>
      <c r="BC77" s="1398" t="str">
        <f t="shared" si="112"/>
        <v>Moderado</v>
      </c>
      <c r="BD77" s="1402" t="str">
        <f>IF(AND(BA77&lt;&gt;"",BC77&lt;&gt;""),VLOOKUP(BA77&amp;BC77,'No Eliminar'!$P$3:$Q$27,2,FALSE),"")</f>
        <v>Moderada</v>
      </c>
      <c r="BE77" s="1380" t="s">
        <v>60</v>
      </c>
      <c r="BF77" s="1597" t="s">
        <v>645</v>
      </c>
      <c r="BG77" s="1589" t="s">
        <v>646</v>
      </c>
      <c r="BH77" s="1589" t="s">
        <v>395</v>
      </c>
      <c r="BI77" s="1609">
        <v>44928</v>
      </c>
      <c r="BJ77" s="1609">
        <v>45291</v>
      </c>
      <c r="BK77" s="1011"/>
      <c r="BL77" s="1616" t="s">
        <v>648</v>
      </c>
    </row>
    <row r="78" spans="2:64" ht="87.75" customHeight="1" thickBot="1" x14ac:dyDescent="0.35">
      <c r="B78" s="1446"/>
      <c r="C78" s="1504"/>
      <c r="D78" s="1507"/>
      <c r="E78" s="1433"/>
      <c r="F78" s="1395"/>
      <c r="G78" s="1638"/>
      <c r="H78" s="1239" t="s">
        <v>51</v>
      </c>
      <c r="I78" s="1239" t="s">
        <v>643</v>
      </c>
      <c r="J78" s="1279" t="s">
        <v>644</v>
      </c>
      <c r="K78" s="1596"/>
      <c r="L78" s="1373"/>
      <c r="M78" s="1385"/>
      <c r="N78" s="1371"/>
      <c r="O78" s="294" t="s">
        <v>53</v>
      </c>
      <c r="P78" s="294" t="s">
        <v>53</v>
      </c>
      <c r="Q78" s="294" t="s">
        <v>53</v>
      </c>
      <c r="R78" s="294" t="s">
        <v>53</v>
      </c>
      <c r="S78" s="294" t="s">
        <v>53</v>
      </c>
      <c r="T78" s="294" t="s">
        <v>53</v>
      </c>
      <c r="U78" s="294" t="s">
        <v>53</v>
      </c>
      <c r="V78" s="294" t="s">
        <v>54</v>
      </c>
      <c r="W78" s="294" t="s">
        <v>54</v>
      </c>
      <c r="X78" s="294" t="s">
        <v>53</v>
      </c>
      <c r="Y78" s="294" t="s">
        <v>53</v>
      </c>
      <c r="Z78" s="294" t="s">
        <v>53</v>
      </c>
      <c r="AA78" s="294" t="s">
        <v>53</v>
      </c>
      <c r="AB78" s="294" t="s">
        <v>53</v>
      </c>
      <c r="AC78" s="294" t="s">
        <v>53</v>
      </c>
      <c r="AD78" s="294" t="s">
        <v>54</v>
      </c>
      <c r="AE78" s="294" t="s">
        <v>53</v>
      </c>
      <c r="AF78" s="294" t="s">
        <v>53</v>
      </c>
      <c r="AG78" s="294" t="s">
        <v>54</v>
      </c>
      <c r="AH78" s="101"/>
      <c r="AI78" s="1373"/>
      <c r="AJ78" s="101"/>
      <c r="AK78" s="1375"/>
      <c r="AL78" s="1377"/>
      <c r="AM78" s="1379"/>
      <c r="AN78" s="1430"/>
      <c r="AO78" s="1642"/>
      <c r="AP78" s="1409"/>
      <c r="AQ78" s="1411"/>
      <c r="AR78" s="1381"/>
      <c r="AS78" s="1377"/>
      <c r="AT78" s="1381"/>
      <c r="AU78" s="1377"/>
      <c r="AV78" s="1401"/>
      <c r="AW78" s="1381"/>
      <c r="AX78" s="1381"/>
      <c r="AY78" s="1381"/>
      <c r="AZ78" s="1401"/>
      <c r="BA78" s="1399"/>
      <c r="BB78" s="1401"/>
      <c r="BC78" s="1399"/>
      <c r="BD78" s="1403"/>
      <c r="BE78" s="1381"/>
      <c r="BF78" s="1598"/>
      <c r="BG78" s="1590"/>
      <c r="BH78" s="1590"/>
      <c r="BI78" s="1610"/>
      <c r="BJ78" s="1610"/>
      <c r="BK78" s="1012"/>
      <c r="BL78" s="1617"/>
    </row>
    <row r="79" spans="2:64" ht="176.25" customHeight="1" thickBot="1" x14ac:dyDescent="0.35">
      <c r="B79" s="1446"/>
      <c r="C79" s="1504"/>
      <c r="D79" s="1507"/>
      <c r="E79" s="598" t="s">
        <v>50</v>
      </c>
      <c r="F79" s="551" t="s">
        <v>280</v>
      </c>
      <c r="G79" s="1280" t="s">
        <v>649</v>
      </c>
      <c r="H79" s="1069" t="s">
        <v>51</v>
      </c>
      <c r="I79" s="1069" t="s">
        <v>650</v>
      </c>
      <c r="J79" s="1281" t="s">
        <v>651</v>
      </c>
      <c r="K79" s="1071" t="s">
        <v>355</v>
      </c>
      <c r="L79" s="283" t="s">
        <v>70</v>
      </c>
      <c r="M79" s="284" t="str">
        <f t="shared" si="101"/>
        <v>Alta</v>
      </c>
      <c r="N79" s="285">
        <f t="shared" si="102"/>
        <v>0.8</v>
      </c>
      <c r="O79" s="295" t="s">
        <v>53</v>
      </c>
      <c r="P79" s="295" t="s">
        <v>53</v>
      </c>
      <c r="Q79" s="295" t="s">
        <v>53</v>
      </c>
      <c r="R79" s="295" t="s">
        <v>53</v>
      </c>
      <c r="S79" s="295" t="s">
        <v>53</v>
      </c>
      <c r="T79" s="295" t="s">
        <v>53</v>
      </c>
      <c r="U79" s="295" t="s">
        <v>53</v>
      </c>
      <c r="V79" s="295" t="s">
        <v>54</v>
      </c>
      <c r="W79" s="295" t="s">
        <v>54</v>
      </c>
      <c r="X79" s="295" t="s">
        <v>53</v>
      </c>
      <c r="Y79" s="295" t="s">
        <v>53</v>
      </c>
      <c r="Z79" s="295" t="s">
        <v>53</v>
      </c>
      <c r="AA79" s="295" t="s">
        <v>53</v>
      </c>
      <c r="AB79" s="295" t="s">
        <v>53</v>
      </c>
      <c r="AC79" s="295" t="s">
        <v>53</v>
      </c>
      <c r="AD79" s="295" t="s">
        <v>54</v>
      </c>
      <c r="AE79" s="295" t="s">
        <v>53</v>
      </c>
      <c r="AF79" s="295" t="s">
        <v>53</v>
      </c>
      <c r="AG79" s="295" t="s">
        <v>54</v>
      </c>
      <c r="AH79" s="309"/>
      <c r="AI79" s="283" t="s">
        <v>361</v>
      </c>
      <c r="AJ79" s="309"/>
      <c r="AK79" s="286" t="str">
        <f t="shared" si="103"/>
        <v>Moderado</v>
      </c>
      <c r="AL79" s="287">
        <f t="shared" si="104"/>
        <v>0.6</v>
      </c>
      <c r="AM79" s="288" t="str">
        <f>IF(AND(M79&lt;&gt;"",AK79&lt;&gt;""),VLOOKUP(M79&amp;AK79,'No Eliminar'!$P$3:$Q$27,2,FALSE),"")</f>
        <v>Alta</v>
      </c>
      <c r="AN79" s="685" t="s">
        <v>84</v>
      </c>
      <c r="AO79" s="1311" t="s">
        <v>1314</v>
      </c>
      <c r="AP79" s="369" t="s">
        <v>652</v>
      </c>
      <c r="AQ79" s="310" t="str">
        <f t="shared" si="105"/>
        <v>Probabilidad</v>
      </c>
      <c r="AR79" s="292" t="s">
        <v>62</v>
      </c>
      <c r="AS79" s="287">
        <f t="shared" si="106"/>
        <v>0.15</v>
      </c>
      <c r="AT79" s="292" t="s">
        <v>56</v>
      </c>
      <c r="AU79" s="287">
        <f t="shared" si="107"/>
        <v>0.15</v>
      </c>
      <c r="AV79" s="289">
        <f t="shared" si="108"/>
        <v>0.3</v>
      </c>
      <c r="AW79" s="292" t="s">
        <v>57</v>
      </c>
      <c r="AX79" s="292" t="s">
        <v>58</v>
      </c>
      <c r="AY79" s="292" t="s">
        <v>59</v>
      </c>
      <c r="AZ79" s="289">
        <f t="shared" si="109"/>
        <v>0.56000000000000005</v>
      </c>
      <c r="BA79" s="290" t="str">
        <f t="shared" si="110"/>
        <v>Media</v>
      </c>
      <c r="BB79" s="289">
        <f t="shared" si="111"/>
        <v>0.6</v>
      </c>
      <c r="BC79" s="290" t="str">
        <f t="shared" si="112"/>
        <v>Moderado</v>
      </c>
      <c r="BD79" s="291" t="str">
        <f>IF(AND(BA79&lt;&gt;"",BC79&lt;&gt;""),VLOOKUP(BA79&amp;BC79,'No Eliminar'!$P$3:$Q$27,2,FALSE),"")</f>
        <v>Moderada</v>
      </c>
      <c r="BE79" s="292" t="s">
        <v>60</v>
      </c>
      <c r="BF79" s="1278" t="s">
        <v>654</v>
      </c>
      <c r="BG79" s="1069" t="s">
        <v>655</v>
      </c>
      <c r="BH79" s="1327" t="s">
        <v>590</v>
      </c>
      <c r="BI79" s="1343">
        <v>44928</v>
      </c>
      <c r="BJ79" s="1343">
        <v>45291</v>
      </c>
      <c r="BK79" s="1328"/>
      <c r="BL79" s="1344" t="s">
        <v>656</v>
      </c>
    </row>
    <row r="80" spans="2:64" ht="162" customHeight="1" thickBot="1" x14ac:dyDescent="0.35">
      <c r="B80" s="1446"/>
      <c r="C80" s="1504"/>
      <c r="D80" s="1507"/>
      <c r="E80" s="1413" t="s">
        <v>346</v>
      </c>
      <c r="F80" s="1394" t="s">
        <v>281</v>
      </c>
      <c r="G80" s="1599" t="s">
        <v>943</v>
      </c>
      <c r="H80" s="1589" t="s">
        <v>68</v>
      </c>
      <c r="I80" s="1282" t="s">
        <v>657</v>
      </c>
      <c r="J80" s="1595" t="s">
        <v>659</v>
      </c>
      <c r="K80" s="1595" t="s">
        <v>101</v>
      </c>
      <c r="L80" s="1372" t="s">
        <v>64</v>
      </c>
      <c r="M80" s="1384" t="str">
        <f t="shared" si="101"/>
        <v>Media</v>
      </c>
      <c r="N80" s="1370">
        <f t="shared" si="102"/>
        <v>0.6</v>
      </c>
      <c r="O80" s="293" t="s">
        <v>53</v>
      </c>
      <c r="P80" s="293" t="s">
        <v>53</v>
      </c>
      <c r="Q80" s="293" t="s">
        <v>53</v>
      </c>
      <c r="R80" s="293" t="s">
        <v>53</v>
      </c>
      <c r="S80" s="293" t="s">
        <v>53</v>
      </c>
      <c r="T80" s="293" t="s">
        <v>53</v>
      </c>
      <c r="U80" s="293" t="s">
        <v>53</v>
      </c>
      <c r="V80" s="293" t="s">
        <v>54</v>
      </c>
      <c r="W80" s="293" t="s">
        <v>54</v>
      </c>
      <c r="X80" s="293" t="s">
        <v>53</v>
      </c>
      <c r="Y80" s="293" t="s">
        <v>53</v>
      </c>
      <c r="Z80" s="293" t="s">
        <v>53</v>
      </c>
      <c r="AA80" s="293" t="s">
        <v>53</v>
      </c>
      <c r="AB80" s="293" t="s">
        <v>53</v>
      </c>
      <c r="AC80" s="293" t="s">
        <v>53</v>
      </c>
      <c r="AD80" s="293" t="s">
        <v>54</v>
      </c>
      <c r="AE80" s="293" t="s">
        <v>53</v>
      </c>
      <c r="AF80" s="293" t="s">
        <v>53</v>
      </c>
      <c r="AG80" s="293" t="s">
        <v>54</v>
      </c>
      <c r="AH80" s="92"/>
      <c r="AI80" s="1372" t="s">
        <v>361</v>
      </c>
      <c r="AJ80" s="92"/>
      <c r="AK80" s="1374" t="str">
        <f t="shared" si="103"/>
        <v>Moderado</v>
      </c>
      <c r="AL80" s="1376">
        <f t="shared" si="104"/>
        <v>0.6</v>
      </c>
      <c r="AM80" s="1378" t="str">
        <f>IF(AND(M80&lt;&gt;"",AK80&lt;&gt;""),VLOOKUP(M80&amp;AK80,'No Eliminar'!$P$3:$Q$27,2,FALSE),"")</f>
        <v>Moderada</v>
      </c>
      <c r="AN80" s="686" t="s">
        <v>84</v>
      </c>
      <c r="AO80" s="1312" t="s">
        <v>1315</v>
      </c>
      <c r="AP80" s="896" t="s">
        <v>688</v>
      </c>
      <c r="AQ80" s="122" t="str">
        <f t="shared" si="105"/>
        <v>Probabilidad</v>
      </c>
      <c r="AR80" s="861" t="s">
        <v>62</v>
      </c>
      <c r="AS80" s="866">
        <f t="shared" si="106"/>
        <v>0.15</v>
      </c>
      <c r="AT80" s="861" t="s">
        <v>56</v>
      </c>
      <c r="AU80" s="866">
        <f t="shared" si="107"/>
        <v>0.15</v>
      </c>
      <c r="AV80" s="841">
        <f t="shared" si="108"/>
        <v>0.3</v>
      </c>
      <c r="AW80" s="861" t="s">
        <v>57</v>
      </c>
      <c r="AX80" s="861" t="s">
        <v>58</v>
      </c>
      <c r="AY80" s="861" t="s">
        <v>59</v>
      </c>
      <c r="AZ80" s="841">
        <f t="shared" si="109"/>
        <v>0.42</v>
      </c>
      <c r="BA80" s="645" t="str">
        <f t="shared" si="110"/>
        <v>Media</v>
      </c>
      <c r="BB80" s="841">
        <f t="shared" si="111"/>
        <v>0.6</v>
      </c>
      <c r="BC80" s="645" t="str">
        <f t="shared" si="112"/>
        <v>Moderado</v>
      </c>
      <c r="BD80" s="867" t="str">
        <f>IF(AND(BA80&lt;&gt;"",BC80&lt;&gt;""),VLOOKUP(BA80&amp;BC80,'No Eliminar'!$P$3:$Q$27,2,FALSE),"")</f>
        <v>Moderada</v>
      </c>
      <c r="BE80" s="1380" t="s">
        <v>60</v>
      </c>
      <c r="BF80" s="1015" t="s">
        <v>661</v>
      </c>
      <c r="BG80" s="1237" t="s">
        <v>662</v>
      </c>
      <c r="BH80" s="1273" t="s">
        <v>430</v>
      </c>
      <c r="BI80" s="1331">
        <v>45019</v>
      </c>
      <c r="BJ80" s="1331">
        <v>45260</v>
      </c>
      <c r="BK80" s="1011"/>
      <c r="BL80" s="1616" t="s">
        <v>944</v>
      </c>
    </row>
    <row r="81" spans="2:64" ht="88.5" customHeight="1" thickBot="1" x14ac:dyDescent="0.35">
      <c r="B81" s="1446"/>
      <c r="C81" s="1504"/>
      <c r="D81" s="1507"/>
      <c r="E81" s="1433"/>
      <c r="F81" s="1395"/>
      <c r="G81" s="1600"/>
      <c r="H81" s="1590"/>
      <c r="I81" s="1239" t="s">
        <v>658</v>
      </c>
      <c r="J81" s="1596"/>
      <c r="K81" s="1596"/>
      <c r="L81" s="1373"/>
      <c r="M81" s="1385"/>
      <c r="N81" s="1371"/>
      <c r="O81" s="294" t="s">
        <v>53</v>
      </c>
      <c r="P81" s="294" t="s">
        <v>53</v>
      </c>
      <c r="Q81" s="294" t="s">
        <v>53</v>
      </c>
      <c r="R81" s="294" t="s">
        <v>53</v>
      </c>
      <c r="S81" s="294" t="s">
        <v>53</v>
      </c>
      <c r="T81" s="294" t="s">
        <v>53</v>
      </c>
      <c r="U81" s="294" t="s">
        <v>53</v>
      </c>
      <c r="V81" s="294" t="s">
        <v>54</v>
      </c>
      <c r="W81" s="294" t="s">
        <v>54</v>
      </c>
      <c r="X81" s="294" t="s">
        <v>53</v>
      </c>
      <c r="Y81" s="294" t="s">
        <v>53</v>
      </c>
      <c r="Z81" s="294" t="s">
        <v>53</v>
      </c>
      <c r="AA81" s="294" t="s">
        <v>53</v>
      </c>
      <c r="AB81" s="294" t="s">
        <v>53</v>
      </c>
      <c r="AC81" s="294" t="s">
        <v>53</v>
      </c>
      <c r="AD81" s="294" t="s">
        <v>54</v>
      </c>
      <c r="AE81" s="294" t="s">
        <v>53</v>
      </c>
      <c r="AF81" s="294" t="s">
        <v>53</v>
      </c>
      <c r="AG81" s="294" t="s">
        <v>54</v>
      </c>
      <c r="AH81" s="101"/>
      <c r="AI81" s="1373"/>
      <c r="AJ81" s="101"/>
      <c r="AK81" s="1375"/>
      <c r="AL81" s="1377"/>
      <c r="AM81" s="1379"/>
      <c r="AN81" s="686" t="s">
        <v>347</v>
      </c>
      <c r="AO81" s="1313" t="s">
        <v>1316</v>
      </c>
      <c r="AP81" s="897" t="s">
        <v>688</v>
      </c>
      <c r="AQ81" s="123" t="str">
        <f t="shared" si="105"/>
        <v>Probabilidad</v>
      </c>
      <c r="AR81" s="863" t="s">
        <v>62</v>
      </c>
      <c r="AS81" s="869">
        <f t="shared" si="106"/>
        <v>0.15</v>
      </c>
      <c r="AT81" s="863" t="s">
        <v>56</v>
      </c>
      <c r="AU81" s="869">
        <f t="shared" si="107"/>
        <v>0.15</v>
      </c>
      <c r="AV81" s="842">
        <f t="shared" si="108"/>
        <v>0.3</v>
      </c>
      <c r="AW81" s="863" t="s">
        <v>57</v>
      </c>
      <c r="AX81" s="863" t="s">
        <v>65</v>
      </c>
      <c r="AY81" s="863" t="s">
        <v>59</v>
      </c>
      <c r="AZ81" s="843">
        <f>IFERROR(IF(AND(AQ80="Probabilidad",AQ81="Probabilidad"),(AZ80-(+AZ80*AV81)),IF(AQ81="Probabilidad",(N80-(+N80*AV81)),IF(AQ81="Impacto",AZ80,""))),"")</f>
        <v>0.29399999999999998</v>
      </c>
      <c r="BA81" s="655" t="str">
        <f t="shared" si="110"/>
        <v>Baja</v>
      </c>
      <c r="BB81" s="842">
        <f>IFERROR(IF(AND(AQ80="Impacto",AQ81="Impacto"),(BB80-(+BB80*AV81)),IF(AND(AQ80="Impacto",AQ81="Probabilidad"),(BB80),IF(AND(AQ80="Probabilidad",AQ81="Impacto"),(BB80-(+BB80*AV81)),IF(AND(AQ80="Probabilidad",AQ81="Probabilidad"),(BB80))))),"")</f>
        <v>0.6</v>
      </c>
      <c r="BC81" s="655" t="str">
        <f t="shared" si="112"/>
        <v>Moderado</v>
      </c>
      <c r="BD81" s="868" t="str">
        <f>IF(AND(BA81&lt;&gt;"",BC81&lt;&gt;""),VLOOKUP(BA81&amp;BC81,'No Eliminar'!$P$3:$Q$27,2,FALSE),"")</f>
        <v>Moderada</v>
      </c>
      <c r="BE81" s="1381"/>
      <c r="BF81" s="1016" t="s">
        <v>946</v>
      </c>
      <c r="BG81" s="1239" t="s">
        <v>663</v>
      </c>
      <c r="BH81" s="1345" t="s">
        <v>468</v>
      </c>
      <c r="BI81" s="1340">
        <v>45019</v>
      </c>
      <c r="BJ81" s="1340">
        <v>45260</v>
      </c>
      <c r="BK81" s="1012"/>
      <c r="BL81" s="1617"/>
    </row>
    <row r="82" spans="2:64" ht="159.75" customHeight="1" thickBot="1" x14ac:dyDescent="0.35">
      <c r="B82" s="1446"/>
      <c r="C82" s="1504"/>
      <c r="D82" s="1507"/>
      <c r="E82" s="1413" t="s">
        <v>74</v>
      </c>
      <c r="F82" s="1394" t="s">
        <v>282</v>
      </c>
      <c r="G82" s="1636" t="s">
        <v>681</v>
      </c>
      <c r="H82" s="1589" t="s">
        <v>68</v>
      </c>
      <c r="I82" s="1623" t="s">
        <v>682</v>
      </c>
      <c r="J82" s="1626" t="s">
        <v>683</v>
      </c>
      <c r="K82" s="1595" t="s">
        <v>101</v>
      </c>
      <c r="L82" s="1372" t="s">
        <v>167</v>
      </c>
      <c r="M82" s="1384" t="str">
        <f t="shared" ref="M82" si="119">IF(L82="Máximo 2 veces por año","Muy Baja", IF(L82="De 3 a 24 veces por año","Baja", IF(L82="De 24 a 500 veces por año","Media", IF(L82="De 500 veces al año y máximo 5000 veces por año","Alta",IF(L82="Más de 5000 veces por año","Muy Alta",";")))))</f>
        <v>Muy Baja</v>
      </c>
      <c r="N82" s="1370">
        <f t="shared" ref="N82" si="120">IF(M82="Muy Baja", 20%, IF(M82="Baja",40%, IF(M82="Media",60%, IF(M82="Alta",80%,IF(M82="Muy Alta",100%,"")))))</f>
        <v>0.2</v>
      </c>
      <c r="O82" s="320" t="s">
        <v>53</v>
      </c>
      <c r="P82" s="320" t="s">
        <v>53</v>
      </c>
      <c r="Q82" s="320" t="s">
        <v>53</v>
      </c>
      <c r="R82" s="320" t="s">
        <v>53</v>
      </c>
      <c r="S82" s="320" t="s">
        <v>53</v>
      </c>
      <c r="T82" s="320" t="s">
        <v>53</v>
      </c>
      <c r="U82" s="320" t="s">
        <v>53</v>
      </c>
      <c r="V82" s="320" t="s">
        <v>54</v>
      </c>
      <c r="W82" s="320" t="s">
        <v>54</v>
      </c>
      <c r="X82" s="320" t="s">
        <v>53</v>
      </c>
      <c r="Y82" s="320" t="s">
        <v>53</v>
      </c>
      <c r="Z82" s="320" t="s">
        <v>53</v>
      </c>
      <c r="AA82" s="320" t="s">
        <v>53</v>
      </c>
      <c r="AB82" s="320" t="s">
        <v>53</v>
      </c>
      <c r="AC82" s="320" t="s">
        <v>53</v>
      </c>
      <c r="AD82" s="320" t="s">
        <v>54</v>
      </c>
      <c r="AE82" s="320" t="s">
        <v>53</v>
      </c>
      <c r="AF82" s="320" t="s">
        <v>53</v>
      </c>
      <c r="AG82" s="320" t="s">
        <v>54</v>
      </c>
      <c r="AH82" s="92"/>
      <c r="AI82" s="1372" t="s">
        <v>359</v>
      </c>
      <c r="AJ82" s="92"/>
      <c r="AK82" s="1374" t="str">
        <f t="shared" ref="AK82" si="121">IF(AI82="Afectación menor a 10 SMLMV","Leve",IF(AI82="Entre 10 y 50 SMLMV","Menor",IF(AI82="Entre 50 y 100 SMLMV","Moderado",IF(AI82="Entre 100 y 500 SMLMV","Mayor",IF(AI82="Mayor a 500 SMLMV","Catastrófico",";")))))</f>
        <v>Leve</v>
      </c>
      <c r="AL82" s="1376">
        <f t="shared" ref="AL82" si="122">IF(AK82="Leve", 20%, IF(AK82="Menor",40%, IF(AK82="Moderado",60%, IF(AK82="Mayor",80%,IF(AK82="Catastrófico",100%,"")))))</f>
        <v>0.2</v>
      </c>
      <c r="AM82" s="1378" t="str">
        <f>IF(AND(M82&lt;&gt;"",AK82&lt;&gt;""),VLOOKUP(M82&amp;AK82,'No Eliminar'!$P$3:$Q$27,2,FALSE),"")</f>
        <v>Baja</v>
      </c>
      <c r="AN82" s="686" t="s">
        <v>84</v>
      </c>
      <c r="AO82" s="1224" t="s">
        <v>1317</v>
      </c>
      <c r="AP82" s="368" t="s">
        <v>685</v>
      </c>
      <c r="AQ82" s="481" t="str">
        <f t="shared" si="105"/>
        <v>Probabilidad</v>
      </c>
      <c r="AR82" s="347" t="s">
        <v>61</v>
      </c>
      <c r="AS82" s="837">
        <f t="shared" si="106"/>
        <v>0.25</v>
      </c>
      <c r="AT82" s="347" t="s">
        <v>56</v>
      </c>
      <c r="AU82" s="837">
        <f>IF(AT82="Automático", 25%, IF(AT82="Manual",15%,IF(AT82="No Aplica", "No Aplica","")))</f>
        <v>0.15</v>
      </c>
      <c r="AV82" s="838">
        <f>AS82+AU82</f>
        <v>0.4</v>
      </c>
      <c r="AW82" s="347" t="s">
        <v>57</v>
      </c>
      <c r="AX82" s="347" t="s">
        <v>58</v>
      </c>
      <c r="AY82" s="347" t="s">
        <v>59</v>
      </c>
      <c r="AZ82" s="838">
        <f>IFERROR(IF(AQ82="Probabilidad",(N82-(+N82*AV82)),IF(AQ82="Impacto",N82,"")),"")</f>
        <v>0.12</v>
      </c>
      <c r="BA82" s="839" t="str">
        <f t="shared" si="110"/>
        <v>Muy Baja</v>
      </c>
      <c r="BB82" s="838">
        <f>IF(AQ82="Impacto",(AL82-(+AL82*AV82)),AL82)</f>
        <v>0.2</v>
      </c>
      <c r="BC82" s="839" t="str">
        <f t="shared" si="112"/>
        <v>Leve</v>
      </c>
      <c r="BD82" s="834" t="str">
        <f>IF(AND(BA82&lt;&gt;"",BC82&lt;&gt;""),VLOOKUP(BA82&amp;BC82,'No Eliminar'!$P$3:$Q$27,2,FALSE),"")</f>
        <v>Baja</v>
      </c>
      <c r="BE82" s="1380" t="s">
        <v>114</v>
      </c>
      <c r="BF82" s="1247" t="s">
        <v>388</v>
      </c>
      <c r="BG82" s="1247" t="s">
        <v>388</v>
      </c>
      <c r="BH82" s="1247" t="s">
        <v>388</v>
      </c>
      <c r="BI82" s="1247" t="s">
        <v>388</v>
      </c>
      <c r="BJ82" s="1247" t="s">
        <v>388</v>
      </c>
      <c r="BK82" s="1330"/>
      <c r="BL82" s="1591" t="s">
        <v>947</v>
      </c>
    </row>
    <row r="83" spans="2:64" ht="184.5" customHeight="1" thickBot="1" x14ac:dyDescent="0.35">
      <c r="B83" s="1446"/>
      <c r="C83" s="1504"/>
      <c r="D83" s="1507"/>
      <c r="E83" s="1436"/>
      <c r="F83" s="1437"/>
      <c r="G83" s="1637"/>
      <c r="H83" s="1621"/>
      <c r="I83" s="1624"/>
      <c r="J83" s="1639"/>
      <c r="K83" s="1613"/>
      <c r="L83" s="1415"/>
      <c r="M83" s="1424"/>
      <c r="N83" s="1414"/>
      <c r="O83" s="321" t="s">
        <v>53</v>
      </c>
      <c r="P83" s="321" t="s">
        <v>53</v>
      </c>
      <c r="Q83" s="321" t="s">
        <v>53</v>
      </c>
      <c r="R83" s="321" t="s">
        <v>53</v>
      </c>
      <c r="S83" s="321" t="s">
        <v>53</v>
      </c>
      <c r="T83" s="321" t="s">
        <v>53</v>
      </c>
      <c r="U83" s="321" t="s">
        <v>53</v>
      </c>
      <c r="V83" s="321" t="s">
        <v>54</v>
      </c>
      <c r="W83" s="321" t="s">
        <v>54</v>
      </c>
      <c r="X83" s="321" t="s">
        <v>53</v>
      </c>
      <c r="Y83" s="321" t="s">
        <v>53</v>
      </c>
      <c r="Z83" s="321" t="s">
        <v>53</v>
      </c>
      <c r="AA83" s="321" t="s">
        <v>53</v>
      </c>
      <c r="AB83" s="321" t="s">
        <v>53</v>
      </c>
      <c r="AC83" s="321" t="s">
        <v>53</v>
      </c>
      <c r="AD83" s="321" t="s">
        <v>54</v>
      </c>
      <c r="AE83" s="321" t="s">
        <v>53</v>
      </c>
      <c r="AF83" s="321" t="s">
        <v>53</v>
      </c>
      <c r="AG83" s="321" t="s">
        <v>54</v>
      </c>
      <c r="AH83" s="101"/>
      <c r="AI83" s="1415"/>
      <c r="AJ83" s="101"/>
      <c r="AK83" s="1416"/>
      <c r="AL83" s="1417"/>
      <c r="AM83" s="1418"/>
      <c r="AN83" s="188" t="s">
        <v>347</v>
      </c>
      <c r="AO83" s="1224" t="s">
        <v>1318</v>
      </c>
      <c r="AP83" s="368" t="s">
        <v>691</v>
      </c>
      <c r="AQ83" s="717" t="str">
        <f t="shared" si="105"/>
        <v>Probabilidad</v>
      </c>
      <c r="AR83" s="659" t="s">
        <v>61</v>
      </c>
      <c r="AS83" s="617">
        <f t="shared" si="106"/>
        <v>0.25</v>
      </c>
      <c r="AT83" s="659" t="s">
        <v>56</v>
      </c>
      <c r="AU83" s="617">
        <f>IF(AT83="Automático", 25%, IF(AT83="Manual",15%,IF(AT83="No Aplica", "No Aplica","")))</f>
        <v>0.15</v>
      </c>
      <c r="AV83" s="618">
        <f>AS83+AU83</f>
        <v>0.4</v>
      </c>
      <c r="AW83" s="659" t="s">
        <v>57</v>
      </c>
      <c r="AX83" s="659" t="s">
        <v>58</v>
      </c>
      <c r="AY83" s="659" t="s">
        <v>59</v>
      </c>
      <c r="AZ83" s="629">
        <f>IFERROR(IF(AND(AQ82="Probabilidad",AQ83="Probabilidad"),(AZ82-(+AZ82*AV83)),IF(AQ83="Probabilidad",(N82-(+N82*AV83)),IF(AQ83="Impacto",AZ82,""))),"")</f>
        <v>7.1999999999999995E-2</v>
      </c>
      <c r="BA83" s="619" t="str">
        <f t="shared" si="110"/>
        <v>Muy Baja</v>
      </c>
      <c r="BB83" s="618">
        <f>IFERROR(IF(AND(AQ82="Impacto",AQ83="Impacto"),(BB82-(+BB82*AV83)),IF(AND(AQ82="Impacto",AQ83="Probabilidad"),(BB82),IF(AND(AQ82="Probabilidad",AQ83="Impacto"),(BB82-(+BB82*AV83)),IF(AND(AQ82="Probabilidad",AQ83="Probabilidad"),(BB82))))),"")</f>
        <v>0.2</v>
      </c>
      <c r="BC83" s="619" t="str">
        <f t="shared" si="112"/>
        <v>Leve</v>
      </c>
      <c r="BD83" s="620" t="str">
        <f>IF(AND(BA83&lt;&gt;"",BC83&lt;&gt;""),VLOOKUP(BA83&amp;BC83,'No Eliminar'!$P$3:$Q$27,2,FALSE),"")</f>
        <v>Baja</v>
      </c>
      <c r="BE83" s="1419"/>
      <c r="BF83" s="1258" t="s">
        <v>388</v>
      </c>
      <c r="BG83" s="1258" t="s">
        <v>388</v>
      </c>
      <c r="BH83" s="1258" t="s">
        <v>388</v>
      </c>
      <c r="BI83" s="1258" t="s">
        <v>388</v>
      </c>
      <c r="BJ83" s="1258" t="s">
        <v>388</v>
      </c>
      <c r="BK83" s="1346"/>
      <c r="BL83" s="1614"/>
    </row>
    <row r="84" spans="2:64" ht="139.5" customHeight="1" thickBot="1" x14ac:dyDescent="0.35">
      <c r="B84" s="1446"/>
      <c r="C84" s="1504"/>
      <c r="D84" s="1507"/>
      <c r="E84" s="1393"/>
      <c r="F84" s="1395"/>
      <c r="G84" s="1638"/>
      <c r="H84" s="1256" t="s">
        <v>51</v>
      </c>
      <c r="I84" s="1075" t="s">
        <v>684</v>
      </c>
      <c r="J84" s="1283" t="s">
        <v>949</v>
      </c>
      <c r="K84" s="1596"/>
      <c r="L84" s="1373"/>
      <c r="M84" s="1385"/>
      <c r="N84" s="1371"/>
      <c r="O84" s="357"/>
      <c r="P84" s="357"/>
      <c r="Q84" s="357"/>
      <c r="R84" s="357"/>
      <c r="S84" s="357"/>
      <c r="T84" s="357"/>
      <c r="U84" s="357"/>
      <c r="V84" s="357"/>
      <c r="W84" s="357"/>
      <c r="X84" s="357"/>
      <c r="Y84" s="357"/>
      <c r="Z84" s="357"/>
      <c r="AA84" s="357"/>
      <c r="AB84" s="357"/>
      <c r="AC84" s="357"/>
      <c r="AD84" s="357"/>
      <c r="AE84" s="357"/>
      <c r="AF84" s="357"/>
      <c r="AG84" s="357"/>
      <c r="AH84" s="113"/>
      <c r="AI84" s="1373"/>
      <c r="AJ84" s="113"/>
      <c r="AK84" s="1375"/>
      <c r="AL84" s="1377"/>
      <c r="AM84" s="1379"/>
      <c r="AN84" s="685" t="s">
        <v>348</v>
      </c>
      <c r="AO84" s="1233" t="s">
        <v>1319</v>
      </c>
      <c r="AP84" s="368" t="s">
        <v>686</v>
      </c>
      <c r="AQ84" s="684" t="str">
        <f t="shared" si="105"/>
        <v>Probabilidad</v>
      </c>
      <c r="AR84" s="660" t="s">
        <v>61</v>
      </c>
      <c r="AS84" s="653">
        <f t="shared" si="106"/>
        <v>0.25</v>
      </c>
      <c r="AT84" s="660" t="s">
        <v>56</v>
      </c>
      <c r="AU84" s="653">
        <f>IF(AT84="Automático", 25%, IF(AT84="Manual",15%,IF(AT84="No Aplica", "No Aplica","")))</f>
        <v>0.15</v>
      </c>
      <c r="AV84" s="654">
        <f>AS84+AU84</f>
        <v>0.4</v>
      </c>
      <c r="AW84" s="660" t="s">
        <v>57</v>
      </c>
      <c r="AX84" s="660" t="s">
        <v>58</v>
      </c>
      <c r="AY84" s="660" t="s">
        <v>59</v>
      </c>
      <c r="AZ84" s="654">
        <f>IFERROR(IF(AND(AQ83="Probabilidad",AQ84="Probabilidad"),(AZ83-(+AZ83*AV84)),IF(AND(AQ83="Impacto",AQ84="Probabilidad"),(AZ82-(+AZ82*AV84)),IF(AQ84="Impacto",AZ83,""))),"")</f>
        <v>4.3199999999999995E-2</v>
      </c>
      <c r="BA84" s="655" t="str">
        <f t="shared" si="110"/>
        <v>Muy Baja</v>
      </c>
      <c r="BB84" s="654">
        <f>IFERROR(IF(AND(AQ83="Impacto",AQ84="Impacto"),(BB83-(+BB83*AV84)),IF(AND(AQ83="Impacto",AQ84="Probabilidad"),(BB83),IF(AND(AQ83="Probabilidad",AQ84="Impacto"),(BB83-(+BB83*AV84)),IF(AND(AQ83="Probabilidad",AQ84="Probabilidad"),(BB83))))),"")</f>
        <v>0.2</v>
      </c>
      <c r="BC84" s="655" t="str">
        <f t="shared" si="112"/>
        <v>Leve</v>
      </c>
      <c r="BD84" s="656" t="str">
        <f>IF(AND(BA84&lt;&gt;"",BC84&lt;&gt;""),VLOOKUP(BA84&amp;BC84,'No Eliminar'!$P$3:$Q$27,2,FALSE),"")</f>
        <v>Baja</v>
      </c>
      <c r="BE84" s="1381"/>
      <c r="BF84" s="1345" t="s">
        <v>388</v>
      </c>
      <c r="BG84" s="1345" t="s">
        <v>388</v>
      </c>
      <c r="BH84" s="1345" t="s">
        <v>388</v>
      </c>
      <c r="BI84" s="1345" t="s">
        <v>388</v>
      </c>
      <c r="BJ84" s="1345" t="s">
        <v>388</v>
      </c>
      <c r="BK84" s="1347"/>
      <c r="BL84" s="1592"/>
    </row>
    <row r="85" spans="2:64" ht="195" customHeight="1" thickBot="1" x14ac:dyDescent="0.35">
      <c r="B85" s="1446"/>
      <c r="C85" s="1504"/>
      <c r="D85" s="1507"/>
      <c r="E85" s="1392" t="s">
        <v>50</v>
      </c>
      <c r="F85" s="1394" t="s">
        <v>283</v>
      </c>
      <c r="G85" s="1636" t="s">
        <v>692</v>
      </c>
      <c r="H85" s="1237" t="s">
        <v>51</v>
      </c>
      <c r="I85" s="1282" t="s">
        <v>693</v>
      </c>
      <c r="J85" s="1015" t="s">
        <v>694</v>
      </c>
      <c r="K85" s="1595" t="s">
        <v>101</v>
      </c>
      <c r="L85" s="1372" t="s">
        <v>72</v>
      </c>
      <c r="M85" s="1384" t="str">
        <f>IF(L85="Máximo 2 veces por año","Muy Baja", IF(L85="De 3 a 24 veces por año","Baja", IF(L85="De 24 a 500 veces por año","Media", IF(L85="De 500 veces al año y máximo 5000 veces por año","Alta",IF(L85="Más de 5000 veces por año","Muy Alta",";")))))</f>
        <v>Baja</v>
      </c>
      <c r="N85" s="1370">
        <f t="shared" ref="N85" si="123">IF(M85="Muy Baja", 20%, IF(M85="Baja",40%, IF(M85="Media",60%, IF(M85="Alta",80%,IF(M85="Muy Alta",100%,"")))))</f>
        <v>0.4</v>
      </c>
      <c r="O85" s="320" t="s">
        <v>53</v>
      </c>
      <c r="P85" s="320" t="s">
        <v>53</v>
      </c>
      <c r="Q85" s="320" t="s">
        <v>53</v>
      </c>
      <c r="R85" s="320" t="s">
        <v>53</v>
      </c>
      <c r="S85" s="320" t="s">
        <v>53</v>
      </c>
      <c r="T85" s="320" t="s">
        <v>53</v>
      </c>
      <c r="U85" s="320" t="s">
        <v>53</v>
      </c>
      <c r="V85" s="320" t="s">
        <v>54</v>
      </c>
      <c r="W85" s="320" t="s">
        <v>54</v>
      </c>
      <c r="X85" s="320" t="s">
        <v>53</v>
      </c>
      <c r="Y85" s="320" t="s">
        <v>53</v>
      </c>
      <c r="Z85" s="320" t="s">
        <v>53</v>
      </c>
      <c r="AA85" s="320" t="s">
        <v>53</v>
      </c>
      <c r="AB85" s="320" t="s">
        <v>53</v>
      </c>
      <c r="AC85" s="320" t="s">
        <v>53</v>
      </c>
      <c r="AD85" s="320" t="s">
        <v>54</v>
      </c>
      <c r="AE85" s="320" t="s">
        <v>53</v>
      </c>
      <c r="AF85" s="320" t="s">
        <v>53</v>
      </c>
      <c r="AG85" s="320" t="s">
        <v>54</v>
      </c>
      <c r="AH85" s="92"/>
      <c r="AI85" s="1372" t="s">
        <v>360</v>
      </c>
      <c r="AJ85" s="92"/>
      <c r="AK85" s="1374" t="str">
        <f t="shared" ref="AK85" si="124">IF(AI85="Afectación menor a 10 SMLMV","Leve",IF(AI85="Entre 10 y 50 SMLMV","Menor",IF(AI85="Entre 50 y 100 SMLMV","Moderado",IF(AI85="Entre 100 y 500 SMLMV","Mayor",IF(AI85="Mayor a 500 SMLMV","Catastrófico",";")))))</f>
        <v>Menor</v>
      </c>
      <c r="AL85" s="1376">
        <f t="shared" ref="AL85" si="125">IF(AK85="Leve", 20%, IF(AK85="Menor",40%, IF(AK85="Moderado",60%, IF(AK85="Mayor",80%,IF(AK85="Catastrófico",100%,"")))))</f>
        <v>0.4</v>
      </c>
      <c r="AM85" s="1378" t="str">
        <f>IF(AND(M85&lt;&gt;"",AK85&lt;&gt;""),VLOOKUP(M85&amp;AK85,'No Eliminar'!$P$3:$Q$27,2,FALSE),"")</f>
        <v>Moderada</v>
      </c>
      <c r="AN85" s="188" t="s">
        <v>84</v>
      </c>
      <c r="AO85" s="1308" t="s">
        <v>1320</v>
      </c>
      <c r="AP85" s="579" t="s">
        <v>697</v>
      </c>
      <c r="AQ85" s="481" t="str">
        <f t="shared" ref="AQ85:AQ86" si="126">IF(AR85="Preventivo","Probabilidad",IF(AR85="Detectivo","Probabilidad","Impacto"))</f>
        <v>Probabilidad</v>
      </c>
      <c r="AR85" s="347" t="s">
        <v>61</v>
      </c>
      <c r="AS85" s="634">
        <f>IF(AR85="Preventivo", 25%, IF(AR85="Detectivo",15%, IF(AR85="Correctivo",10%,IF(AR85="No se tienen controles para aplicar al impacto","No Aplica",""))))</f>
        <v>0.25</v>
      </c>
      <c r="AT85" s="347" t="s">
        <v>56</v>
      </c>
      <c r="AU85" s="634">
        <f t="shared" ref="AU85:AU86" si="127">IF(AT85="Automático", 25%, IF(AT85="Manual",15%,IF(AT85="No Aplica", "No Aplica","")))</f>
        <v>0.15</v>
      </c>
      <c r="AV85" s="637">
        <f t="shared" ref="AV85:AV86" si="128">AS85+AU85</f>
        <v>0.4</v>
      </c>
      <c r="AW85" s="347" t="s">
        <v>57</v>
      </c>
      <c r="AX85" s="347" t="s">
        <v>65</v>
      </c>
      <c r="AY85" s="347" t="s">
        <v>59</v>
      </c>
      <c r="AZ85" s="637">
        <f>IFERROR(IF(AQ85="Probabilidad",(N85-(+N85*AV85)),IF(AQ85="Impacto",N85,"")),"")</f>
        <v>0.24</v>
      </c>
      <c r="BA85" s="638" t="str">
        <f t="shared" ref="BA85:BA86" si="129">IF(AZ85&lt;=20%, "Muy Baja", IF(AZ85&lt;=40%,"Baja", IF(AZ85&lt;=60%,"Media",IF(AZ85&lt;=80%,"Alta","Muy Alta"))))</f>
        <v>Baja</v>
      </c>
      <c r="BB85" s="637">
        <f>IF(AQ85="Impacto",(AL85-(+AL85*AV85)),AL85)</f>
        <v>0.4</v>
      </c>
      <c r="BC85" s="638" t="str">
        <f t="shared" ref="BC85:BC86" si="130">IF(BB85&lt;=20%, "Leve", IF(BB85&lt;=40%,"Menor", IF(BB85&lt;=60%,"Moderado",IF(BB85&lt;=80%,"Mayor","Catastrófico"))))</f>
        <v>Menor</v>
      </c>
      <c r="BD85" s="625" t="str">
        <f>IF(AND(BA85&lt;&gt;"",BC85&lt;&gt;""),VLOOKUP(BA85&amp;BC85,'No Eliminar'!$P$3:$Q$27,2,FALSE),"")</f>
        <v>Moderada</v>
      </c>
      <c r="BE85" s="1380" t="s">
        <v>114</v>
      </c>
      <c r="BF85" s="1597" t="s">
        <v>701</v>
      </c>
      <c r="BG85" s="1589" t="s">
        <v>702</v>
      </c>
      <c r="BH85" s="1589" t="s">
        <v>430</v>
      </c>
      <c r="BI85" s="1609">
        <v>44928</v>
      </c>
      <c r="BJ85" s="1609">
        <v>45260</v>
      </c>
      <c r="BK85" s="1266"/>
      <c r="BL85" s="1616" t="s">
        <v>703</v>
      </c>
    </row>
    <row r="86" spans="2:64" ht="156.75" customHeight="1" thickBot="1" x14ac:dyDescent="0.35">
      <c r="B86" s="1446"/>
      <c r="C86" s="1504"/>
      <c r="D86" s="1507"/>
      <c r="E86" s="1393"/>
      <c r="F86" s="1395"/>
      <c r="G86" s="1638"/>
      <c r="H86" s="1239" t="s">
        <v>68</v>
      </c>
      <c r="I86" s="1284" t="s">
        <v>696</v>
      </c>
      <c r="J86" s="1016" t="s">
        <v>695</v>
      </c>
      <c r="K86" s="1596"/>
      <c r="L86" s="1373"/>
      <c r="M86" s="1385"/>
      <c r="N86" s="1371"/>
      <c r="O86" s="323" t="s">
        <v>53</v>
      </c>
      <c r="P86" s="323" t="s">
        <v>53</v>
      </c>
      <c r="Q86" s="323" t="s">
        <v>53</v>
      </c>
      <c r="R86" s="323" t="s">
        <v>53</v>
      </c>
      <c r="S86" s="323" t="s">
        <v>53</v>
      </c>
      <c r="T86" s="323" t="s">
        <v>53</v>
      </c>
      <c r="U86" s="323" t="s">
        <v>53</v>
      </c>
      <c r="V86" s="323" t="s">
        <v>54</v>
      </c>
      <c r="W86" s="323" t="s">
        <v>54</v>
      </c>
      <c r="X86" s="323" t="s">
        <v>53</v>
      </c>
      <c r="Y86" s="323" t="s">
        <v>53</v>
      </c>
      <c r="Z86" s="323" t="s">
        <v>53</v>
      </c>
      <c r="AA86" s="323" t="s">
        <v>53</v>
      </c>
      <c r="AB86" s="323" t="s">
        <v>53</v>
      </c>
      <c r="AC86" s="323" t="s">
        <v>53</v>
      </c>
      <c r="AD86" s="323" t="s">
        <v>54</v>
      </c>
      <c r="AE86" s="323" t="s">
        <v>53</v>
      </c>
      <c r="AF86" s="323" t="s">
        <v>53</v>
      </c>
      <c r="AG86" s="323" t="s">
        <v>54</v>
      </c>
      <c r="AH86" s="144"/>
      <c r="AI86" s="1373"/>
      <c r="AJ86" s="144"/>
      <c r="AK86" s="1375"/>
      <c r="AL86" s="1377"/>
      <c r="AM86" s="1379"/>
      <c r="AN86" s="686" t="s">
        <v>347</v>
      </c>
      <c r="AO86" s="1314" t="s">
        <v>1321</v>
      </c>
      <c r="AP86" s="368" t="s">
        <v>698</v>
      </c>
      <c r="AQ86" s="177" t="str">
        <f t="shared" si="126"/>
        <v>Probabilidad</v>
      </c>
      <c r="AR86" s="327" t="s">
        <v>61</v>
      </c>
      <c r="AS86" s="329">
        <f t="shared" ref="AS86" si="131">IF(AR86="Preventivo", 25%, IF(AR86="Detectivo",15%, IF(AR86="Correctivo",10%,IF(AR86="No se tienen controles para aplicar al impacto","No Aplica",""))))</f>
        <v>0.25</v>
      </c>
      <c r="AT86" s="327" t="s">
        <v>56</v>
      </c>
      <c r="AU86" s="329">
        <f t="shared" si="127"/>
        <v>0.15</v>
      </c>
      <c r="AV86" s="105">
        <f t="shared" si="128"/>
        <v>0.4</v>
      </c>
      <c r="AW86" s="327" t="s">
        <v>57</v>
      </c>
      <c r="AX86" s="327" t="s">
        <v>58</v>
      </c>
      <c r="AY86" s="327" t="s">
        <v>59</v>
      </c>
      <c r="AZ86" s="125">
        <f>IFERROR(IF(AND(AQ85="Probabilidad",AQ86="Probabilidad"),(AZ85-(+AZ85*AV86)),IF(AQ86="Probabilidad",(N85-(+N85*AV86)),IF(AQ86="Impacto",AZ85,""))),"")</f>
        <v>0.14399999999999999</v>
      </c>
      <c r="BA86" s="106" t="str">
        <f t="shared" si="129"/>
        <v>Muy Baja</v>
      </c>
      <c r="BB86" s="105">
        <f>IFERROR(IF(AND(AQ85="Impacto",AQ86="Impacto"),(BB85-(+BB85*AV86)),IF(AND(AQ85="Impacto",AQ86="Probabilidad"),(BB85),IF(AND(AQ85="Probabilidad",AQ86="Impacto"),(BB85-(+BB85*AV86)),IF(AND(AQ85="Probabilidad",AQ86="Probabilidad"),(BB85))))),"")</f>
        <v>0.4</v>
      </c>
      <c r="BC86" s="106" t="str">
        <f t="shared" si="130"/>
        <v>Menor</v>
      </c>
      <c r="BD86" s="325" t="str">
        <f>IF(AND(BA86&lt;&gt;"",BC86&lt;&gt;""),VLOOKUP(BA86&amp;BC86,'No Eliminar'!$P$3:$Q$27,2,FALSE),"")</f>
        <v>Baja</v>
      </c>
      <c r="BE86" s="1381"/>
      <c r="BF86" s="1598"/>
      <c r="BG86" s="1590"/>
      <c r="BH86" s="1590"/>
      <c r="BI86" s="1610"/>
      <c r="BJ86" s="1610"/>
      <c r="BK86" s="1012"/>
      <c r="BL86" s="1617"/>
    </row>
    <row r="87" spans="2:64" ht="138.75" customHeight="1" thickBot="1" x14ac:dyDescent="0.35">
      <c r="B87" s="1446"/>
      <c r="C87" s="1504"/>
      <c r="D87" s="1507"/>
      <c r="E87" s="1392" t="s">
        <v>346</v>
      </c>
      <c r="F87" s="1394" t="s">
        <v>285</v>
      </c>
      <c r="G87" s="1636" t="s">
        <v>950</v>
      </c>
      <c r="H87" s="1589" t="s">
        <v>68</v>
      </c>
      <c r="I87" s="1618" t="s">
        <v>705</v>
      </c>
      <c r="J87" s="1626" t="s">
        <v>706</v>
      </c>
      <c r="K87" s="1595" t="s">
        <v>355</v>
      </c>
      <c r="L87" s="1372" t="s">
        <v>70</v>
      </c>
      <c r="M87" s="1384" t="str">
        <f t="shared" si="9"/>
        <v>Alta</v>
      </c>
      <c r="N87" s="1370">
        <f t="shared" si="10"/>
        <v>0.8</v>
      </c>
      <c r="O87" s="320" t="s">
        <v>53</v>
      </c>
      <c r="P87" s="320" t="s">
        <v>53</v>
      </c>
      <c r="Q87" s="320" t="s">
        <v>53</v>
      </c>
      <c r="R87" s="320" t="s">
        <v>53</v>
      </c>
      <c r="S87" s="320" t="s">
        <v>53</v>
      </c>
      <c r="T87" s="320" t="s">
        <v>53</v>
      </c>
      <c r="U87" s="320" t="s">
        <v>53</v>
      </c>
      <c r="V87" s="320" t="s">
        <v>54</v>
      </c>
      <c r="W87" s="320" t="s">
        <v>54</v>
      </c>
      <c r="X87" s="320" t="s">
        <v>53</v>
      </c>
      <c r="Y87" s="320" t="s">
        <v>53</v>
      </c>
      <c r="Z87" s="320" t="s">
        <v>53</v>
      </c>
      <c r="AA87" s="320" t="s">
        <v>53</v>
      </c>
      <c r="AB87" s="320" t="s">
        <v>53</v>
      </c>
      <c r="AC87" s="320" t="s">
        <v>53</v>
      </c>
      <c r="AD87" s="320" t="s">
        <v>54</v>
      </c>
      <c r="AE87" s="320" t="s">
        <v>53</v>
      </c>
      <c r="AF87" s="320" t="s">
        <v>53</v>
      </c>
      <c r="AG87" s="320" t="s">
        <v>54</v>
      </c>
      <c r="AH87" s="92"/>
      <c r="AI87" s="1372" t="s">
        <v>362</v>
      </c>
      <c r="AJ87" s="92"/>
      <c r="AK87" s="1374" t="str">
        <f t="shared" si="11"/>
        <v>Mayor</v>
      </c>
      <c r="AL87" s="1376">
        <f t="shared" si="19"/>
        <v>0.8</v>
      </c>
      <c r="AM87" s="1378" t="str">
        <f>IF(AND(M87&lt;&gt;"",AK87&lt;&gt;""),VLOOKUP(M87&amp;AK87,'No Eliminar'!$P$3:$Q$27,2,FALSE),"")</f>
        <v>Alta</v>
      </c>
      <c r="AN87" s="188" t="s">
        <v>84</v>
      </c>
      <c r="AO87" s="434" t="s">
        <v>1323</v>
      </c>
      <c r="AP87" s="368" t="s">
        <v>708</v>
      </c>
      <c r="AQ87" s="94" t="str">
        <f t="shared" si="1"/>
        <v>Probabilidad</v>
      </c>
      <c r="AR87" s="326" t="s">
        <v>62</v>
      </c>
      <c r="AS87" s="328">
        <f t="shared" si="12"/>
        <v>0.15</v>
      </c>
      <c r="AT87" s="326" t="s">
        <v>56</v>
      </c>
      <c r="AU87" s="328">
        <f t="shared" si="6"/>
        <v>0.15</v>
      </c>
      <c r="AV87" s="96">
        <f t="shared" si="8"/>
        <v>0.3</v>
      </c>
      <c r="AW87" s="326" t="s">
        <v>57</v>
      </c>
      <c r="AX87" s="326" t="s">
        <v>58</v>
      </c>
      <c r="AY87" s="326" t="s">
        <v>59</v>
      </c>
      <c r="AZ87" s="96">
        <f>IFERROR(IF(AQ87="Probabilidad",(N87-(+N87*AV87)),IF(AQ87="Impacto",N87,"")),"")</f>
        <v>0.56000000000000005</v>
      </c>
      <c r="BA87" s="97" t="str">
        <f t="shared" si="7"/>
        <v>Media</v>
      </c>
      <c r="BB87" s="96">
        <f>IF(AQ87="Impacto",(AL87-(+AL87*AV87)),AL87)</f>
        <v>0.8</v>
      </c>
      <c r="BC87" s="97" t="str">
        <f t="shared" si="2"/>
        <v>Mayor</v>
      </c>
      <c r="BD87" s="324" t="str">
        <f>IF(AND(BA87&lt;&gt;"",BC87&lt;&gt;""),VLOOKUP(BA87&amp;BC87,'No Eliminar'!$P$3:$Q$27,2,FALSE),"")</f>
        <v>Alta</v>
      </c>
      <c r="BE87" s="1380" t="s">
        <v>60</v>
      </c>
      <c r="BF87" s="1597" t="s">
        <v>712</v>
      </c>
      <c r="BG87" s="1589" t="s">
        <v>713</v>
      </c>
      <c r="BH87" s="1589" t="s">
        <v>590</v>
      </c>
      <c r="BI87" s="1605">
        <v>44928</v>
      </c>
      <c r="BJ87" s="1605">
        <v>45260</v>
      </c>
      <c r="BK87" s="1623"/>
      <c r="BL87" s="1591" t="s">
        <v>951</v>
      </c>
    </row>
    <row r="88" spans="2:64" ht="126" customHeight="1" thickTop="1" thickBot="1" x14ac:dyDescent="0.35">
      <c r="B88" s="1446"/>
      <c r="C88" s="1504"/>
      <c r="D88" s="1507"/>
      <c r="E88" s="1436"/>
      <c r="F88" s="1437"/>
      <c r="G88" s="1637"/>
      <c r="H88" s="1612"/>
      <c r="I88" s="1619"/>
      <c r="J88" s="1627"/>
      <c r="K88" s="1613"/>
      <c r="L88" s="1415"/>
      <c r="M88" s="1424"/>
      <c r="N88" s="1414"/>
      <c r="O88" s="332" t="s">
        <v>53</v>
      </c>
      <c r="P88" s="332" t="s">
        <v>53</v>
      </c>
      <c r="Q88" s="332" t="s">
        <v>53</v>
      </c>
      <c r="R88" s="332" t="s">
        <v>53</v>
      </c>
      <c r="S88" s="332" t="s">
        <v>53</v>
      </c>
      <c r="T88" s="332" t="s">
        <v>53</v>
      </c>
      <c r="U88" s="332" t="s">
        <v>53</v>
      </c>
      <c r="V88" s="332" t="s">
        <v>54</v>
      </c>
      <c r="W88" s="332" t="s">
        <v>54</v>
      </c>
      <c r="X88" s="332" t="s">
        <v>53</v>
      </c>
      <c r="Y88" s="332" t="s">
        <v>53</v>
      </c>
      <c r="Z88" s="332" t="s">
        <v>53</v>
      </c>
      <c r="AA88" s="332" t="s">
        <v>53</v>
      </c>
      <c r="AB88" s="332" t="s">
        <v>53</v>
      </c>
      <c r="AC88" s="332" t="s">
        <v>53</v>
      </c>
      <c r="AD88" s="332" t="s">
        <v>54</v>
      </c>
      <c r="AE88" s="332" t="s">
        <v>53</v>
      </c>
      <c r="AF88" s="332" t="s">
        <v>53</v>
      </c>
      <c r="AG88" s="332" t="s">
        <v>54</v>
      </c>
      <c r="AH88" s="337"/>
      <c r="AI88" s="1415"/>
      <c r="AJ88" s="337"/>
      <c r="AK88" s="1416"/>
      <c r="AL88" s="1417"/>
      <c r="AM88" s="1418"/>
      <c r="AN88" s="188" t="s">
        <v>347</v>
      </c>
      <c r="AO88" s="1315" t="s">
        <v>1324</v>
      </c>
      <c r="AP88" s="368" t="s">
        <v>708</v>
      </c>
      <c r="AQ88" s="343" t="str">
        <f t="shared" si="1"/>
        <v>Impacto</v>
      </c>
      <c r="AR88" s="342" t="s">
        <v>55</v>
      </c>
      <c r="AS88" s="341">
        <f t="shared" si="12"/>
        <v>0.1</v>
      </c>
      <c r="AT88" s="347" t="s">
        <v>56</v>
      </c>
      <c r="AU88" s="341">
        <f t="shared" si="6"/>
        <v>0.15</v>
      </c>
      <c r="AV88" s="346">
        <f>AS88+AU88</f>
        <v>0.25</v>
      </c>
      <c r="AW88" s="342" t="s">
        <v>57</v>
      </c>
      <c r="AX88" s="342" t="s">
        <v>58</v>
      </c>
      <c r="AY88" s="342" t="s">
        <v>59</v>
      </c>
      <c r="AZ88" s="76">
        <f>IFERROR(IF(AND(AQ87="Probabilidad",AQ88="Probabilidad"),(AZ87-(+AZ87*AV88)),IF(AQ88="Probabilidad",(N87-(+N87*AV88)),IF(AQ88="Impacto",AZ87,""))),"")</f>
        <v>0.56000000000000005</v>
      </c>
      <c r="BA88" s="345" t="str">
        <f t="shared" si="7"/>
        <v>Media</v>
      </c>
      <c r="BB88" s="346">
        <f>IFERROR(IF(AND(AQ87="Impacto",AQ88="Impacto"),(BB87-(+BB87*AV88)),IF(AND(AQ87="Impacto",AQ88="Probabilidad"),(BB87),IF(AND(AQ87="Probabilidad",AQ88="Impacto"),(BB87-(+BB87*AV88)),IF(AND(AQ87="Probabilidad",AQ88="Probabilidad"),(BB87))))),"")</f>
        <v>0.60000000000000009</v>
      </c>
      <c r="BC88" s="345" t="str">
        <f t="shared" si="2"/>
        <v>Moderado</v>
      </c>
      <c r="BD88" s="344" t="str">
        <f>IF(AND(BA88&lt;&gt;"",BC88&lt;&gt;""),VLOOKUP(BA88&amp;BC88,'No Eliminar'!$P$3:$Q$27,2,FALSE),"")</f>
        <v>Moderada</v>
      </c>
      <c r="BE88" s="1419"/>
      <c r="BF88" s="1633"/>
      <c r="BG88" s="1621"/>
      <c r="BH88" s="1621"/>
      <c r="BI88" s="1622"/>
      <c r="BJ88" s="1622"/>
      <c r="BK88" s="1624"/>
      <c r="BL88" s="1614"/>
    </row>
    <row r="89" spans="2:64" ht="144" customHeight="1" thickTop="1" thickBot="1" x14ac:dyDescent="0.35">
      <c r="B89" s="1446"/>
      <c r="C89" s="1504"/>
      <c r="D89" s="1507"/>
      <c r="E89" s="1433"/>
      <c r="F89" s="1395"/>
      <c r="G89" s="1638"/>
      <c r="H89" s="1590"/>
      <c r="I89" s="1620"/>
      <c r="J89" s="1628"/>
      <c r="K89" s="1596"/>
      <c r="L89" s="1373"/>
      <c r="M89" s="1385"/>
      <c r="N89" s="1371"/>
      <c r="O89" s="332" t="s">
        <v>53</v>
      </c>
      <c r="P89" s="332" t="s">
        <v>53</v>
      </c>
      <c r="Q89" s="332" t="s">
        <v>53</v>
      </c>
      <c r="R89" s="332" t="s">
        <v>53</v>
      </c>
      <c r="S89" s="332" t="s">
        <v>53</v>
      </c>
      <c r="T89" s="332" t="s">
        <v>53</v>
      </c>
      <c r="U89" s="332" t="s">
        <v>53</v>
      </c>
      <c r="V89" s="332" t="s">
        <v>54</v>
      </c>
      <c r="W89" s="332" t="s">
        <v>54</v>
      </c>
      <c r="X89" s="332" t="s">
        <v>53</v>
      </c>
      <c r="Y89" s="332" t="s">
        <v>53</v>
      </c>
      <c r="Z89" s="332" t="s">
        <v>53</v>
      </c>
      <c r="AA89" s="332" t="s">
        <v>53</v>
      </c>
      <c r="AB89" s="332" t="s">
        <v>53</v>
      </c>
      <c r="AC89" s="332" t="s">
        <v>53</v>
      </c>
      <c r="AD89" s="332" t="s">
        <v>54</v>
      </c>
      <c r="AE89" s="332" t="s">
        <v>53</v>
      </c>
      <c r="AF89" s="332" t="s">
        <v>53</v>
      </c>
      <c r="AG89" s="332" t="s">
        <v>54</v>
      </c>
      <c r="AH89" s="337"/>
      <c r="AI89" s="1373"/>
      <c r="AJ89" s="337"/>
      <c r="AK89" s="1375"/>
      <c r="AL89" s="1377"/>
      <c r="AM89" s="1379"/>
      <c r="AN89" s="188" t="s">
        <v>348</v>
      </c>
      <c r="AO89" s="1315" t="s">
        <v>1325</v>
      </c>
      <c r="AP89" s="368" t="s">
        <v>707</v>
      </c>
      <c r="AQ89" s="343" t="str">
        <f t="shared" si="1"/>
        <v>Probabilidad</v>
      </c>
      <c r="AR89" s="342" t="s">
        <v>62</v>
      </c>
      <c r="AS89" s="341">
        <f t="shared" si="12"/>
        <v>0.15</v>
      </c>
      <c r="AT89" s="347" t="s">
        <v>56</v>
      </c>
      <c r="AU89" s="341">
        <f t="shared" si="6"/>
        <v>0.15</v>
      </c>
      <c r="AV89" s="346">
        <f>AS89+AU89</f>
        <v>0.3</v>
      </c>
      <c r="AW89" s="342" t="s">
        <v>57</v>
      </c>
      <c r="AX89" s="342" t="s">
        <v>58</v>
      </c>
      <c r="AY89" s="342" t="s">
        <v>59</v>
      </c>
      <c r="AZ89" s="348">
        <f>IFERROR(IF(AND(AQ88="Probabilidad",AQ89="Probabilidad"),(AZ88-(+AZ88*AV89)),IF(AND(AQ88="Impacto",AQ89="Probabilidad"),(AZ87-(+AZ87*AV89)),IF(AQ89="Impacto",AZ88,""))),"")</f>
        <v>0.39200000000000002</v>
      </c>
      <c r="BA89" s="345" t="str">
        <f t="shared" si="7"/>
        <v>Baja</v>
      </c>
      <c r="BB89" s="348">
        <f>IFERROR(IF(AND(AQ88="Impacto",AQ89="Impacto"),(BB88-(+BB88*AV89)),IF(AND(AQ88="Impacto",AQ89="Probabilidad"),(BB88),IF(AND(AQ88="Probabilidad",AQ89="Impacto"),(BB88-(+BB88*AV89)),IF(AND(AQ88="Probabilidad",AQ89="Probabilidad"),(BB88))))),"")</f>
        <v>0.60000000000000009</v>
      </c>
      <c r="BC89" s="345" t="str">
        <f t="shared" si="2"/>
        <v>Moderado</v>
      </c>
      <c r="BD89" s="344" t="str">
        <f>IF(AND(BA89&lt;&gt;"",BC89&lt;&gt;""),VLOOKUP(BA89&amp;BC89,'No Eliminar'!$P$3:$Q$27,2,FALSE),"")</f>
        <v>Moderada</v>
      </c>
      <c r="BE89" s="1381"/>
      <c r="BF89" s="1318" t="s">
        <v>714</v>
      </c>
      <c r="BG89" s="1262" t="s">
        <v>1326</v>
      </c>
      <c r="BH89" s="1262" t="s">
        <v>395</v>
      </c>
      <c r="BI89" s="1348">
        <v>44928</v>
      </c>
      <c r="BJ89" s="1348">
        <v>45291</v>
      </c>
      <c r="BK89" s="1075"/>
      <c r="BL89" s="1592"/>
    </row>
    <row r="90" spans="2:64" ht="123.75" customHeight="1" thickBot="1" x14ac:dyDescent="0.35">
      <c r="B90" s="1446"/>
      <c r="C90" s="1504"/>
      <c r="D90" s="1507"/>
      <c r="E90" s="1413" t="s">
        <v>346</v>
      </c>
      <c r="F90" s="1394" t="s">
        <v>286</v>
      </c>
      <c r="G90" s="1636" t="s">
        <v>955</v>
      </c>
      <c r="H90" s="1589" t="s">
        <v>165</v>
      </c>
      <c r="I90" s="1623" t="s">
        <v>715</v>
      </c>
      <c r="J90" s="1626" t="s">
        <v>716</v>
      </c>
      <c r="K90" s="1595" t="s">
        <v>355</v>
      </c>
      <c r="L90" s="1372" t="s">
        <v>64</v>
      </c>
      <c r="M90" s="1384" t="str">
        <f t="shared" si="9"/>
        <v>Media</v>
      </c>
      <c r="N90" s="1370">
        <f t="shared" si="10"/>
        <v>0.6</v>
      </c>
      <c r="O90" s="320" t="s">
        <v>53</v>
      </c>
      <c r="P90" s="320" t="s">
        <v>53</v>
      </c>
      <c r="Q90" s="320" t="s">
        <v>53</v>
      </c>
      <c r="R90" s="320" t="s">
        <v>53</v>
      </c>
      <c r="S90" s="320" t="s">
        <v>53</v>
      </c>
      <c r="T90" s="320" t="s">
        <v>53</v>
      </c>
      <c r="U90" s="320" t="s">
        <v>53</v>
      </c>
      <c r="V90" s="320" t="s">
        <v>54</v>
      </c>
      <c r="W90" s="320" t="s">
        <v>54</v>
      </c>
      <c r="X90" s="320" t="s">
        <v>53</v>
      </c>
      <c r="Y90" s="320" t="s">
        <v>53</v>
      </c>
      <c r="Z90" s="320" t="s">
        <v>53</v>
      </c>
      <c r="AA90" s="320" t="s">
        <v>53</v>
      </c>
      <c r="AB90" s="320" t="s">
        <v>53</v>
      </c>
      <c r="AC90" s="320" t="s">
        <v>53</v>
      </c>
      <c r="AD90" s="320" t="s">
        <v>54</v>
      </c>
      <c r="AE90" s="320" t="s">
        <v>53</v>
      </c>
      <c r="AF90" s="320" t="s">
        <v>53</v>
      </c>
      <c r="AG90" s="320" t="s">
        <v>54</v>
      </c>
      <c r="AH90" s="92"/>
      <c r="AI90" s="1372" t="s">
        <v>362</v>
      </c>
      <c r="AJ90" s="92"/>
      <c r="AK90" s="1374" t="str">
        <f t="shared" si="11"/>
        <v>Mayor</v>
      </c>
      <c r="AL90" s="1376">
        <f t="shared" si="19"/>
        <v>0.8</v>
      </c>
      <c r="AM90" s="1378" t="str">
        <f>IF(AND(M90&lt;&gt;"",AK90&lt;&gt;""),VLOOKUP(M90&amp;AK90,'No Eliminar'!$P$3:$Q$27,2,FALSE),"")</f>
        <v>Alta</v>
      </c>
      <c r="AN90" s="685" t="s">
        <v>84</v>
      </c>
      <c r="AO90" s="1316" t="s">
        <v>1327</v>
      </c>
      <c r="AP90" s="368" t="s">
        <v>717</v>
      </c>
      <c r="AQ90" s="94" t="str">
        <f t="shared" si="1"/>
        <v>Impacto</v>
      </c>
      <c r="AR90" s="326" t="s">
        <v>55</v>
      </c>
      <c r="AS90" s="328">
        <f t="shared" si="12"/>
        <v>0.1</v>
      </c>
      <c r="AT90" s="326" t="s">
        <v>56</v>
      </c>
      <c r="AU90" s="328">
        <f t="shared" si="6"/>
        <v>0.15</v>
      </c>
      <c r="AV90" s="96">
        <f t="shared" si="8"/>
        <v>0.25</v>
      </c>
      <c r="AW90" s="326" t="s">
        <v>57</v>
      </c>
      <c r="AX90" s="326" t="s">
        <v>58</v>
      </c>
      <c r="AY90" s="326" t="s">
        <v>59</v>
      </c>
      <c r="AZ90" s="96">
        <f>IFERROR(IF(AQ90="Probabilidad",(N90-(+N90*AV90)),IF(AQ90="Impacto",N90,"")),"")</f>
        <v>0.6</v>
      </c>
      <c r="BA90" s="97" t="str">
        <f t="shared" si="7"/>
        <v>Media</v>
      </c>
      <c r="BB90" s="96">
        <f>IF(AQ90="Impacto",(AL90-(+AL90*AV90)),AL90)</f>
        <v>0.60000000000000009</v>
      </c>
      <c r="BC90" s="97" t="str">
        <f t="shared" si="2"/>
        <v>Moderado</v>
      </c>
      <c r="BD90" s="324" t="str">
        <f>IF(AND(BA90&lt;&gt;"",BC90&lt;&gt;""),VLOOKUP(BA90&amp;BC90,'No Eliminar'!$P$3:$Q$27,2,FALSE),"")</f>
        <v>Moderada</v>
      </c>
      <c r="BE90" s="1380" t="s">
        <v>60</v>
      </c>
      <c r="BF90" s="1597" t="s">
        <v>956</v>
      </c>
      <c r="BG90" s="1589" t="s">
        <v>1334</v>
      </c>
      <c r="BH90" s="1589" t="s">
        <v>395</v>
      </c>
      <c r="BI90" s="1630">
        <v>44928</v>
      </c>
      <c r="BJ90" s="1630">
        <v>45291</v>
      </c>
      <c r="BK90" s="1623"/>
      <c r="BL90" s="1616" t="s">
        <v>958</v>
      </c>
    </row>
    <row r="91" spans="2:64" ht="105.75" customHeight="1" thickBot="1" x14ac:dyDescent="0.35">
      <c r="B91" s="1446"/>
      <c r="C91" s="1504"/>
      <c r="D91" s="1507"/>
      <c r="E91" s="1436"/>
      <c r="F91" s="1437"/>
      <c r="G91" s="1637"/>
      <c r="H91" s="1612"/>
      <c r="I91" s="1640"/>
      <c r="J91" s="1627"/>
      <c r="K91" s="1613"/>
      <c r="L91" s="1415"/>
      <c r="M91" s="1424"/>
      <c r="N91" s="1414"/>
      <c r="O91" s="332" t="s">
        <v>53</v>
      </c>
      <c r="P91" s="332" t="s">
        <v>53</v>
      </c>
      <c r="Q91" s="332" t="s">
        <v>53</v>
      </c>
      <c r="R91" s="332" t="s">
        <v>53</v>
      </c>
      <c r="S91" s="332" t="s">
        <v>53</v>
      </c>
      <c r="T91" s="332" t="s">
        <v>53</v>
      </c>
      <c r="U91" s="332" t="s">
        <v>53</v>
      </c>
      <c r="V91" s="332" t="s">
        <v>54</v>
      </c>
      <c r="W91" s="332" t="s">
        <v>54</v>
      </c>
      <c r="X91" s="332" t="s">
        <v>53</v>
      </c>
      <c r="Y91" s="332" t="s">
        <v>53</v>
      </c>
      <c r="Z91" s="332" t="s">
        <v>53</v>
      </c>
      <c r="AA91" s="332" t="s">
        <v>53</v>
      </c>
      <c r="AB91" s="332" t="s">
        <v>53</v>
      </c>
      <c r="AC91" s="332" t="s">
        <v>53</v>
      </c>
      <c r="AD91" s="332" t="s">
        <v>54</v>
      </c>
      <c r="AE91" s="332" t="s">
        <v>53</v>
      </c>
      <c r="AF91" s="332" t="s">
        <v>53</v>
      </c>
      <c r="AG91" s="332" t="s">
        <v>54</v>
      </c>
      <c r="AH91" s="337"/>
      <c r="AI91" s="1415"/>
      <c r="AJ91" s="337"/>
      <c r="AK91" s="1416"/>
      <c r="AL91" s="1417"/>
      <c r="AM91" s="1418"/>
      <c r="AN91" s="685" t="s">
        <v>347</v>
      </c>
      <c r="AO91" s="749" t="s">
        <v>1328</v>
      </c>
      <c r="AP91" s="368" t="s">
        <v>717</v>
      </c>
      <c r="AQ91" s="343" t="str">
        <f t="shared" si="1"/>
        <v>Impacto</v>
      </c>
      <c r="AR91" s="347" t="s">
        <v>55</v>
      </c>
      <c r="AS91" s="341">
        <f t="shared" si="12"/>
        <v>0.1</v>
      </c>
      <c r="AT91" s="347" t="s">
        <v>56</v>
      </c>
      <c r="AU91" s="341">
        <f t="shared" si="6"/>
        <v>0.15</v>
      </c>
      <c r="AV91" s="346">
        <f>AS91+AU91</f>
        <v>0.25</v>
      </c>
      <c r="AW91" s="342" t="s">
        <v>57</v>
      </c>
      <c r="AX91" s="342" t="s">
        <v>58</v>
      </c>
      <c r="AY91" s="342" t="s">
        <v>59</v>
      </c>
      <c r="AZ91" s="76">
        <f>IFERROR(IF(AND(AQ90="Probabilidad",AQ91="Probabilidad"),(AZ90-(+AZ90*AV91)),IF(AQ91="Probabilidad",(N90-(+N90*AV91)),IF(AQ91="Impacto",AZ90,""))),"")</f>
        <v>0.6</v>
      </c>
      <c r="BA91" s="345" t="str">
        <f t="shared" si="7"/>
        <v>Media</v>
      </c>
      <c r="BB91" s="346">
        <f>IFERROR(IF(AND(AQ90="Impacto",AQ91="Impacto"),(BB90-(+BB90*AV91)),IF(AND(AQ90="Impacto",AQ91="Probabilidad"),(BB90),IF(AND(AQ90="Probabilidad",AQ91="Impacto"),(BB90-(+BB90*AV91)),IF(AND(AQ90="Probabilidad",AQ91="Probabilidad"),(BB90))))),"")</f>
        <v>0.45000000000000007</v>
      </c>
      <c r="BC91" s="345" t="str">
        <f t="shared" si="2"/>
        <v>Moderado</v>
      </c>
      <c r="BD91" s="344" t="str">
        <f>IF(AND(BA91&lt;&gt;"",BC91&lt;&gt;""),VLOOKUP(BA91&amp;BC91,'No Eliminar'!$P$3:$Q$27,2,FALSE),"")</f>
        <v>Moderada</v>
      </c>
      <c r="BE91" s="1419"/>
      <c r="BF91" s="1633"/>
      <c r="BG91" s="1621"/>
      <c r="BH91" s="1621"/>
      <c r="BI91" s="1622"/>
      <c r="BJ91" s="1622"/>
      <c r="BK91" s="1624"/>
      <c r="BL91" s="1625"/>
    </row>
    <row r="92" spans="2:64" ht="119.25" customHeight="1" thickBot="1" x14ac:dyDescent="0.35">
      <c r="B92" s="1446"/>
      <c r="C92" s="1504"/>
      <c r="D92" s="1507"/>
      <c r="E92" s="1436"/>
      <c r="F92" s="1437"/>
      <c r="G92" s="1637"/>
      <c r="H92" s="1612"/>
      <c r="I92" s="1640"/>
      <c r="J92" s="1627"/>
      <c r="K92" s="1613"/>
      <c r="L92" s="1415"/>
      <c r="M92" s="1424"/>
      <c r="N92" s="1414"/>
      <c r="O92" s="332" t="s">
        <v>53</v>
      </c>
      <c r="P92" s="332" t="s">
        <v>53</v>
      </c>
      <c r="Q92" s="332" t="s">
        <v>53</v>
      </c>
      <c r="R92" s="332" t="s">
        <v>53</v>
      </c>
      <c r="S92" s="332" t="s">
        <v>53</v>
      </c>
      <c r="T92" s="332" t="s">
        <v>53</v>
      </c>
      <c r="U92" s="332" t="s">
        <v>53</v>
      </c>
      <c r="V92" s="332" t="s">
        <v>54</v>
      </c>
      <c r="W92" s="332" t="s">
        <v>54</v>
      </c>
      <c r="X92" s="332" t="s">
        <v>53</v>
      </c>
      <c r="Y92" s="332" t="s">
        <v>53</v>
      </c>
      <c r="Z92" s="332" t="s">
        <v>53</v>
      </c>
      <c r="AA92" s="332" t="s">
        <v>53</v>
      </c>
      <c r="AB92" s="332" t="s">
        <v>53</v>
      </c>
      <c r="AC92" s="332" t="s">
        <v>53</v>
      </c>
      <c r="AD92" s="332" t="s">
        <v>54</v>
      </c>
      <c r="AE92" s="332" t="s">
        <v>53</v>
      </c>
      <c r="AF92" s="332" t="s">
        <v>53</v>
      </c>
      <c r="AG92" s="332" t="s">
        <v>54</v>
      </c>
      <c r="AH92" s="337"/>
      <c r="AI92" s="1415"/>
      <c r="AJ92" s="337"/>
      <c r="AK92" s="1416"/>
      <c r="AL92" s="1417"/>
      <c r="AM92" s="1418"/>
      <c r="AN92" s="686" t="s">
        <v>348</v>
      </c>
      <c r="AO92" s="1317" t="s">
        <v>1329</v>
      </c>
      <c r="AP92" s="368" t="s">
        <v>717</v>
      </c>
      <c r="AQ92" s="343" t="str">
        <f t="shared" si="1"/>
        <v>Impacto</v>
      </c>
      <c r="AR92" s="347" t="s">
        <v>55</v>
      </c>
      <c r="AS92" s="341">
        <f t="shared" si="12"/>
        <v>0.1</v>
      </c>
      <c r="AT92" s="347" t="s">
        <v>56</v>
      </c>
      <c r="AU92" s="341">
        <f t="shared" si="6"/>
        <v>0.15</v>
      </c>
      <c r="AV92" s="346">
        <f>AS92+AU92</f>
        <v>0.25</v>
      </c>
      <c r="AW92" s="342" t="s">
        <v>57</v>
      </c>
      <c r="AX92" s="342" t="s">
        <v>58</v>
      </c>
      <c r="AY92" s="342" t="s">
        <v>59</v>
      </c>
      <c r="AZ92" s="348">
        <f>IFERROR(IF(AND(AQ91="Probabilidad",AQ92="Probabilidad"),(AZ91-(+AZ91*AV92)),IF(AND(AQ91="Impacto",AQ92="Probabilidad"),(AZ90-(+AZ90*AV92)),IF(AQ92="Impacto",AZ91,""))),"")</f>
        <v>0.6</v>
      </c>
      <c r="BA92" s="345" t="str">
        <f t="shared" si="7"/>
        <v>Media</v>
      </c>
      <c r="BB92" s="346">
        <f>IFERROR(IF(AND(AQ91="Impacto",AQ92="Impacto"),(BB91-(+BB91*AV92)),IF(AND(AQ91="Impacto",AQ92="Probabilidad"),(BB91),IF(AND(AQ91="Probabilidad",AQ92="Impacto"),(BB91-(+BB91*AV92)),IF(AND(AQ91="Probabilidad",AQ92="Probabilidad"),(BB91))))),"")</f>
        <v>0.33750000000000002</v>
      </c>
      <c r="BC92" s="345" t="str">
        <f t="shared" si="2"/>
        <v>Menor</v>
      </c>
      <c r="BD92" s="344" t="str">
        <f>IF(AND(BA92&lt;&gt;"",BC92&lt;&gt;""),VLOOKUP(BA92&amp;BC92,'No Eliminar'!$P$3:$Q$27,2,FALSE),"")</f>
        <v>Moderada</v>
      </c>
      <c r="BE92" s="1419"/>
      <c r="BF92" s="1252" t="s">
        <v>959</v>
      </c>
      <c r="BG92" s="1253" t="s">
        <v>1335</v>
      </c>
      <c r="BH92" s="1253" t="s">
        <v>395</v>
      </c>
      <c r="BI92" s="1254">
        <v>44928</v>
      </c>
      <c r="BJ92" s="1254">
        <v>45291</v>
      </c>
      <c r="BK92" s="1013"/>
      <c r="BL92" s="1625"/>
    </row>
    <row r="93" spans="2:64" ht="108" customHeight="1" thickBot="1" x14ac:dyDescent="0.35">
      <c r="B93" s="1446"/>
      <c r="C93" s="1504"/>
      <c r="D93" s="1507"/>
      <c r="E93" s="1436"/>
      <c r="F93" s="1437"/>
      <c r="G93" s="1637"/>
      <c r="H93" s="1612"/>
      <c r="I93" s="1640"/>
      <c r="J93" s="1627"/>
      <c r="K93" s="1613"/>
      <c r="L93" s="1415"/>
      <c r="M93" s="1424"/>
      <c r="N93" s="1414"/>
      <c r="O93" s="332" t="s">
        <v>53</v>
      </c>
      <c r="P93" s="332" t="s">
        <v>53</v>
      </c>
      <c r="Q93" s="332" t="s">
        <v>53</v>
      </c>
      <c r="R93" s="332" t="s">
        <v>53</v>
      </c>
      <c r="S93" s="332" t="s">
        <v>53</v>
      </c>
      <c r="T93" s="332" t="s">
        <v>53</v>
      </c>
      <c r="U93" s="332" t="s">
        <v>53</v>
      </c>
      <c r="V93" s="332" t="s">
        <v>54</v>
      </c>
      <c r="W93" s="332" t="s">
        <v>54</v>
      </c>
      <c r="X93" s="332" t="s">
        <v>53</v>
      </c>
      <c r="Y93" s="332" t="s">
        <v>53</v>
      </c>
      <c r="Z93" s="332" t="s">
        <v>53</v>
      </c>
      <c r="AA93" s="332" t="s">
        <v>53</v>
      </c>
      <c r="AB93" s="332" t="s">
        <v>53</v>
      </c>
      <c r="AC93" s="332" t="s">
        <v>53</v>
      </c>
      <c r="AD93" s="332" t="s">
        <v>54</v>
      </c>
      <c r="AE93" s="332" t="s">
        <v>53</v>
      </c>
      <c r="AF93" s="332" t="s">
        <v>53</v>
      </c>
      <c r="AG93" s="332" t="s">
        <v>54</v>
      </c>
      <c r="AH93" s="337"/>
      <c r="AI93" s="1415"/>
      <c r="AJ93" s="337"/>
      <c r="AK93" s="1416"/>
      <c r="AL93" s="1417"/>
      <c r="AM93" s="1418"/>
      <c r="AN93" s="686" t="s">
        <v>349</v>
      </c>
      <c r="AO93" s="749" t="s">
        <v>1330</v>
      </c>
      <c r="AP93" s="368" t="s">
        <v>717</v>
      </c>
      <c r="AQ93" s="343" t="str">
        <f t="shared" si="1"/>
        <v>Impacto</v>
      </c>
      <c r="AR93" s="347" t="s">
        <v>55</v>
      </c>
      <c r="AS93" s="341">
        <f t="shared" si="12"/>
        <v>0.1</v>
      </c>
      <c r="AT93" s="347" t="s">
        <v>56</v>
      </c>
      <c r="AU93" s="341">
        <f t="shared" si="6"/>
        <v>0.15</v>
      </c>
      <c r="AV93" s="346">
        <f>AS93+AU93</f>
        <v>0.25</v>
      </c>
      <c r="AW93" s="342" t="s">
        <v>57</v>
      </c>
      <c r="AX93" s="342" t="s">
        <v>58</v>
      </c>
      <c r="AY93" s="342" t="s">
        <v>59</v>
      </c>
      <c r="AZ93" s="346">
        <f>IFERROR(IF(AND(AQ92="Probabilidad",AQ93="Probabilidad"),(AZ92-(+AZ92*AV93)),IF(AND(AQ92="Impacto",AQ93="Probabilidad"),(AZ91-(+AZ91*AV93)),IF(AQ93="Impacto",AZ92,""))),"")</f>
        <v>0.6</v>
      </c>
      <c r="BA93" s="345" t="str">
        <f t="shared" si="7"/>
        <v>Media</v>
      </c>
      <c r="BB93" s="346">
        <f>IFERROR(IF(AND(AQ92="Impacto",AQ93="Impacto"),(BB92-(+BB92*AV93)),IF(AND(AQ92="Impacto",AQ93="Probabilidad"),(BB92),IF(AND(AQ92="Probabilidad",AQ93="Impacto"),(BB92-(+BB92*AV93)),IF(AND(AQ92="Probabilidad",AQ93="Probabilidad"),(BB92))))),"")</f>
        <v>0.25312500000000004</v>
      </c>
      <c r="BC93" s="345" t="str">
        <f t="shared" si="2"/>
        <v>Menor</v>
      </c>
      <c r="BD93" s="344" t="str">
        <f>IF(AND(BA93&lt;&gt;"",BC93&lt;&gt;""),VLOOKUP(BA93&amp;BC93,'No Eliminar'!$P$3:$Q$27,2,FALSE),"")</f>
        <v>Moderada</v>
      </c>
      <c r="BE93" s="1419"/>
      <c r="BF93" s="1252" t="s">
        <v>725</v>
      </c>
      <c r="BG93" s="1253" t="s">
        <v>1335</v>
      </c>
      <c r="BH93" s="1253" t="s">
        <v>395</v>
      </c>
      <c r="BI93" s="1254">
        <v>44928</v>
      </c>
      <c r="BJ93" s="1254">
        <v>45289</v>
      </c>
      <c r="BK93" s="1013"/>
      <c r="BL93" s="1625"/>
    </row>
    <row r="94" spans="2:64" ht="117.75" customHeight="1" thickBot="1" x14ac:dyDescent="0.35">
      <c r="B94" s="1446"/>
      <c r="C94" s="1504"/>
      <c r="D94" s="1507"/>
      <c r="E94" s="1436"/>
      <c r="F94" s="1437"/>
      <c r="G94" s="1637"/>
      <c r="H94" s="1612"/>
      <c r="I94" s="1640"/>
      <c r="J94" s="1627"/>
      <c r="K94" s="1613"/>
      <c r="L94" s="1415"/>
      <c r="M94" s="1424"/>
      <c r="N94" s="1414"/>
      <c r="O94" s="332" t="s">
        <v>53</v>
      </c>
      <c r="P94" s="332" t="s">
        <v>53</v>
      </c>
      <c r="Q94" s="332" t="s">
        <v>53</v>
      </c>
      <c r="R94" s="332" t="s">
        <v>53</v>
      </c>
      <c r="S94" s="332" t="s">
        <v>53</v>
      </c>
      <c r="T94" s="332" t="s">
        <v>53</v>
      </c>
      <c r="U94" s="332" t="s">
        <v>53</v>
      </c>
      <c r="V94" s="332" t="s">
        <v>54</v>
      </c>
      <c r="W94" s="332" t="s">
        <v>54</v>
      </c>
      <c r="X94" s="332" t="s">
        <v>53</v>
      </c>
      <c r="Y94" s="332" t="s">
        <v>53</v>
      </c>
      <c r="Z94" s="332" t="s">
        <v>53</v>
      </c>
      <c r="AA94" s="332" t="s">
        <v>53</v>
      </c>
      <c r="AB94" s="332" t="s">
        <v>53</v>
      </c>
      <c r="AC94" s="332" t="s">
        <v>53</v>
      </c>
      <c r="AD94" s="332" t="s">
        <v>54</v>
      </c>
      <c r="AE94" s="332" t="s">
        <v>53</v>
      </c>
      <c r="AF94" s="332" t="s">
        <v>53</v>
      </c>
      <c r="AG94" s="332" t="s">
        <v>54</v>
      </c>
      <c r="AH94" s="337"/>
      <c r="AI94" s="1415"/>
      <c r="AJ94" s="337"/>
      <c r="AK94" s="1416"/>
      <c r="AL94" s="1417"/>
      <c r="AM94" s="1418"/>
      <c r="AN94" s="687" t="s">
        <v>350</v>
      </c>
      <c r="AO94" s="1306" t="s">
        <v>1331</v>
      </c>
      <c r="AP94" s="368" t="s">
        <v>718</v>
      </c>
      <c r="AQ94" s="343" t="str">
        <f t="shared" si="1"/>
        <v>Impacto</v>
      </c>
      <c r="AR94" s="347" t="s">
        <v>55</v>
      </c>
      <c r="AS94" s="341">
        <f t="shared" si="12"/>
        <v>0.1</v>
      </c>
      <c r="AT94" s="347" t="s">
        <v>56</v>
      </c>
      <c r="AU94" s="341">
        <f t="shared" si="6"/>
        <v>0.15</v>
      </c>
      <c r="AV94" s="346">
        <f>AS94+AU94</f>
        <v>0.25</v>
      </c>
      <c r="AW94" s="342" t="s">
        <v>57</v>
      </c>
      <c r="AX94" s="342" t="s">
        <v>58</v>
      </c>
      <c r="AY94" s="342" t="s">
        <v>59</v>
      </c>
      <c r="AZ94" s="346">
        <f>IFERROR(IF(AND(AQ93="Probabilidad",AQ94="Probabilidad"),(AZ93-(+AZ93*AV94)),IF(AND(AQ93="Impacto",AQ94="Probabilidad"),(AZ92-(+AZ92*AV94)),IF(AQ94="Impacto",AZ93,""))),"")</f>
        <v>0.6</v>
      </c>
      <c r="BA94" s="345" t="str">
        <f t="shared" si="7"/>
        <v>Media</v>
      </c>
      <c r="BB94" s="346">
        <f>IFERROR(IF(AND(AQ93="Impacto",AQ94="Impacto"),(BB93-(+BB93*AV94)),IF(AND(AQ93="Impacto",AQ94="Probabilidad"),(BB93),IF(AND(AQ93="Probabilidad",AQ94="Impacto"),(BB93-(+BB93*AV94)),IF(AND(AQ93="Probabilidad",AQ94="Probabilidad"),(BB93))))),"")</f>
        <v>0.18984375000000003</v>
      </c>
      <c r="BC94" s="345" t="str">
        <f t="shared" si="2"/>
        <v>Leve</v>
      </c>
      <c r="BD94" s="344" t="str">
        <f>IF(AND(BA94&lt;&gt;"",BC94&lt;&gt;""),VLOOKUP(BA94&amp;BC94,'No Eliminar'!$P$3:$Q$27,2,FALSE),"")</f>
        <v>Moderada</v>
      </c>
      <c r="BE94" s="1419"/>
      <c r="BF94" s="1629" t="s">
        <v>726</v>
      </c>
      <c r="BG94" s="1604" t="s">
        <v>1335</v>
      </c>
      <c r="BH94" s="1604" t="s">
        <v>430</v>
      </c>
      <c r="BI94" s="1630">
        <v>44928</v>
      </c>
      <c r="BJ94" s="1630">
        <v>45289</v>
      </c>
      <c r="BK94" s="1631"/>
      <c r="BL94" s="1625"/>
    </row>
    <row r="95" spans="2:64" ht="115.5" customHeight="1" thickBot="1" x14ac:dyDescent="0.35">
      <c r="B95" s="1446"/>
      <c r="C95" s="1504"/>
      <c r="D95" s="1507"/>
      <c r="E95" s="1433"/>
      <c r="F95" s="1395"/>
      <c r="G95" s="1638"/>
      <c r="H95" s="1590"/>
      <c r="I95" s="1632"/>
      <c r="J95" s="1628"/>
      <c r="K95" s="1596"/>
      <c r="L95" s="1373"/>
      <c r="M95" s="1385"/>
      <c r="N95" s="1371"/>
      <c r="O95" s="321" t="s">
        <v>53</v>
      </c>
      <c r="P95" s="321" t="s">
        <v>53</v>
      </c>
      <c r="Q95" s="321" t="s">
        <v>53</v>
      </c>
      <c r="R95" s="321" t="s">
        <v>53</v>
      </c>
      <c r="S95" s="321" t="s">
        <v>53</v>
      </c>
      <c r="T95" s="321" t="s">
        <v>53</v>
      </c>
      <c r="U95" s="321" t="s">
        <v>53</v>
      </c>
      <c r="V95" s="321" t="s">
        <v>54</v>
      </c>
      <c r="W95" s="321" t="s">
        <v>54</v>
      </c>
      <c r="X95" s="321" t="s">
        <v>53</v>
      </c>
      <c r="Y95" s="321" t="s">
        <v>53</v>
      </c>
      <c r="Z95" s="321" t="s">
        <v>53</v>
      </c>
      <c r="AA95" s="321" t="s">
        <v>53</v>
      </c>
      <c r="AB95" s="321" t="s">
        <v>53</v>
      </c>
      <c r="AC95" s="321" t="s">
        <v>53</v>
      </c>
      <c r="AD95" s="321" t="s">
        <v>54</v>
      </c>
      <c r="AE95" s="321" t="s">
        <v>53</v>
      </c>
      <c r="AF95" s="321" t="s">
        <v>53</v>
      </c>
      <c r="AG95" s="321" t="s">
        <v>54</v>
      </c>
      <c r="AH95" s="101"/>
      <c r="AI95" s="1373"/>
      <c r="AJ95" s="101"/>
      <c r="AK95" s="1375"/>
      <c r="AL95" s="1377"/>
      <c r="AM95" s="1379"/>
      <c r="AN95" s="687" t="s">
        <v>351</v>
      </c>
      <c r="AO95" s="764" t="s">
        <v>1332</v>
      </c>
      <c r="AP95" s="368" t="s">
        <v>717</v>
      </c>
      <c r="AQ95" s="103" t="str">
        <f t="shared" si="1"/>
        <v>Impacto</v>
      </c>
      <c r="AR95" s="316" t="s">
        <v>55</v>
      </c>
      <c r="AS95" s="329">
        <f t="shared" si="12"/>
        <v>0.1</v>
      </c>
      <c r="AT95" s="316" t="s">
        <v>56</v>
      </c>
      <c r="AU95" s="329">
        <f t="shared" si="6"/>
        <v>0.15</v>
      </c>
      <c r="AV95" s="105">
        <f t="shared" si="8"/>
        <v>0.25</v>
      </c>
      <c r="AW95" s="327" t="s">
        <v>57</v>
      </c>
      <c r="AX95" s="327" t="s">
        <v>58</v>
      </c>
      <c r="AY95" s="327" t="s">
        <v>59</v>
      </c>
      <c r="AZ95" s="105">
        <f>IFERROR(IF(AND(AQ94="Probabilidad",AQ95="Probabilidad"),(AZ94-(+AZ94*AV95)),IF(AND(AQ94="Impacto",AQ95="Probabilidad"),(AZ93-(+AZ93*AV95)),IF(AQ95="Impacto",AZ94,""))),"")</f>
        <v>0.6</v>
      </c>
      <c r="BA95" s="106" t="str">
        <f t="shared" si="7"/>
        <v>Media</v>
      </c>
      <c r="BB95" s="105">
        <f>IFERROR(IF(AND(AQ94="Impacto",AQ95="Impacto"),(BB94-(+BB94*AV95)),IF(AND(AQ94="Impacto",AQ95="Probabilidad"),(BB94),IF(AND(AQ94="Probabilidad",AQ95="Impacto"),(BB94-(+BB94*AV95)),IF(AND(AQ94="Probabilidad",AQ95="Probabilidad"),(BB94))))),"")</f>
        <v>0.14238281250000001</v>
      </c>
      <c r="BC95" s="106" t="str">
        <f t="shared" si="2"/>
        <v>Leve</v>
      </c>
      <c r="BD95" s="325" t="str">
        <f>IF(AND(BA95&lt;&gt;"",BC95&lt;&gt;""),VLOOKUP(BA95&amp;BC95,'No Eliminar'!$P$3:$Q$27,2,FALSE),"")</f>
        <v>Moderada</v>
      </c>
      <c r="BE95" s="1381"/>
      <c r="BF95" s="1598"/>
      <c r="BG95" s="1590"/>
      <c r="BH95" s="1590"/>
      <c r="BI95" s="1606"/>
      <c r="BJ95" s="1606"/>
      <c r="BK95" s="1632"/>
      <c r="BL95" s="1617"/>
    </row>
    <row r="96" spans="2:64" ht="117" customHeight="1" thickBot="1" x14ac:dyDescent="0.35">
      <c r="B96" s="1446"/>
      <c r="C96" s="1504"/>
      <c r="D96" s="1507"/>
      <c r="E96" s="1413" t="s">
        <v>50</v>
      </c>
      <c r="F96" s="1394" t="s">
        <v>287</v>
      </c>
      <c r="G96" s="1599" t="s">
        <v>961</v>
      </c>
      <c r="H96" s="1589" t="s">
        <v>68</v>
      </c>
      <c r="I96" s="1623" t="s">
        <v>727</v>
      </c>
      <c r="J96" s="1626" t="s">
        <v>962</v>
      </c>
      <c r="K96" s="1595" t="s">
        <v>355</v>
      </c>
      <c r="L96" s="1372" t="s">
        <v>64</v>
      </c>
      <c r="M96" s="1384" t="str">
        <f t="shared" si="9"/>
        <v>Media</v>
      </c>
      <c r="N96" s="1370">
        <f t="shared" si="10"/>
        <v>0.6</v>
      </c>
      <c r="O96" s="320" t="s">
        <v>53</v>
      </c>
      <c r="P96" s="320" t="s">
        <v>53</v>
      </c>
      <c r="Q96" s="320" t="s">
        <v>53</v>
      </c>
      <c r="R96" s="320" t="s">
        <v>53</v>
      </c>
      <c r="S96" s="320" t="s">
        <v>53</v>
      </c>
      <c r="T96" s="320" t="s">
        <v>53</v>
      </c>
      <c r="U96" s="320" t="s">
        <v>53</v>
      </c>
      <c r="V96" s="320" t="s">
        <v>54</v>
      </c>
      <c r="W96" s="320" t="s">
        <v>54</v>
      </c>
      <c r="X96" s="320" t="s">
        <v>53</v>
      </c>
      <c r="Y96" s="320" t="s">
        <v>53</v>
      </c>
      <c r="Z96" s="320" t="s">
        <v>53</v>
      </c>
      <c r="AA96" s="320" t="s">
        <v>53</v>
      </c>
      <c r="AB96" s="320" t="s">
        <v>53</v>
      </c>
      <c r="AC96" s="320" t="s">
        <v>53</v>
      </c>
      <c r="AD96" s="320" t="s">
        <v>54</v>
      </c>
      <c r="AE96" s="320" t="s">
        <v>53</v>
      </c>
      <c r="AF96" s="320" t="s">
        <v>53</v>
      </c>
      <c r="AG96" s="320" t="s">
        <v>54</v>
      </c>
      <c r="AH96" s="92"/>
      <c r="AI96" s="1372" t="s">
        <v>361</v>
      </c>
      <c r="AJ96" s="92"/>
      <c r="AK96" s="1374" t="str">
        <f t="shared" si="11"/>
        <v>Moderado</v>
      </c>
      <c r="AL96" s="1376">
        <f t="shared" si="19"/>
        <v>0.6</v>
      </c>
      <c r="AM96" s="1378" t="str">
        <f>IF(AND(M96&lt;&gt;"",AK96&lt;&gt;""),VLOOKUP(M96&amp;AK96,'No Eliminar'!$P$3:$Q$27,2,FALSE),"")</f>
        <v>Moderada</v>
      </c>
      <c r="AN96" s="685" t="s">
        <v>84</v>
      </c>
      <c r="AO96" s="1315" t="s">
        <v>1338</v>
      </c>
      <c r="AP96" s="368" t="s">
        <v>729</v>
      </c>
      <c r="AQ96" s="94" t="str">
        <f t="shared" si="1"/>
        <v>Probabilidad</v>
      </c>
      <c r="AR96" s="326" t="s">
        <v>62</v>
      </c>
      <c r="AS96" s="328">
        <f t="shared" si="12"/>
        <v>0.15</v>
      </c>
      <c r="AT96" s="326" t="s">
        <v>56</v>
      </c>
      <c r="AU96" s="328">
        <f t="shared" si="6"/>
        <v>0.15</v>
      </c>
      <c r="AV96" s="96">
        <f t="shared" si="8"/>
        <v>0.3</v>
      </c>
      <c r="AW96" s="326" t="s">
        <v>57</v>
      </c>
      <c r="AX96" s="326" t="s">
        <v>58</v>
      </c>
      <c r="AY96" s="326" t="s">
        <v>59</v>
      </c>
      <c r="AZ96" s="96">
        <f>IFERROR(IF(AQ96="Probabilidad",(N96-(+N96*AV96)),IF(AQ96="Impacto",N96,"")),"")</f>
        <v>0.42</v>
      </c>
      <c r="BA96" s="97" t="str">
        <f t="shared" si="7"/>
        <v>Media</v>
      </c>
      <c r="BB96" s="96">
        <f>IF(AQ96="Impacto",(AL96-(+AL96*AV96)),AL96)</f>
        <v>0.6</v>
      </c>
      <c r="BC96" s="97" t="str">
        <f t="shared" si="2"/>
        <v>Moderado</v>
      </c>
      <c r="BD96" s="324" t="str">
        <f>IF(AND(BA96&lt;&gt;"",BC96&lt;&gt;""),VLOOKUP(BA96&amp;BC96,'No Eliminar'!$P$3:$Q$27,2,FALSE),"")</f>
        <v>Moderada</v>
      </c>
      <c r="BE96" s="1380" t="s">
        <v>60</v>
      </c>
      <c r="BF96" s="1597" t="s">
        <v>733</v>
      </c>
      <c r="BG96" s="1589" t="s">
        <v>1336</v>
      </c>
      <c r="BH96" s="1589" t="s">
        <v>1342</v>
      </c>
      <c r="BI96" s="1685">
        <v>45201</v>
      </c>
      <c r="BJ96" s="1685">
        <v>45289</v>
      </c>
      <c r="BK96" s="1623"/>
      <c r="BL96" s="1591" t="s">
        <v>736</v>
      </c>
    </row>
    <row r="97" spans="2:64" ht="161.25" customHeight="1" thickTop="1" thickBot="1" x14ac:dyDescent="0.35">
      <c r="B97" s="1446"/>
      <c r="C97" s="1504"/>
      <c r="D97" s="1507"/>
      <c r="E97" s="1436"/>
      <c r="F97" s="1437"/>
      <c r="G97" s="1666"/>
      <c r="H97" s="1612"/>
      <c r="I97" s="1640"/>
      <c r="J97" s="1627"/>
      <c r="K97" s="1613"/>
      <c r="L97" s="1415"/>
      <c r="M97" s="1424"/>
      <c r="N97" s="1414"/>
      <c r="O97" s="332" t="s">
        <v>53</v>
      </c>
      <c r="P97" s="332" t="s">
        <v>53</v>
      </c>
      <c r="Q97" s="332" t="s">
        <v>53</v>
      </c>
      <c r="R97" s="332" t="s">
        <v>53</v>
      </c>
      <c r="S97" s="332" t="s">
        <v>53</v>
      </c>
      <c r="T97" s="332" t="s">
        <v>53</v>
      </c>
      <c r="U97" s="332" t="s">
        <v>53</v>
      </c>
      <c r="V97" s="332" t="s">
        <v>54</v>
      </c>
      <c r="W97" s="332" t="s">
        <v>54</v>
      </c>
      <c r="X97" s="332" t="s">
        <v>53</v>
      </c>
      <c r="Y97" s="332" t="s">
        <v>53</v>
      </c>
      <c r="Z97" s="332" t="s">
        <v>53</v>
      </c>
      <c r="AA97" s="332" t="s">
        <v>53</v>
      </c>
      <c r="AB97" s="332" t="s">
        <v>53</v>
      </c>
      <c r="AC97" s="332" t="s">
        <v>53</v>
      </c>
      <c r="AD97" s="332" t="s">
        <v>54</v>
      </c>
      <c r="AE97" s="332" t="s">
        <v>53</v>
      </c>
      <c r="AF97" s="332" t="s">
        <v>53</v>
      </c>
      <c r="AG97" s="332" t="s">
        <v>54</v>
      </c>
      <c r="AH97" s="337"/>
      <c r="AI97" s="1415"/>
      <c r="AJ97" s="337"/>
      <c r="AK97" s="1416"/>
      <c r="AL97" s="1417"/>
      <c r="AM97" s="1418"/>
      <c r="AN97" s="686" t="s">
        <v>347</v>
      </c>
      <c r="AO97" s="1306" t="s">
        <v>1339</v>
      </c>
      <c r="AP97" s="368" t="s">
        <v>1445</v>
      </c>
      <c r="AQ97" s="343" t="str">
        <f t="shared" si="1"/>
        <v>Probabilidad</v>
      </c>
      <c r="AR97" s="342" t="s">
        <v>62</v>
      </c>
      <c r="AS97" s="341">
        <f t="shared" si="12"/>
        <v>0.15</v>
      </c>
      <c r="AT97" s="347" t="s">
        <v>56</v>
      </c>
      <c r="AU97" s="341">
        <f t="shared" si="6"/>
        <v>0.15</v>
      </c>
      <c r="AV97" s="346">
        <f t="shared" si="8"/>
        <v>0.3</v>
      </c>
      <c r="AW97" s="347" t="s">
        <v>57</v>
      </c>
      <c r="AX97" s="347" t="s">
        <v>65</v>
      </c>
      <c r="AY97" s="347" t="s">
        <v>59</v>
      </c>
      <c r="AZ97" s="76">
        <f>IFERROR(IF(AND(AQ96="Probabilidad",AQ97="Probabilidad"),(AZ96-(+AZ96*AV97)),IF(AQ97="Probabilidad",(N96-(+N96*AV97)),IF(AQ97="Impacto",AZ96,""))),"")</f>
        <v>0.29399999999999998</v>
      </c>
      <c r="BA97" s="345" t="str">
        <f t="shared" si="7"/>
        <v>Baja</v>
      </c>
      <c r="BB97" s="346">
        <f>IFERROR(IF(AND(AQ96="Impacto",AQ97="Impacto"),(BB96-(+BB96*AV97)),IF(AND(AQ96="Impacto",AQ97="Probabilidad"),(BB96),IF(AND(AQ96="Probabilidad",AQ97="Impacto"),(BB96-(+BB96*AV97)),IF(AND(AQ96="Probabilidad",AQ97="Probabilidad"),(BB96))))),"")</f>
        <v>0.6</v>
      </c>
      <c r="BC97" s="345" t="str">
        <f t="shared" si="2"/>
        <v>Moderado</v>
      </c>
      <c r="BD97" s="344" t="str">
        <f>IF(AND(BA97&lt;&gt;"",BC97&lt;&gt;""),VLOOKUP(BA97&amp;BC97,'No Eliminar'!$P$3:$Q$27,2,FALSE),"")</f>
        <v>Moderada</v>
      </c>
      <c r="BE97" s="1419"/>
      <c r="BF97" s="1633"/>
      <c r="BG97" s="1621"/>
      <c r="BH97" s="1621"/>
      <c r="BI97" s="1686"/>
      <c r="BJ97" s="1686"/>
      <c r="BK97" s="1624"/>
      <c r="BL97" s="1614"/>
    </row>
    <row r="98" spans="2:64" ht="103.5" customHeight="1" thickBot="1" x14ac:dyDescent="0.35">
      <c r="B98" s="1446"/>
      <c r="C98" s="1504"/>
      <c r="D98" s="1507"/>
      <c r="E98" s="1436"/>
      <c r="F98" s="1437"/>
      <c r="G98" s="1666"/>
      <c r="H98" s="1612"/>
      <c r="I98" s="1640"/>
      <c r="J98" s="1627"/>
      <c r="K98" s="1613"/>
      <c r="L98" s="1415"/>
      <c r="M98" s="1424"/>
      <c r="N98" s="1414"/>
      <c r="O98" s="332" t="s">
        <v>53</v>
      </c>
      <c r="P98" s="332" t="s">
        <v>53</v>
      </c>
      <c r="Q98" s="332" t="s">
        <v>53</v>
      </c>
      <c r="R98" s="332" t="s">
        <v>53</v>
      </c>
      <c r="S98" s="332" t="s">
        <v>53</v>
      </c>
      <c r="T98" s="332" t="s">
        <v>53</v>
      </c>
      <c r="U98" s="332" t="s">
        <v>53</v>
      </c>
      <c r="V98" s="332" t="s">
        <v>54</v>
      </c>
      <c r="W98" s="332" t="s">
        <v>54</v>
      </c>
      <c r="X98" s="332" t="s">
        <v>53</v>
      </c>
      <c r="Y98" s="332" t="s">
        <v>53</v>
      </c>
      <c r="Z98" s="332" t="s">
        <v>53</v>
      </c>
      <c r="AA98" s="332" t="s">
        <v>53</v>
      </c>
      <c r="AB98" s="332" t="s">
        <v>53</v>
      </c>
      <c r="AC98" s="332" t="s">
        <v>53</v>
      </c>
      <c r="AD98" s="332" t="s">
        <v>54</v>
      </c>
      <c r="AE98" s="332" t="s">
        <v>53</v>
      </c>
      <c r="AF98" s="332" t="s">
        <v>53</v>
      </c>
      <c r="AG98" s="332" t="s">
        <v>54</v>
      </c>
      <c r="AH98" s="337"/>
      <c r="AI98" s="1415"/>
      <c r="AJ98" s="337"/>
      <c r="AK98" s="1416"/>
      <c r="AL98" s="1417"/>
      <c r="AM98" s="1418"/>
      <c r="AN98" s="687" t="s">
        <v>348</v>
      </c>
      <c r="AO98" s="1300" t="s">
        <v>1340</v>
      </c>
      <c r="AP98" s="368" t="s">
        <v>964</v>
      </c>
      <c r="AQ98" s="343" t="str">
        <f t="shared" si="1"/>
        <v>Probabilidad</v>
      </c>
      <c r="AR98" s="342" t="s">
        <v>62</v>
      </c>
      <c r="AS98" s="341">
        <f t="shared" si="12"/>
        <v>0.15</v>
      </c>
      <c r="AT98" s="347" t="s">
        <v>56</v>
      </c>
      <c r="AU98" s="341">
        <f t="shared" si="6"/>
        <v>0.15</v>
      </c>
      <c r="AV98" s="346">
        <f t="shared" si="8"/>
        <v>0.3</v>
      </c>
      <c r="AW98" s="347" t="s">
        <v>57</v>
      </c>
      <c r="AX98" s="347" t="s">
        <v>58</v>
      </c>
      <c r="AY98" s="347" t="s">
        <v>59</v>
      </c>
      <c r="AZ98" s="348">
        <f>IFERROR(IF(AND(AQ97="Probabilidad",AQ98="Probabilidad"),(AZ97-(+AZ97*AV98)),IF(AND(AQ97="Impacto",AQ98="Probabilidad"),(AZ96-(+AZ96*AV98)),IF(AQ98="Impacto",AZ97,""))),"")</f>
        <v>0.20579999999999998</v>
      </c>
      <c r="BA98" s="345" t="str">
        <f t="shared" si="7"/>
        <v>Baja</v>
      </c>
      <c r="BB98" s="346">
        <f>IFERROR(IF(AND(AQ97="Impacto",AQ98="Impacto"),(BB97-(+BB97*AV98)),IF(AND(AQ97="Impacto",AQ98="Probabilidad"),(BB97),IF(AND(AQ97="Probabilidad",AQ98="Impacto"),(BB97-(+BB97*AV98)),IF(AND(AQ97="Probabilidad",AQ98="Probabilidad"),(BB97))))),"")</f>
        <v>0.6</v>
      </c>
      <c r="BC98" s="345" t="str">
        <f t="shared" si="2"/>
        <v>Moderado</v>
      </c>
      <c r="BD98" s="344" t="str">
        <f>IF(AND(BA98&lt;&gt;"",BC98&lt;&gt;""),VLOOKUP(BA98&amp;BC98,'No Eliminar'!$P$3:$Q$27,2,FALSE),"")</f>
        <v>Moderada</v>
      </c>
      <c r="BE98" s="1419"/>
      <c r="BF98" s="1629" t="s">
        <v>735</v>
      </c>
      <c r="BG98" s="1604" t="s">
        <v>1336</v>
      </c>
      <c r="BH98" s="1604" t="s">
        <v>390</v>
      </c>
      <c r="BI98" s="1634">
        <v>44958</v>
      </c>
      <c r="BJ98" s="1634">
        <v>45289</v>
      </c>
      <c r="BK98" s="1631"/>
      <c r="BL98" s="1614"/>
    </row>
    <row r="99" spans="2:64" ht="140.25" customHeight="1" thickBot="1" x14ac:dyDescent="0.35">
      <c r="B99" s="1446"/>
      <c r="C99" s="1504"/>
      <c r="D99" s="1507"/>
      <c r="E99" s="1433"/>
      <c r="F99" s="1395"/>
      <c r="G99" s="1600"/>
      <c r="H99" s="1590"/>
      <c r="I99" s="1632"/>
      <c r="J99" s="1628"/>
      <c r="K99" s="1596"/>
      <c r="L99" s="1373"/>
      <c r="M99" s="1385"/>
      <c r="N99" s="1371"/>
      <c r="O99" s="321" t="s">
        <v>53</v>
      </c>
      <c r="P99" s="321" t="s">
        <v>53</v>
      </c>
      <c r="Q99" s="321" t="s">
        <v>53</v>
      </c>
      <c r="R99" s="321" t="s">
        <v>53</v>
      </c>
      <c r="S99" s="321" t="s">
        <v>53</v>
      </c>
      <c r="T99" s="321" t="s">
        <v>53</v>
      </c>
      <c r="U99" s="321" t="s">
        <v>53</v>
      </c>
      <c r="V99" s="321" t="s">
        <v>54</v>
      </c>
      <c r="W99" s="321" t="s">
        <v>54</v>
      </c>
      <c r="X99" s="321" t="s">
        <v>53</v>
      </c>
      <c r="Y99" s="321" t="s">
        <v>53</v>
      </c>
      <c r="Z99" s="321" t="s">
        <v>53</v>
      </c>
      <c r="AA99" s="321" t="s">
        <v>53</v>
      </c>
      <c r="AB99" s="321" t="s">
        <v>53</v>
      </c>
      <c r="AC99" s="321" t="s">
        <v>53</v>
      </c>
      <c r="AD99" s="321" t="s">
        <v>54</v>
      </c>
      <c r="AE99" s="321" t="s">
        <v>53</v>
      </c>
      <c r="AF99" s="321" t="s">
        <v>53</v>
      </c>
      <c r="AG99" s="321" t="s">
        <v>54</v>
      </c>
      <c r="AH99" s="101"/>
      <c r="AI99" s="1373"/>
      <c r="AJ99" s="101"/>
      <c r="AK99" s="1375"/>
      <c r="AL99" s="1377"/>
      <c r="AM99" s="1379"/>
      <c r="AN99" s="687" t="s">
        <v>349</v>
      </c>
      <c r="AO99" s="435" t="s">
        <v>1341</v>
      </c>
      <c r="AP99" s="368" t="s">
        <v>729</v>
      </c>
      <c r="AQ99" s="103" t="str">
        <f t="shared" ref="AQ99:AQ149" si="132">IF(AR99="Preventivo","Probabilidad",IF(AR99="Detectivo","Probabilidad","Impacto"))</f>
        <v>Probabilidad</v>
      </c>
      <c r="AR99" s="327" t="s">
        <v>62</v>
      </c>
      <c r="AS99" s="329">
        <f t="shared" si="12"/>
        <v>0.15</v>
      </c>
      <c r="AT99" s="316" t="s">
        <v>56</v>
      </c>
      <c r="AU99" s="329">
        <f t="shared" si="6"/>
        <v>0.15</v>
      </c>
      <c r="AV99" s="105">
        <f t="shared" si="8"/>
        <v>0.3</v>
      </c>
      <c r="AW99" s="316" t="s">
        <v>57</v>
      </c>
      <c r="AX99" s="316" t="s">
        <v>58</v>
      </c>
      <c r="AY99" s="316" t="s">
        <v>59</v>
      </c>
      <c r="AZ99" s="105">
        <f>IFERROR(IF(AND(AQ98="Probabilidad",AQ99="Probabilidad"),(AZ98-(+AZ98*AV99)),IF(AND(AQ98="Impacto",AQ99="Probabilidad"),(AZ97-(+AZ97*AV99)),IF(AQ99="Impacto",AZ98,""))),"")</f>
        <v>0.14405999999999999</v>
      </c>
      <c r="BA99" s="106" t="str">
        <f t="shared" si="7"/>
        <v>Muy Baja</v>
      </c>
      <c r="BB99" s="105">
        <f>IFERROR(IF(AND(AQ98="Impacto",AQ99="Impacto"),(BB98-(+BB98*AV99)),IF(AND(AQ98="Impacto",AQ99="Probabilidad"),(BB98),IF(AND(AQ98="Probabilidad",AQ99="Impacto"),(BB98-(+BB98*AV99)),IF(AND(AQ98="Probabilidad",AQ99="Probabilidad"),(BB98))))),"")</f>
        <v>0.6</v>
      </c>
      <c r="BC99" s="106" t="str">
        <f t="shared" si="2"/>
        <v>Moderado</v>
      </c>
      <c r="BD99" s="325" t="str">
        <f>IF(AND(BA99&lt;&gt;"",BC99&lt;&gt;""),VLOOKUP(BA99&amp;BC99,'No Eliminar'!$P$3:$Q$27,2,FALSE),"")</f>
        <v>Moderada</v>
      </c>
      <c r="BE99" s="1381"/>
      <c r="BF99" s="1598"/>
      <c r="BG99" s="1590"/>
      <c r="BH99" s="1590"/>
      <c r="BI99" s="1635"/>
      <c r="BJ99" s="1635"/>
      <c r="BK99" s="1632"/>
      <c r="BL99" s="1592"/>
    </row>
    <row r="100" spans="2:64" ht="133.5" customHeight="1" thickBot="1" x14ac:dyDescent="0.35">
      <c r="B100" s="1446"/>
      <c r="C100" s="1504"/>
      <c r="D100" s="1507"/>
      <c r="E100" s="1413" t="s">
        <v>50</v>
      </c>
      <c r="F100" s="1394" t="s">
        <v>288</v>
      </c>
      <c r="G100" s="1593" t="s">
        <v>966</v>
      </c>
      <c r="H100" s="1589" t="s">
        <v>51</v>
      </c>
      <c r="I100" s="1589" t="s">
        <v>737</v>
      </c>
      <c r="J100" s="1589" t="s">
        <v>738</v>
      </c>
      <c r="K100" s="1595" t="s">
        <v>355</v>
      </c>
      <c r="L100" s="1372" t="s">
        <v>64</v>
      </c>
      <c r="M100" s="1465" t="str">
        <f t="shared" si="9"/>
        <v>Media</v>
      </c>
      <c r="N100" s="1370">
        <f t="shared" si="10"/>
        <v>0.6</v>
      </c>
      <c r="O100" s="320" t="s">
        <v>53</v>
      </c>
      <c r="P100" s="320" t="s">
        <v>53</v>
      </c>
      <c r="Q100" s="320" t="s">
        <v>53</v>
      </c>
      <c r="R100" s="320" t="s">
        <v>53</v>
      </c>
      <c r="S100" s="320" t="s">
        <v>53</v>
      </c>
      <c r="T100" s="320" t="s">
        <v>53</v>
      </c>
      <c r="U100" s="320" t="s">
        <v>53</v>
      </c>
      <c r="V100" s="320" t="s">
        <v>54</v>
      </c>
      <c r="W100" s="320" t="s">
        <v>54</v>
      </c>
      <c r="X100" s="320" t="s">
        <v>53</v>
      </c>
      <c r="Y100" s="320" t="s">
        <v>53</v>
      </c>
      <c r="Z100" s="320" t="s">
        <v>53</v>
      </c>
      <c r="AA100" s="320" t="s">
        <v>53</v>
      </c>
      <c r="AB100" s="320" t="s">
        <v>53</v>
      </c>
      <c r="AC100" s="320" t="s">
        <v>53</v>
      </c>
      <c r="AD100" s="320" t="s">
        <v>54</v>
      </c>
      <c r="AE100" s="320" t="s">
        <v>53</v>
      </c>
      <c r="AF100" s="320" t="s">
        <v>53</v>
      </c>
      <c r="AG100" s="320" t="s">
        <v>54</v>
      </c>
      <c r="AH100" s="92"/>
      <c r="AI100" s="1372" t="s">
        <v>359</v>
      </c>
      <c r="AJ100" s="92"/>
      <c r="AK100" s="1374" t="str">
        <f t="shared" si="11"/>
        <v>Leve</v>
      </c>
      <c r="AL100" s="1376">
        <f t="shared" si="19"/>
        <v>0.2</v>
      </c>
      <c r="AM100" s="1378" t="str">
        <f>IF(AND(M100&lt;&gt;"",AK100&lt;&gt;""),VLOOKUP(M100&amp;AK100,'No Eliminar'!$P$3:$Q$27,2,FALSE),"")</f>
        <v>Moderada</v>
      </c>
      <c r="AN100" s="686" t="s">
        <v>84</v>
      </c>
      <c r="AO100" s="1296" t="s">
        <v>1343</v>
      </c>
      <c r="AP100" s="368" t="s">
        <v>1344</v>
      </c>
      <c r="AQ100" s="94" t="str">
        <f t="shared" si="132"/>
        <v>Impacto</v>
      </c>
      <c r="AR100" s="326" t="s">
        <v>55</v>
      </c>
      <c r="AS100" s="328">
        <f t="shared" ref="AS100:AS150" si="133">IF(AR100="Preventivo", 25%, IF(AR100="Detectivo",15%, IF(AR100="Correctivo",10%,IF(AR100="No se tienen controles para aplicar al impacto","No Aplica",""))))</f>
        <v>0.1</v>
      </c>
      <c r="AT100" s="326" t="s">
        <v>56</v>
      </c>
      <c r="AU100" s="328">
        <f t="shared" ref="AU100:AU150" si="134">IF(AT100="Automático", 25%, IF(AT100="Manual",15%,IF(AT100="No Aplica", "No Aplica","")))</f>
        <v>0.15</v>
      </c>
      <c r="AV100" s="96">
        <f t="shared" ref="AV100:AV150" si="135">AS100+AU100</f>
        <v>0.25</v>
      </c>
      <c r="AW100" s="326" t="s">
        <v>57</v>
      </c>
      <c r="AX100" s="326" t="s">
        <v>58</v>
      </c>
      <c r="AY100" s="326" t="s">
        <v>59</v>
      </c>
      <c r="AZ100" s="96">
        <f>IFERROR(IF(AQ100="Probabilidad",(N100-(+N100*AV100)),IF(AQ100="Impacto",N100,"")),"")</f>
        <v>0.6</v>
      </c>
      <c r="BA100" s="97" t="str">
        <f t="shared" ref="BA100:BA150" si="136">IF(AZ100&lt;=20%, "Muy Baja", IF(AZ100&lt;=40%,"Baja", IF(AZ100&lt;=60%,"Media",IF(AZ100&lt;=80%,"Alta","Muy Alta"))))</f>
        <v>Media</v>
      </c>
      <c r="BB100" s="96">
        <f>IF(AQ100="Impacto",(AL100-(+AL100*AV100)),AL100)</f>
        <v>0.15000000000000002</v>
      </c>
      <c r="BC100" s="97" t="str">
        <f t="shared" ref="BC100:BC150" si="137">IF(BB100&lt;=20%, "Leve", IF(BB100&lt;=40%,"Menor", IF(BB100&lt;=60%,"Moderado",IF(BB100&lt;=80%,"Mayor","Catastrófico"))))</f>
        <v>Leve</v>
      </c>
      <c r="BD100" s="324" t="str">
        <f>IF(AND(BA100&lt;&gt;"",BC100&lt;&gt;""),VLOOKUP(BA100&amp;BC100,'No Eliminar'!$P$3:$Q$27,2,FALSE),"")</f>
        <v>Moderada</v>
      </c>
      <c r="BE100" s="1380" t="s">
        <v>114</v>
      </c>
      <c r="BF100" s="1589" t="s">
        <v>388</v>
      </c>
      <c r="BG100" s="1589" t="s">
        <v>388</v>
      </c>
      <c r="BH100" s="1589" t="s">
        <v>388</v>
      </c>
      <c r="BI100" s="1589" t="s">
        <v>388</v>
      </c>
      <c r="BJ100" s="1589" t="s">
        <v>388</v>
      </c>
      <c r="BK100" s="1011"/>
      <c r="BL100" s="1616" t="s">
        <v>749</v>
      </c>
    </row>
    <row r="101" spans="2:64" ht="117.75" thickBot="1" x14ac:dyDescent="0.35">
      <c r="B101" s="1446"/>
      <c r="C101" s="1504"/>
      <c r="D101" s="1507"/>
      <c r="E101" s="1436"/>
      <c r="F101" s="1437"/>
      <c r="G101" s="1611"/>
      <c r="H101" s="1612"/>
      <c r="I101" s="1612"/>
      <c r="J101" s="1612"/>
      <c r="K101" s="1613"/>
      <c r="L101" s="1415"/>
      <c r="M101" s="1466"/>
      <c r="N101" s="1414"/>
      <c r="O101" s="332" t="s">
        <v>53</v>
      </c>
      <c r="P101" s="332" t="s">
        <v>53</v>
      </c>
      <c r="Q101" s="332" t="s">
        <v>53</v>
      </c>
      <c r="R101" s="332" t="s">
        <v>53</v>
      </c>
      <c r="S101" s="332" t="s">
        <v>53</v>
      </c>
      <c r="T101" s="332" t="s">
        <v>53</v>
      </c>
      <c r="U101" s="332" t="s">
        <v>53</v>
      </c>
      <c r="V101" s="332" t="s">
        <v>54</v>
      </c>
      <c r="W101" s="332" t="s">
        <v>54</v>
      </c>
      <c r="X101" s="332" t="s">
        <v>53</v>
      </c>
      <c r="Y101" s="332" t="s">
        <v>53</v>
      </c>
      <c r="Z101" s="332" t="s">
        <v>53</v>
      </c>
      <c r="AA101" s="332" t="s">
        <v>53</v>
      </c>
      <c r="AB101" s="332" t="s">
        <v>53</v>
      </c>
      <c r="AC101" s="332" t="s">
        <v>53</v>
      </c>
      <c r="AD101" s="332" t="s">
        <v>54</v>
      </c>
      <c r="AE101" s="332" t="s">
        <v>53</v>
      </c>
      <c r="AF101" s="332" t="s">
        <v>53</v>
      </c>
      <c r="AG101" s="332" t="s">
        <v>54</v>
      </c>
      <c r="AH101" s="337"/>
      <c r="AI101" s="1415"/>
      <c r="AJ101" s="337"/>
      <c r="AK101" s="1416"/>
      <c r="AL101" s="1417"/>
      <c r="AM101" s="1418"/>
      <c r="AN101" s="686" t="s">
        <v>347</v>
      </c>
      <c r="AO101" s="1315" t="s">
        <v>1346</v>
      </c>
      <c r="AP101" s="368" t="s">
        <v>1344</v>
      </c>
      <c r="AQ101" s="343" t="str">
        <f t="shared" si="132"/>
        <v>Probabilidad</v>
      </c>
      <c r="AR101" s="342" t="s">
        <v>62</v>
      </c>
      <c r="AS101" s="341">
        <f t="shared" si="133"/>
        <v>0.15</v>
      </c>
      <c r="AT101" s="347" t="s">
        <v>56</v>
      </c>
      <c r="AU101" s="341">
        <f t="shared" si="134"/>
        <v>0.15</v>
      </c>
      <c r="AV101" s="346">
        <f t="shared" si="135"/>
        <v>0.3</v>
      </c>
      <c r="AW101" s="347" t="s">
        <v>57</v>
      </c>
      <c r="AX101" s="347" t="s">
        <v>58</v>
      </c>
      <c r="AY101" s="347" t="s">
        <v>59</v>
      </c>
      <c r="AZ101" s="76">
        <f>IFERROR(IF(AND(AQ100="Probabilidad",AQ101="Probabilidad"),(AZ100-(+AZ100*AV101)),IF(AQ101="Probabilidad",(N100-(+N100*AV101)),IF(AQ101="Impacto",AZ100,""))),"")</f>
        <v>0.42</v>
      </c>
      <c r="BA101" s="345" t="str">
        <f t="shared" si="136"/>
        <v>Media</v>
      </c>
      <c r="BB101" s="346">
        <f>IFERROR(IF(AND(AQ100="Impacto",AQ101="Impacto"),(BB100-(+BB100*AV101)),IF(AND(AQ100="Impacto",AQ101="Probabilidad"),(BB100),IF(AND(AQ100="Probabilidad",AQ101="Impacto"),(BB100-(+BB100*AV101)),IF(AND(AQ100="Probabilidad",AQ101="Probabilidad"),(BB100))))),"")</f>
        <v>0.15000000000000002</v>
      </c>
      <c r="BC101" s="345" t="str">
        <f t="shared" si="137"/>
        <v>Leve</v>
      </c>
      <c r="BD101" s="344" t="str">
        <f>IF(AND(BA101&lt;&gt;"",BC101&lt;&gt;""),VLOOKUP(BA101&amp;BC101,'No Eliminar'!$P$3:$Q$27,2,FALSE),"")</f>
        <v>Moderada</v>
      </c>
      <c r="BE101" s="1419"/>
      <c r="BF101" s="1612"/>
      <c r="BG101" s="1612"/>
      <c r="BH101" s="1612"/>
      <c r="BI101" s="1612"/>
      <c r="BJ101" s="1612"/>
      <c r="BK101" s="1014"/>
      <c r="BL101" s="1625"/>
    </row>
    <row r="102" spans="2:64" ht="147.75" thickBot="1" x14ac:dyDescent="0.35">
      <c r="B102" s="1446"/>
      <c r="C102" s="1504"/>
      <c r="D102" s="1507"/>
      <c r="E102" s="1433"/>
      <c r="F102" s="1395"/>
      <c r="G102" s="1594"/>
      <c r="H102" s="1590"/>
      <c r="I102" s="1590"/>
      <c r="J102" s="1590"/>
      <c r="K102" s="1596"/>
      <c r="L102" s="1373"/>
      <c r="M102" s="1467"/>
      <c r="N102" s="1371"/>
      <c r="O102" s="661" t="s">
        <v>53</v>
      </c>
      <c r="P102" s="661" t="s">
        <v>53</v>
      </c>
      <c r="Q102" s="661" t="s">
        <v>53</v>
      </c>
      <c r="R102" s="661" t="s">
        <v>53</v>
      </c>
      <c r="S102" s="661" t="s">
        <v>53</v>
      </c>
      <c r="T102" s="661" t="s">
        <v>53</v>
      </c>
      <c r="U102" s="661" t="s">
        <v>53</v>
      </c>
      <c r="V102" s="661" t="s">
        <v>54</v>
      </c>
      <c r="W102" s="661" t="s">
        <v>54</v>
      </c>
      <c r="X102" s="661" t="s">
        <v>53</v>
      </c>
      <c r="Y102" s="661" t="s">
        <v>53</v>
      </c>
      <c r="Z102" s="661" t="s">
        <v>53</v>
      </c>
      <c r="AA102" s="661" t="s">
        <v>53</v>
      </c>
      <c r="AB102" s="661" t="s">
        <v>53</v>
      </c>
      <c r="AC102" s="661" t="s">
        <v>53</v>
      </c>
      <c r="AD102" s="661" t="s">
        <v>54</v>
      </c>
      <c r="AE102" s="661" t="s">
        <v>53</v>
      </c>
      <c r="AF102" s="661" t="s">
        <v>53</v>
      </c>
      <c r="AG102" s="661" t="s">
        <v>54</v>
      </c>
      <c r="AH102" s="662"/>
      <c r="AI102" s="1373"/>
      <c r="AJ102" s="662"/>
      <c r="AK102" s="1375"/>
      <c r="AL102" s="1377"/>
      <c r="AM102" s="1379"/>
      <c r="AN102" s="883" t="s">
        <v>348</v>
      </c>
      <c r="AO102" s="1298" t="s">
        <v>1347</v>
      </c>
      <c r="AP102" s="368" t="s">
        <v>1345</v>
      </c>
      <c r="AQ102" s="663" t="str">
        <f t="shared" si="132"/>
        <v>Probabilidad</v>
      </c>
      <c r="AR102" s="885" t="s">
        <v>61</v>
      </c>
      <c r="AS102" s="886">
        <f t="shared" si="133"/>
        <v>0.25</v>
      </c>
      <c r="AT102" s="881" t="s">
        <v>56</v>
      </c>
      <c r="AU102" s="886">
        <f t="shared" si="134"/>
        <v>0.15</v>
      </c>
      <c r="AV102" s="887">
        <f t="shared" si="135"/>
        <v>0.4</v>
      </c>
      <c r="AW102" s="881" t="s">
        <v>57</v>
      </c>
      <c r="AX102" s="881" t="s">
        <v>58</v>
      </c>
      <c r="AY102" s="881" t="s">
        <v>59</v>
      </c>
      <c r="AZ102" s="348">
        <f>IFERROR(IF(AND(AQ101="Probabilidad",AQ102="Probabilidad"),(AZ101-(+AZ101*AV102)),IF(AND(AQ101="Impacto",AQ102="Probabilidad"),(AZ100-(+AZ100*AV102)),IF(AQ102="Impacto",AZ101,""))),"")</f>
        <v>0.252</v>
      </c>
      <c r="BA102" s="888" t="str">
        <f>IF(AZ102&lt;=20%, "Muy Baja", IF(AZ102&lt;=40%,"Baja", IF(AZ102&lt;=60%,"Media",IF(AZ102&lt;=80%,"Alta","Muy Alta"))))</f>
        <v>Baja</v>
      </c>
      <c r="BB102" s="887">
        <f>IFERROR(IF(AND(AQ101="Impacto",AQ102="Impacto"),(BB101-(+BB101*AV102)),IF(AND(AQ101="Impacto",AQ102="Probabilidad"),(BB101),IF(AND(AQ101="Probabilidad",AQ102="Impacto"),(BB101-(+BB101*AV102)),IF(AND(AQ101="Probabilidad",AQ102="Probabilidad"),(BB101))))),"")</f>
        <v>0.15000000000000002</v>
      </c>
      <c r="BC102" s="888" t="str">
        <f t="shared" si="137"/>
        <v>Leve</v>
      </c>
      <c r="BD102" s="889" t="str">
        <f>IF(AND(BA102&lt;&gt;"",BC102&lt;&gt;""),VLOOKUP(BA102&amp;BC102,'No Eliminar'!$P$3:$Q$27,2,FALSE),"")</f>
        <v>Baja</v>
      </c>
      <c r="BE102" s="1381"/>
      <c r="BF102" s="1590"/>
      <c r="BG102" s="1590"/>
      <c r="BH102" s="1590"/>
      <c r="BI102" s="1590"/>
      <c r="BJ102" s="1590"/>
      <c r="BK102" s="1325"/>
      <c r="BL102" s="1617"/>
    </row>
    <row r="103" spans="2:64" s="614" customFormat="1" ht="160.5" customHeight="1" thickBot="1" x14ac:dyDescent="0.35">
      <c r="B103" s="1447"/>
      <c r="C103" s="1505"/>
      <c r="D103" s="1508"/>
      <c r="E103" s="530" t="s">
        <v>346</v>
      </c>
      <c r="F103" s="720" t="s">
        <v>290</v>
      </c>
      <c r="G103" s="914" t="s">
        <v>967</v>
      </c>
      <c r="H103" s="1241" t="s">
        <v>68</v>
      </c>
      <c r="I103" s="1285" t="s">
        <v>759</v>
      </c>
      <c r="J103" s="1286" t="s">
        <v>760</v>
      </c>
      <c r="K103" s="923" t="s">
        <v>355</v>
      </c>
      <c r="L103" s="688" t="s">
        <v>72</v>
      </c>
      <c r="M103" s="690" t="str">
        <f t="shared" ref="M103" si="138">IF(L103="Máximo 2 veces por año","Muy Baja", IF(L103="De 3 a 24 veces por año","Baja", IF(L103="De 24 a 500 veces por año","Media", IF(L103="De 500 veces al año y máximo 5000 veces por año","Alta",IF(L103="Más de 5000 veces por año","Muy Alta",";")))))</f>
        <v>Baja</v>
      </c>
      <c r="N103" s="691">
        <f t="shared" ref="N103" si="139">IF(M103="Muy Baja", 20%, IF(M103="Baja",40%, IF(M103="Media",60%, IF(M103="Alta",80%,IF(M103="Muy Alta",100%,"")))))</f>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tr">
        <f t="shared" ref="AK103" si="140">IF(AI103="Afectación menor a 10 SMLMV","Leve",IF(AI103="Entre 10 y 50 SMLMV","Menor",IF(AI103="Entre 50 y 100 SMLMV","Moderado",IF(AI103="Entre 100 y 500 SMLMV","Mayor",IF(AI103="Mayor a 500 SMLMV","Catastrófico",";")))))</f>
        <v>Menor</v>
      </c>
      <c r="AL103" s="695">
        <f t="shared" ref="AL103" si="141">IF(AK103="Leve", 20%, IF(AK103="Menor",40%, IF(AK103="Moderado",60%, IF(AK103="Mayor",80%,IF(AK103="Catastrófico",100%,"")))))</f>
        <v>0.4</v>
      </c>
      <c r="AM103" s="939" t="str">
        <f>IF(AND(M103&lt;&gt;"",AK103&lt;&gt;""),VLOOKUP(M103&amp;AK103,'No Eliminar'!$P$3:$Q$27,2,FALSE),"")</f>
        <v>Moderada</v>
      </c>
      <c r="AN103" s="844" t="s">
        <v>84</v>
      </c>
      <c r="AO103" s="1220" t="s">
        <v>1433</v>
      </c>
      <c r="AP103" s="393" t="s">
        <v>757</v>
      </c>
      <c r="AQ103" s="696" t="str">
        <f t="shared" ref="AQ103" si="142">IF(AR103="Preventivo","Probabilidad",IF(AR103="Detectivo","Probabilidad","Impacto"))</f>
        <v>Probabilidad</v>
      </c>
      <c r="AR103" s="697" t="s">
        <v>61</v>
      </c>
      <c r="AS103" s="695">
        <f t="shared" ref="AS103" si="143">IF(AR103="Preventivo", 25%, IF(AR103="Detectivo",15%, IF(AR103="Correctivo",10%,IF(AR103="No se tienen controles para aplicar al impacto","No Aplica",""))))</f>
        <v>0.25</v>
      </c>
      <c r="AT103" s="697" t="s">
        <v>56</v>
      </c>
      <c r="AU103" s="695">
        <f t="shared" ref="AU103" si="144">IF(AT103="Automático", 25%, IF(AT103="Manual",15%,IF(AT103="No Aplica", "No Aplica","")))</f>
        <v>0.15</v>
      </c>
      <c r="AV103" s="698">
        <f t="shared" ref="AV103" si="145">AS103+AU103</f>
        <v>0.4</v>
      </c>
      <c r="AW103" s="697" t="s">
        <v>73</v>
      </c>
      <c r="AX103" s="697" t="s">
        <v>65</v>
      </c>
      <c r="AY103" s="697" t="s">
        <v>59</v>
      </c>
      <c r="AZ103" s="698">
        <f t="shared" ref="AZ103" si="146">IFERROR(IF(AQ103="Probabilidad",(N103-(+N103*AV103)),IF(AQ103="Impacto",N103,"")),"")</f>
        <v>0.24</v>
      </c>
      <c r="BA103" s="699" t="str">
        <f t="shared" ref="BA103" si="147">IF(AZ103&lt;=20%, "Muy Baja", IF(AZ103&lt;=40%,"Baja", IF(AZ103&lt;=60%,"Media",IF(AZ103&lt;=80%,"Alta","Muy Alta"))))</f>
        <v>Baja</v>
      </c>
      <c r="BB103" s="698">
        <f t="shared" ref="BB103" si="148">IF(AQ103="Impacto",(AL103-(+AL103*AV103)),AL103)</f>
        <v>0.4</v>
      </c>
      <c r="BC103" s="699" t="str">
        <f t="shared" ref="BC103" si="149">IF(BB103&lt;=20%, "Leve", IF(BB103&lt;=40%,"Menor", IF(BB103&lt;=60%,"Moderado",IF(BB103&lt;=80%,"Mayor","Catastrófico"))))</f>
        <v>Menor</v>
      </c>
      <c r="BD103" s="700" t="str">
        <f>IF(AND(BA103&lt;&gt;"",BC103&lt;&gt;""),VLOOKUP(BA103&amp;BC103,'No Eliminar'!$P$3:$Q$27,2,FALSE),"")</f>
        <v>Moderada</v>
      </c>
      <c r="BE103" s="697" t="s">
        <v>60</v>
      </c>
      <c r="BF103" s="1264" t="s">
        <v>762</v>
      </c>
      <c r="BG103" s="1241" t="s">
        <v>1337</v>
      </c>
      <c r="BH103" s="1241" t="s">
        <v>430</v>
      </c>
      <c r="BI103" s="1265">
        <v>44928</v>
      </c>
      <c r="BJ103" s="1265">
        <v>45260</v>
      </c>
      <c r="BK103" s="1336"/>
      <c r="BL103" s="1009" t="s">
        <v>763</v>
      </c>
    </row>
    <row r="104" spans="2:64" ht="185.25" customHeight="1" thickBot="1" x14ac:dyDescent="0.35">
      <c r="B104" s="1445" t="s">
        <v>195</v>
      </c>
      <c r="C104" s="1503" t="str">
        <f>VLOOKUP(B104,'No Eliminar'!B$3:D$18,2,FALSE)</f>
        <v>Definir políticas, programas y lineamientos institucionales para la aplicación del tratamiento penitenciario a nivel operativo con fines de resocialización de los internos condenados.</v>
      </c>
      <c r="D104" s="1506"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682" t="s">
        <v>74</v>
      </c>
      <c r="F104" s="720" t="s">
        <v>291</v>
      </c>
      <c r="G104" s="906" t="s">
        <v>980</v>
      </c>
      <c r="H104" s="1241" t="s">
        <v>68</v>
      </c>
      <c r="I104" s="1287" t="s">
        <v>799</v>
      </c>
      <c r="J104" s="1287" t="s">
        <v>981</v>
      </c>
      <c r="K104" s="923" t="s">
        <v>101</v>
      </c>
      <c r="L104" s="200" t="s">
        <v>70</v>
      </c>
      <c r="M104" s="201" t="str">
        <f t="shared" ref="M104:M154" si="150">IF(L104="Máximo 2 veces por año","Muy Baja", IF(L104="De 3 a 24 veces por año","Baja", IF(L104="De 24 a 500 veces por año","Media", IF(L104="De 500 veces al año y máximo 5000 veces por año","Alta",IF(L104="Más de 5000 veces por año","Muy Alta",";")))))</f>
        <v>Alta</v>
      </c>
      <c r="N104" s="202">
        <f t="shared" ref="N104:N154" si="151">IF(M104="Muy Baja", 20%, IF(M104="Baja",40%, IF(M104="Media",60%, IF(M104="Alta",80%,IF(M104="Muy Alta",100%,"")))))</f>
        <v>0.8</v>
      </c>
      <c r="O104" s="203" t="s">
        <v>53</v>
      </c>
      <c r="P104" s="203" t="s">
        <v>53</v>
      </c>
      <c r="Q104" s="203" t="s">
        <v>53</v>
      </c>
      <c r="R104" s="203" t="s">
        <v>53</v>
      </c>
      <c r="S104" s="203" t="s">
        <v>53</v>
      </c>
      <c r="T104" s="203" t="s">
        <v>53</v>
      </c>
      <c r="U104" s="203" t="s">
        <v>53</v>
      </c>
      <c r="V104" s="203" t="s">
        <v>54</v>
      </c>
      <c r="W104" s="203" t="s">
        <v>54</v>
      </c>
      <c r="X104" s="203" t="s">
        <v>53</v>
      </c>
      <c r="Y104" s="203" t="s">
        <v>53</v>
      </c>
      <c r="Z104" s="203" t="s">
        <v>53</v>
      </c>
      <c r="AA104" s="203" t="s">
        <v>53</v>
      </c>
      <c r="AB104" s="203" t="s">
        <v>53</v>
      </c>
      <c r="AC104" s="203" t="s">
        <v>53</v>
      </c>
      <c r="AD104" s="203" t="s">
        <v>54</v>
      </c>
      <c r="AE104" s="203" t="s">
        <v>53</v>
      </c>
      <c r="AF104" s="203" t="s">
        <v>53</v>
      </c>
      <c r="AG104" s="203" t="s">
        <v>54</v>
      </c>
      <c r="AH104" s="204"/>
      <c r="AI104" s="200" t="s">
        <v>361</v>
      </c>
      <c r="AJ104" s="204"/>
      <c r="AK104" s="205" t="str">
        <f t="shared" ref="AK104:AK152" si="152">IF(AI104="Afectación menor a 10 SMLMV","Leve",IF(AI104="Entre 10 y 50 SMLMV","Menor",IF(AI104="Entre 50 y 100 SMLMV","Moderado",IF(AI104="Entre 100 y 500 SMLMV","Mayor",IF(AI104="Mayor a 500 SMLMV","Catastrófico",";")))))</f>
        <v>Moderado</v>
      </c>
      <c r="AL104" s="206">
        <f t="shared" ref="AL104:AL154" si="153">IF(AK104="Leve", 20%, IF(AK104="Menor",40%, IF(AK104="Moderado",60%, IF(AK104="Mayor",80%,IF(AK104="Catastrófico",100%,"")))))</f>
        <v>0.6</v>
      </c>
      <c r="AM104" s="228" t="str">
        <f>IF(AND(M104&lt;&gt;"",AK104&lt;&gt;""),VLOOKUP(M104&amp;AK104,'No Eliminar'!$P$3:$Q$27,2,FALSE),"")</f>
        <v>Alta</v>
      </c>
      <c r="AN104" s="686" t="s">
        <v>84</v>
      </c>
      <c r="AO104" s="1220" t="s">
        <v>1517</v>
      </c>
      <c r="AP104" s="1033" t="s">
        <v>800</v>
      </c>
      <c r="AQ104" s="207" t="str">
        <f t="shared" si="132"/>
        <v>Probabilidad</v>
      </c>
      <c r="AR104" s="208" t="s">
        <v>61</v>
      </c>
      <c r="AS104" s="206">
        <f t="shared" si="133"/>
        <v>0.25</v>
      </c>
      <c r="AT104" s="208" t="s">
        <v>69</v>
      </c>
      <c r="AU104" s="206">
        <f t="shared" si="134"/>
        <v>0.25</v>
      </c>
      <c r="AV104" s="209">
        <f t="shared" si="135"/>
        <v>0.5</v>
      </c>
      <c r="AW104" s="208" t="s">
        <v>57</v>
      </c>
      <c r="AX104" s="208" t="s">
        <v>58</v>
      </c>
      <c r="AY104" s="208" t="s">
        <v>59</v>
      </c>
      <c r="AZ104" s="209">
        <f t="shared" ref="AZ104:AZ150" si="154">IFERROR(IF(AQ104="Probabilidad",(N104-(+N104*AV104)),IF(AQ104="Impacto",N104,"")),"")</f>
        <v>0.4</v>
      </c>
      <c r="BA104" s="210" t="str">
        <f t="shared" si="136"/>
        <v>Baja</v>
      </c>
      <c r="BB104" s="209">
        <f t="shared" ref="BB104:BB150" si="155">IF(AQ104="Impacto",(AL104-(+AL104*AV104)),AL104)</f>
        <v>0.6</v>
      </c>
      <c r="BC104" s="210" t="str">
        <f t="shared" si="137"/>
        <v>Moderado</v>
      </c>
      <c r="BD104" s="211" t="str">
        <f>IF(AND(BA104&lt;&gt;"",BC104&lt;&gt;""),VLOOKUP(BA104&amp;BC104,'No Eliminar'!$P$3:$Q$27,2,FALSE),"")</f>
        <v>Moderada</v>
      </c>
      <c r="BE104" s="208" t="s">
        <v>60</v>
      </c>
      <c r="BF104" s="1264" t="s">
        <v>1434</v>
      </c>
      <c r="BG104" s="1241" t="s">
        <v>819</v>
      </c>
      <c r="BH104" s="1345" t="s">
        <v>802</v>
      </c>
      <c r="BI104" s="1245">
        <v>44958</v>
      </c>
      <c r="BJ104" s="1245">
        <v>45289</v>
      </c>
      <c r="BK104" s="1336"/>
      <c r="BL104" s="1009" t="s">
        <v>805</v>
      </c>
    </row>
    <row r="105" spans="2:64" ht="199.5" customHeight="1" thickBot="1" x14ac:dyDescent="0.35">
      <c r="B105" s="1446"/>
      <c r="C105" s="1504"/>
      <c r="D105" s="1507"/>
      <c r="E105" s="1059" t="s">
        <v>74</v>
      </c>
      <c r="F105" s="984" t="s">
        <v>292</v>
      </c>
      <c r="G105" s="1087" t="s">
        <v>984</v>
      </c>
      <c r="H105" s="1069" t="s">
        <v>68</v>
      </c>
      <c r="I105" s="1069" t="s">
        <v>806</v>
      </c>
      <c r="J105" s="1069" t="s">
        <v>807</v>
      </c>
      <c r="K105" s="1071" t="s">
        <v>101</v>
      </c>
      <c r="L105" s="977" t="s">
        <v>70</v>
      </c>
      <c r="M105" s="983" t="str">
        <f t="shared" si="150"/>
        <v>Alta</v>
      </c>
      <c r="N105" s="976">
        <f t="shared" si="151"/>
        <v>0.8</v>
      </c>
      <c r="O105" s="421" t="s">
        <v>53</v>
      </c>
      <c r="P105" s="421" t="s">
        <v>53</v>
      </c>
      <c r="Q105" s="421" t="s">
        <v>53</v>
      </c>
      <c r="R105" s="421" t="s">
        <v>53</v>
      </c>
      <c r="S105" s="421" t="s">
        <v>53</v>
      </c>
      <c r="T105" s="421" t="s">
        <v>53</v>
      </c>
      <c r="U105" s="421" t="s">
        <v>53</v>
      </c>
      <c r="V105" s="421" t="s">
        <v>54</v>
      </c>
      <c r="W105" s="421" t="s">
        <v>54</v>
      </c>
      <c r="X105" s="421" t="s">
        <v>53</v>
      </c>
      <c r="Y105" s="421" t="s">
        <v>53</v>
      </c>
      <c r="Z105" s="421" t="s">
        <v>53</v>
      </c>
      <c r="AA105" s="421" t="s">
        <v>53</v>
      </c>
      <c r="AB105" s="421" t="s">
        <v>53</v>
      </c>
      <c r="AC105" s="421" t="s">
        <v>53</v>
      </c>
      <c r="AD105" s="421" t="s">
        <v>54</v>
      </c>
      <c r="AE105" s="421" t="s">
        <v>53</v>
      </c>
      <c r="AF105" s="421" t="s">
        <v>53</v>
      </c>
      <c r="AG105" s="421" t="s">
        <v>54</v>
      </c>
      <c r="AH105" s="92"/>
      <c r="AI105" s="977" t="s">
        <v>361</v>
      </c>
      <c r="AJ105" s="92"/>
      <c r="AK105" s="978" t="str">
        <f t="shared" si="152"/>
        <v>Moderado</v>
      </c>
      <c r="AL105" s="979">
        <f t="shared" si="153"/>
        <v>0.6</v>
      </c>
      <c r="AM105" s="988" t="str">
        <f>IF(AND(M105&lt;&gt;"",AK105&lt;&gt;""),VLOOKUP(M105&amp;AK105,'No Eliminar'!$P$3:$Q$27,2,FALSE),"")</f>
        <v>Alta</v>
      </c>
      <c r="AN105" s="188" t="s">
        <v>84</v>
      </c>
      <c r="AO105" s="434" t="s">
        <v>1518</v>
      </c>
      <c r="AP105" s="1033" t="s">
        <v>800</v>
      </c>
      <c r="AQ105" s="94" t="str">
        <f t="shared" si="132"/>
        <v>Probabilidad</v>
      </c>
      <c r="AR105" s="429" t="s">
        <v>61</v>
      </c>
      <c r="AS105" s="425">
        <f t="shared" si="133"/>
        <v>0.25</v>
      </c>
      <c r="AT105" s="429" t="s">
        <v>56</v>
      </c>
      <c r="AU105" s="425">
        <f t="shared" si="134"/>
        <v>0.15</v>
      </c>
      <c r="AV105" s="96">
        <f>AS105+AU105</f>
        <v>0.4</v>
      </c>
      <c r="AW105" s="208" t="s">
        <v>57</v>
      </c>
      <c r="AX105" s="208" t="s">
        <v>58</v>
      </c>
      <c r="AY105" s="208" t="s">
        <v>59</v>
      </c>
      <c r="AZ105" s="96">
        <f t="shared" si="154"/>
        <v>0.48</v>
      </c>
      <c r="BA105" s="97" t="str">
        <f t="shared" si="136"/>
        <v>Media</v>
      </c>
      <c r="BB105" s="96">
        <f t="shared" si="155"/>
        <v>0.6</v>
      </c>
      <c r="BC105" s="97" t="str">
        <f t="shared" si="137"/>
        <v>Moderado</v>
      </c>
      <c r="BD105" s="427" t="str">
        <f>IF(AND(BA105&lt;&gt;"",BC105&lt;&gt;""),VLOOKUP(BA105&amp;BC105,'No Eliminar'!$P$3:$Q$27,2,FALSE),"")</f>
        <v>Moderada</v>
      </c>
      <c r="BE105" s="981" t="s">
        <v>60</v>
      </c>
      <c r="BF105" s="1264" t="s">
        <v>1435</v>
      </c>
      <c r="BG105" s="1241" t="s">
        <v>819</v>
      </c>
      <c r="BH105" s="1237" t="s">
        <v>1436</v>
      </c>
      <c r="BI105" s="1331">
        <v>44958</v>
      </c>
      <c r="BJ105" s="1331">
        <v>45289</v>
      </c>
      <c r="BK105" s="1011"/>
      <c r="BL105" s="1344" t="s">
        <v>814</v>
      </c>
    </row>
    <row r="106" spans="2:64" s="336" customFormat="1" ht="260.25" customHeight="1" thickTop="1" thickBot="1" x14ac:dyDescent="0.35">
      <c r="B106" s="1446"/>
      <c r="C106" s="1504"/>
      <c r="D106" s="1507"/>
      <c r="E106" s="1059" t="s">
        <v>74</v>
      </c>
      <c r="F106" s="984" t="s">
        <v>293</v>
      </c>
      <c r="G106" s="1087" t="s">
        <v>987</v>
      </c>
      <c r="H106" s="1069" t="s">
        <v>68</v>
      </c>
      <c r="I106" s="1069" t="s">
        <v>815</v>
      </c>
      <c r="J106" s="1069" t="s">
        <v>816</v>
      </c>
      <c r="K106" s="1071" t="s">
        <v>101</v>
      </c>
      <c r="L106" s="977" t="s">
        <v>70</v>
      </c>
      <c r="M106" s="983" t="str">
        <f t="shared" ref="M106" si="156">IF(L106="Máximo 2 veces por año","Muy Baja", IF(L106="De 3 a 24 veces por año","Baja", IF(L106="De 24 a 500 veces por año","Media", IF(L106="De 500 veces al año y máximo 5000 veces por año","Alta",IF(L106="Más de 5000 veces por año","Muy Alta",";")))))</f>
        <v>Alta</v>
      </c>
      <c r="N106" s="976">
        <f t="shared" ref="N106" si="157">IF(M106="Muy Baja", 20%, IF(M106="Baja",40%, IF(M106="Media",60%, IF(M106="Alta",80%,IF(M106="Muy Alta",100%,"")))))</f>
        <v>0.8</v>
      </c>
      <c r="O106" s="421" t="s">
        <v>53</v>
      </c>
      <c r="P106" s="421" t="s">
        <v>53</v>
      </c>
      <c r="Q106" s="421" t="s">
        <v>53</v>
      </c>
      <c r="R106" s="421" t="s">
        <v>53</v>
      </c>
      <c r="S106" s="421" t="s">
        <v>53</v>
      </c>
      <c r="T106" s="421" t="s">
        <v>53</v>
      </c>
      <c r="U106" s="421" t="s">
        <v>53</v>
      </c>
      <c r="V106" s="421" t="s">
        <v>54</v>
      </c>
      <c r="W106" s="421" t="s">
        <v>54</v>
      </c>
      <c r="X106" s="421" t="s">
        <v>53</v>
      </c>
      <c r="Y106" s="421" t="s">
        <v>53</v>
      </c>
      <c r="Z106" s="421" t="s">
        <v>53</v>
      </c>
      <c r="AA106" s="421" t="s">
        <v>53</v>
      </c>
      <c r="AB106" s="421" t="s">
        <v>53</v>
      </c>
      <c r="AC106" s="421" t="s">
        <v>53</v>
      </c>
      <c r="AD106" s="421" t="s">
        <v>54</v>
      </c>
      <c r="AE106" s="421" t="s">
        <v>53</v>
      </c>
      <c r="AF106" s="421" t="s">
        <v>53</v>
      </c>
      <c r="AG106" s="421" t="s">
        <v>54</v>
      </c>
      <c r="AH106" s="92"/>
      <c r="AI106" s="977" t="s">
        <v>361</v>
      </c>
      <c r="AJ106" s="92"/>
      <c r="AK106" s="978" t="str">
        <f t="shared" ref="AK106" si="158">IF(AI106="Afectación menor a 10 SMLMV","Leve",IF(AI106="Entre 10 y 50 SMLMV","Menor",IF(AI106="Entre 50 y 100 SMLMV","Moderado",IF(AI106="Entre 100 y 500 SMLMV","Mayor",IF(AI106="Mayor a 500 SMLMV","Catastrófico",";")))))</f>
        <v>Moderado</v>
      </c>
      <c r="AL106" s="979">
        <f t="shared" ref="AL106" si="159">IF(AK106="Leve", 20%, IF(AK106="Menor",40%, IF(AK106="Moderado",60%, IF(AK106="Mayor",80%,IF(AK106="Catastrófico",100%,"")))))</f>
        <v>0.6</v>
      </c>
      <c r="AM106" s="988" t="str">
        <f>IF(AND(M106&lt;&gt;"",AK106&lt;&gt;""),VLOOKUP(M106&amp;AK106,'No Eliminar'!$P$3:$Q$27,2,FALSE),"")</f>
        <v>Alta</v>
      </c>
      <c r="AN106" s="188" t="s">
        <v>84</v>
      </c>
      <c r="AO106" s="434" t="s">
        <v>1520</v>
      </c>
      <c r="AP106" s="1033" t="s">
        <v>800</v>
      </c>
      <c r="AQ106" s="94" t="str">
        <f t="shared" ref="AQ106" si="160">IF(AR106="Preventivo","Probabilidad",IF(AR106="Detectivo","Probabilidad","Impacto"))</f>
        <v>Probabilidad</v>
      </c>
      <c r="AR106" s="429" t="s">
        <v>61</v>
      </c>
      <c r="AS106" s="425">
        <f t="shared" ref="AS106" si="161">IF(AR106="Preventivo", 25%, IF(AR106="Detectivo",15%, IF(AR106="Correctivo",10%,IF(AR106="No se tienen controles para aplicar al impacto","No Aplica",""))))</f>
        <v>0.25</v>
      </c>
      <c r="AT106" s="429" t="s">
        <v>56</v>
      </c>
      <c r="AU106" s="425">
        <f t="shared" ref="AU106" si="162">IF(AT106="Automático", 25%, IF(AT106="Manual",15%,IF(AT106="No Aplica", "No Aplica","")))</f>
        <v>0.15</v>
      </c>
      <c r="AV106" s="96">
        <f t="shared" ref="AV106" si="163">AS106+AU106</f>
        <v>0.4</v>
      </c>
      <c r="AW106" s="429" t="s">
        <v>57</v>
      </c>
      <c r="AX106" s="429" t="s">
        <v>58</v>
      </c>
      <c r="AY106" s="429" t="s">
        <v>59</v>
      </c>
      <c r="AZ106" s="96">
        <f t="shared" ref="AZ106" si="164">IFERROR(IF(AQ106="Probabilidad",(N106-(+N106*AV106)),IF(AQ106="Impacto",N106,"")),"")</f>
        <v>0.48</v>
      </c>
      <c r="BA106" s="97" t="str">
        <f t="shared" ref="BA106" si="165">IF(AZ106&lt;=20%, "Muy Baja", IF(AZ106&lt;=40%,"Baja", IF(AZ106&lt;=60%,"Media",IF(AZ106&lt;=80%,"Alta","Muy Alta"))))</f>
        <v>Media</v>
      </c>
      <c r="BB106" s="96">
        <f t="shared" ref="BB106" si="166">IF(AQ106="Impacto",(AL106-(+AL106*AV106)),AL106)</f>
        <v>0.6</v>
      </c>
      <c r="BC106" s="97" t="str">
        <f t="shared" ref="BC106" si="167">IF(BB106&lt;=20%, "Leve", IF(BB106&lt;=40%,"Menor", IF(BB106&lt;=60%,"Moderado",IF(BB106&lt;=80%,"Mayor","Catastrófico"))))</f>
        <v>Moderado</v>
      </c>
      <c r="BD106" s="427" t="str">
        <f>IF(AND(BA106&lt;&gt;"",BC106&lt;&gt;""),VLOOKUP(BA106&amp;BC106,'No Eliminar'!$P$3:$Q$27,2,FALSE),"")</f>
        <v>Moderada</v>
      </c>
      <c r="BE106" s="981" t="s">
        <v>60</v>
      </c>
      <c r="BF106" s="1278" t="s">
        <v>1438</v>
      </c>
      <c r="BG106" s="1069" t="s">
        <v>819</v>
      </c>
      <c r="BH106" s="1069" t="s">
        <v>1437</v>
      </c>
      <c r="BI106" s="1250">
        <v>44928</v>
      </c>
      <c r="BJ106" s="1250">
        <v>44957</v>
      </c>
      <c r="BK106" s="1011"/>
      <c r="BL106" s="1344" t="s">
        <v>820</v>
      </c>
    </row>
    <row r="107" spans="2:64" ht="215.25" customHeight="1" thickTop="1" thickBot="1" x14ac:dyDescent="0.35">
      <c r="B107" s="1446"/>
      <c r="C107" s="1504"/>
      <c r="D107" s="1507"/>
      <c r="E107" s="779" t="s">
        <v>74</v>
      </c>
      <c r="F107" s="720" t="s">
        <v>294</v>
      </c>
      <c r="G107" s="906" t="s">
        <v>821</v>
      </c>
      <c r="H107" s="1241" t="s">
        <v>68</v>
      </c>
      <c r="I107" s="1241" t="s">
        <v>989</v>
      </c>
      <c r="J107" s="1241" t="s">
        <v>990</v>
      </c>
      <c r="K107" s="923" t="s">
        <v>101</v>
      </c>
      <c r="L107" s="200" t="s">
        <v>72</v>
      </c>
      <c r="M107" s="201" t="str">
        <f t="shared" si="150"/>
        <v>Baja</v>
      </c>
      <c r="N107" s="202">
        <f t="shared" si="151"/>
        <v>0.4</v>
      </c>
      <c r="O107" s="203" t="s">
        <v>53</v>
      </c>
      <c r="P107" s="203" t="s">
        <v>53</v>
      </c>
      <c r="Q107" s="203" t="s">
        <v>53</v>
      </c>
      <c r="R107" s="203" t="s">
        <v>53</v>
      </c>
      <c r="S107" s="203" t="s">
        <v>53</v>
      </c>
      <c r="T107" s="203" t="s">
        <v>53</v>
      </c>
      <c r="U107" s="203" t="s">
        <v>53</v>
      </c>
      <c r="V107" s="203" t="s">
        <v>54</v>
      </c>
      <c r="W107" s="203" t="s">
        <v>54</v>
      </c>
      <c r="X107" s="203" t="s">
        <v>53</v>
      </c>
      <c r="Y107" s="203" t="s">
        <v>53</v>
      </c>
      <c r="Z107" s="203" t="s">
        <v>53</v>
      </c>
      <c r="AA107" s="203" t="s">
        <v>53</v>
      </c>
      <c r="AB107" s="203" t="s">
        <v>53</v>
      </c>
      <c r="AC107" s="203" t="s">
        <v>53</v>
      </c>
      <c r="AD107" s="203" t="s">
        <v>54</v>
      </c>
      <c r="AE107" s="203" t="s">
        <v>53</v>
      </c>
      <c r="AF107" s="203" t="s">
        <v>53</v>
      </c>
      <c r="AG107" s="203" t="s">
        <v>54</v>
      </c>
      <c r="AH107" s="204"/>
      <c r="AI107" s="200" t="s">
        <v>359</v>
      </c>
      <c r="AJ107" s="204"/>
      <c r="AK107" s="205" t="str">
        <f t="shared" si="152"/>
        <v>Leve</v>
      </c>
      <c r="AL107" s="206">
        <f t="shared" si="153"/>
        <v>0.2</v>
      </c>
      <c r="AM107" s="706" t="str">
        <f>IF(AND(M107&lt;&gt;"",AK107&lt;&gt;""),VLOOKUP(M107&amp;AK107,'No Eliminar'!$P$3:$Q$27,2,FALSE),"")</f>
        <v>Baja</v>
      </c>
      <c r="AN107" s="686" t="s">
        <v>84</v>
      </c>
      <c r="AO107" s="1318" t="s">
        <v>1594</v>
      </c>
      <c r="AP107" s="1021" t="s">
        <v>992</v>
      </c>
      <c r="AQ107" s="207" t="str">
        <f t="shared" si="132"/>
        <v>Probabilidad</v>
      </c>
      <c r="AR107" s="208" t="s">
        <v>61</v>
      </c>
      <c r="AS107" s="206">
        <f t="shared" si="133"/>
        <v>0.25</v>
      </c>
      <c r="AT107" s="208" t="s">
        <v>56</v>
      </c>
      <c r="AU107" s="206">
        <f t="shared" si="134"/>
        <v>0.15</v>
      </c>
      <c r="AV107" s="209">
        <f t="shared" si="135"/>
        <v>0.4</v>
      </c>
      <c r="AW107" s="208" t="s">
        <v>73</v>
      </c>
      <c r="AX107" s="208" t="s">
        <v>65</v>
      </c>
      <c r="AY107" s="208" t="s">
        <v>59</v>
      </c>
      <c r="AZ107" s="209">
        <f>IFERROR(IF(AQ107="Probabilidad",(N107-(+N107*AV107)),IF(AQ107="Impacto",N107,"")),"")</f>
        <v>0.24</v>
      </c>
      <c r="BA107" s="210" t="str">
        <f t="shared" si="136"/>
        <v>Baja</v>
      </c>
      <c r="BB107" s="209">
        <f>IF(AQ107="Impacto",(AL107-(+AL107*AV107)),AL107)</f>
        <v>0.2</v>
      </c>
      <c r="BC107" s="210" t="str">
        <f t="shared" si="137"/>
        <v>Leve</v>
      </c>
      <c r="BD107" s="211" t="str">
        <f>IF(AND(BA107&lt;&gt;"",BC107&lt;&gt;""),VLOOKUP(BA107&amp;BC107,'No Eliminar'!$P$3:$Q$27,2,FALSE),"")</f>
        <v>Baja</v>
      </c>
      <c r="BE107" s="208" t="s">
        <v>114</v>
      </c>
      <c r="BF107" s="930" t="s">
        <v>388</v>
      </c>
      <c r="BG107" s="930" t="s">
        <v>388</v>
      </c>
      <c r="BH107" s="930" t="s">
        <v>388</v>
      </c>
      <c r="BI107" s="930" t="s">
        <v>388</v>
      </c>
      <c r="BJ107" s="930" t="s">
        <v>388</v>
      </c>
      <c r="BK107" s="1336"/>
      <c r="BL107" s="1349" t="s">
        <v>822</v>
      </c>
    </row>
    <row r="108" spans="2:64" ht="184.5" customHeight="1" thickBot="1" x14ac:dyDescent="0.35">
      <c r="B108" s="1446"/>
      <c r="C108" s="1504"/>
      <c r="D108" s="1507"/>
      <c r="E108" s="779" t="s">
        <v>74</v>
      </c>
      <c r="F108" s="720" t="s">
        <v>295</v>
      </c>
      <c r="G108" s="915" t="s">
        <v>993</v>
      </c>
      <c r="H108" s="1241" t="s">
        <v>51</v>
      </c>
      <c r="I108" s="1286" t="s">
        <v>994</v>
      </c>
      <c r="J108" s="1286" t="s">
        <v>995</v>
      </c>
      <c r="K108" s="923" t="s">
        <v>101</v>
      </c>
      <c r="L108" s="200" t="s">
        <v>167</v>
      </c>
      <c r="M108" s="201" t="str">
        <f t="shared" si="150"/>
        <v>Muy Baja</v>
      </c>
      <c r="N108" s="202">
        <f t="shared" si="151"/>
        <v>0.2</v>
      </c>
      <c r="O108" s="203" t="s">
        <v>53</v>
      </c>
      <c r="P108" s="203" t="s">
        <v>53</v>
      </c>
      <c r="Q108" s="203" t="s">
        <v>53</v>
      </c>
      <c r="R108" s="203" t="s">
        <v>53</v>
      </c>
      <c r="S108" s="203" t="s">
        <v>53</v>
      </c>
      <c r="T108" s="203" t="s">
        <v>53</v>
      </c>
      <c r="U108" s="203" t="s">
        <v>53</v>
      </c>
      <c r="V108" s="203" t="s">
        <v>54</v>
      </c>
      <c r="W108" s="203" t="s">
        <v>54</v>
      </c>
      <c r="X108" s="203" t="s">
        <v>53</v>
      </c>
      <c r="Y108" s="203" t="s">
        <v>53</v>
      </c>
      <c r="Z108" s="203" t="s">
        <v>53</v>
      </c>
      <c r="AA108" s="203" t="s">
        <v>53</v>
      </c>
      <c r="AB108" s="203" t="s">
        <v>53</v>
      </c>
      <c r="AC108" s="203" t="s">
        <v>53</v>
      </c>
      <c r="AD108" s="203" t="s">
        <v>54</v>
      </c>
      <c r="AE108" s="203" t="s">
        <v>53</v>
      </c>
      <c r="AF108" s="203" t="s">
        <v>53</v>
      </c>
      <c r="AG108" s="203" t="s">
        <v>54</v>
      </c>
      <c r="AH108" s="204"/>
      <c r="AI108" s="200" t="s">
        <v>359</v>
      </c>
      <c r="AJ108" s="204"/>
      <c r="AK108" s="205" t="str">
        <f t="shared" si="152"/>
        <v>Leve</v>
      </c>
      <c r="AL108" s="206">
        <f t="shared" si="153"/>
        <v>0.2</v>
      </c>
      <c r="AM108" s="706" t="str">
        <f>IF(AND(M108&lt;&gt;"",AK108&lt;&gt;""),VLOOKUP(M108&amp;AK108,'No Eliminar'!$P$3:$Q$27,2,FALSE),"")</f>
        <v>Baja</v>
      </c>
      <c r="AN108" s="686" t="s">
        <v>84</v>
      </c>
      <c r="AO108" s="1220" t="s">
        <v>1595</v>
      </c>
      <c r="AP108" s="1033" t="s">
        <v>1509</v>
      </c>
      <c r="AQ108" s="207" t="str">
        <f t="shared" si="132"/>
        <v>Probabilidad</v>
      </c>
      <c r="AR108" s="208" t="s">
        <v>61</v>
      </c>
      <c r="AS108" s="206">
        <f t="shared" si="133"/>
        <v>0.25</v>
      </c>
      <c r="AT108" s="208" t="s">
        <v>56</v>
      </c>
      <c r="AU108" s="206">
        <f t="shared" si="134"/>
        <v>0.15</v>
      </c>
      <c r="AV108" s="209">
        <f t="shared" si="135"/>
        <v>0.4</v>
      </c>
      <c r="AW108" s="208" t="s">
        <v>57</v>
      </c>
      <c r="AX108" s="208" t="s">
        <v>58</v>
      </c>
      <c r="AY108" s="208" t="s">
        <v>59</v>
      </c>
      <c r="AZ108" s="209">
        <f t="shared" si="154"/>
        <v>0.12</v>
      </c>
      <c r="BA108" s="210" t="str">
        <f t="shared" si="136"/>
        <v>Muy Baja</v>
      </c>
      <c r="BB108" s="209">
        <f t="shared" si="155"/>
        <v>0.2</v>
      </c>
      <c r="BC108" s="210" t="str">
        <f t="shared" si="137"/>
        <v>Leve</v>
      </c>
      <c r="BD108" s="211" t="str">
        <f>IF(AND(BA108&lt;&gt;"",BC108&lt;&gt;""),VLOOKUP(BA108&amp;BC108,'No Eliminar'!$P$3:$Q$27,2,FALSE),"")</f>
        <v>Baja</v>
      </c>
      <c r="BE108" s="208" t="s">
        <v>114</v>
      </c>
      <c r="BF108" s="930" t="s">
        <v>388</v>
      </c>
      <c r="BG108" s="930" t="s">
        <v>388</v>
      </c>
      <c r="BH108" s="930" t="s">
        <v>388</v>
      </c>
      <c r="BI108" s="930" t="s">
        <v>388</v>
      </c>
      <c r="BJ108" s="930" t="s">
        <v>388</v>
      </c>
      <c r="BK108" s="1336"/>
      <c r="BL108" s="1009" t="s">
        <v>996</v>
      </c>
    </row>
    <row r="109" spans="2:64" ht="207" customHeight="1" thickBot="1" x14ac:dyDescent="0.35">
      <c r="B109" s="1446"/>
      <c r="C109" s="1504"/>
      <c r="D109" s="1507"/>
      <c r="E109" s="779" t="s">
        <v>74</v>
      </c>
      <c r="F109" s="552" t="s">
        <v>297</v>
      </c>
      <c r="G109" s="916" t="s">
        <v>1512</v>
      </c>
      <c r="H109" s="1246" t="s">
        <v>51</v>
      </c>
      <c r="I109" s="1288" t="s">
        <v>1513</v>
      </c>
      <c r="J109" s="1288" t="s">
        <v>831</v>
      </c>
      <c r="K109" s="925" t="s">
        <v>101</v>
      </c>
      <c r="L109" s="497" t="s">
        <v>167</v>
      </c>
      <c r="M109" s="354" t="str">
        <f t="shared" si="150"/>
        <v>Muy Baja</v>
      </c>
      <c r="N109" s="355">
        <f t="shared" si="151"/>
        <v>0.2</v>
      </c>
      <c r="O109" s="510" t="s">
        <v>53</v>
      </c>
      <c r="P109" s="510" t="s">
        <v>53</v>
      </c>
      <c r="Q109" s="510" t="s">
        <v>53</v>
      </c>
      <c r="R109" s="510" t="s">
        <v>53</v>
      </c>
      <c r="S109" s="510" t="s">
        <v>53</v>
      </c>
      <c r="T109" s="510" t="s">
        <v>53</v>
      </c>
      <c r="U109" s="510" t="s">
        <v>53</v>
      </c>
      <c r="V109" s="510" t="s">
        <v>54</v>
      </c>
      <c r="W109" s="510" t="s">
        <v>54</v>
      </c>
      <c r="X109" s="510" t="s">
        <v>53</v>
      </c>
      <c r="Y109" s="510" t="s">
        <v>53</v>
      </c>
      <c r="Z109" s="510" t="s">
        <v>53</v>
      </c>
      <c r="AA109" s="510" t="s">
        <v>53</v>
      </c>
      <c r="AB109" s="510" t="s">
        <v>53</v>
      </c>
      <c r="AC109" s="510" t="s">
        <v>53</v>
      </c>
      <c r="AD109" s="510" t="s">
        <v>54</v>
      </c>
      <c r="AE109" s="510" t="s">
        <v>53</v>
      </c>
      <c r="AF109" s="510" t="s">
        <v>53</v>
      </c>
      <c r="AG109" s="510" t="s">
        <v>54</v>
      </c>
      <c r="AH109" s="84"/>
      <c r="AI109" s="497" t="s">
        <v>359</v>
      </c>
      <c r="AJ109" s="84"/>
      <c r="AK109" s="85" t="str">
        <f t="shared" si="152"/>
        <v>Leve</v>
      </c>
      <c r="AL109" s="351">
        <f t="shared" si="153"/>
        <v>0.2</v>
      </c>
      <c r="AM109" s="750" t="str">
        <f>IF(AND(M109&lt;&gt;"",AK109&lt;&gt;""),VLOOKUP(M109&amp;AK109,'No Eliminar'!$P$3:$Q$27,2,FALSE),"")</f>
        <v>Baja</v>
      </c>
      <c r="AN109" s="687" t="s">
        <v>84</v>
      </c>
      <c r="AO109" s="1220" t="s">
        <v>1599</v>
      </c>
      <c r="AP109" s="1033" t="s">
        <v>1516</v>
      </c>
      <c r="AQ109" s="207" t="str">
        <f t="shared" si="132"/>
        <v>Impacto</v>
      </c>
      <c r="AR109" s="208" t="s">
        <v>55</v>
      </c>
      <c r="AS109" s="206">
        <f t="shared" si="133"/>
        <v>0.1</v>
      </c>
      <c r="AT109" s="208" t="s">
        <v>56</v>
      </c>
      <c r="AU109" s="206">
        <f t="shared" si="134"/>
        <v>0.15</v>
      </c>
      <c r="AV109" s="209">
        <f t="shared" si="135"/>
        <v>0.25</v>
      </c>
      <c r="AW109" s="208" t="s">
        <v>73</v>
      </c>
      <c r="AX109" s="208" t="s">
        <v>65</v>
      </c>
      <c r="AY109" s="208" t="s">
        <v>59</v>
      </c>
      <c r="AZ109" s="209">
        <f>IFERROR(IF(AQ109="Probabilidad",(N109-(+N109*AV109)),IF(AQ109="Impacto",N109,"")),"")</f>
        <v>0.2</v>
      </c>
      <c r="BA109" s="210" t="str">
        <f t="shared" si="136"/>
        <v>Muy Baja</v>
      </c>
      <c r="BB109" s="209">
        <f>IF(AQ109="Impacto",(AL109-(+AL109*AV109)),AL109)</f>
        <v>0.15000000000000002</v>
      </c>
      <c r="BC109" s="210" t="str">
        <f t="shared" si="137"/>
        <v>Leve</v>
      </c>
      <c r="BD109" s="211" t="str">
        <f>IF(AND(BA109&lt;&gt;"",BC109&lt;&gt;""),VLOOKUP(BA109&amp;BC109,'[3]No Eliminar'!$P$3:$Q$27,2,FALSE),"")</f>
        <v>Baja</v>
      </c>
      <c r="BE109" s="208" t="s">
        <v>114</v>
      </c>
      <c r="BF109" s="930" t="s">
        <v>388</v>
      </c>
      <c r="BG109" s="930" t="s">
        <v>388</v>
      </c>
      <c r="BH109" s="930" t="s">
        <v>388</v>
      </c>
      <c r="BI109" s="930" t="s">
        <v>388</v>
      </c>
      <c r="BJ109" s="930" t="s">
        <v>388</v>
      </c>
      <c r="BK109" s="1336"/>
      <c r="BL109" s="1009" t="s">
        <v>1081</v>
      </c>
    </row>
    <row r="110" spans="2:64" ht="189.75" customHeight="1" thickBot="1" x14ac:dyDescent="0.35">
      <c r="B110" s="1446"/>
      <c r="C110" s="1504"/>
      <c r="D110" s="1507"/>
      <c r="E110" s="779" t="s">
        <v>74</v>
      </c>
      <c r="F110" s="720" t="s">
        <v>299</v>
      </c>
      <c r="G110" s="906" t="s">
        <v>1514</v>
      </c>
      <c r="H110" s="1241" t="s">
        <v>51</v>
      </c>
      <c r="I110" s="1286" t="s">
        <v>1515</v>
      </c>
      <c r="J110" s="1286" t="s">
        <v>834</v>
      </c>
      <c r="K110" s="923" t="s">
        <v>101</v>
      </c>
      <c r="L110" s="200" t="s">
        <v>72</v>
      </c>
      <c r="M110" s="201" t="str">
        <f t="shared" si="150"/>
        <v>Baja</v>
      </c>
      <c r="N110" s="202">
        <f t="shared" si="151"/>
        <v>0.4</v>
      </c>
      <c r="O110" s="203" t="s">
        <v>53</v>
      </c>
      <c r="P110" s="203" t="s">
        <v>53</v>
      </c>
      <c r="Q110" s="203" t="s">
        <v>53</v>
      </c>
      <c r="R110" s="203" t="s">
        <v>53</v>
      </c>
      <c r="S110" s="203" t="s">
        <v>53</v>
      </c>
      <c r="T110" s="203" t="s">
        <v>53</v>
      </c>
      <c r="U110" s="203" t="s">
        <v>53</v>
      </c>
      <c r="V110" s="203" t="s">
        <v>54</v>
      </c>
      <c r="W110" s="203" t="s">
        <v>54</v>
      </c>
      <c r="X110" s="203" t="s">
        <v>53</v>
      </c>
      <c r="Y110" s="203" t="s">
        <v>53</v>
      </c>
      <c r="Z110" s="203" t="s">
        <v>53</v>
      </c>
      <c r="AA110" s="203" t="s">
        <v>53</v>
      </c>
      <c r="AB110" s="203" t="s">
        <v>53</v>
      </c>
      <c r="AC110" s="203" t="s">
        <v>53</v>
      </c>
      <c r="AD110" s="203" t="s">
        <v>54</v>
      </c>
      <c r="AE110" s="203" t="s">
        <v>53</v>
      </c>
      <c r="AF110" s="203" t="s">
        <v>53</v>
      </c>
      <c r="AG110" s="203" t="s">
        <v>54</v>
      </c>
      <c r="AH110" s="204"/>
      <c r="AI110" s="200" t="s">
        <v>359</v>
      </c>
      <c r="AJ110" s="204"/>
      <c r="AK110" s="205" t="str">
        <f t="shared" si="152"/>
        <v>Leve</v>
      </c>
      <c r="AL110" s="206">
        <f t="shared" si="153"/>
        <v>0.2</v>
      </c>
      <c r="AM110" s="706" t="str">
        <f>IF(AND(M110&lt;&gt;"",AK110&lt;&gt;""),VLOOKUP(M110&amp;AK110,'No Eliminar'!$P$3:$Q$27,2,FALSE),"")</f>
        <v>Baja</v>
      </c>
      <c r="AN110" s="686" t="s">
        <v>84</v>
      </c>
      <c r="AO110" s="1220" t="s">
        <v>1600</v>
      </c>
      <c r="AP110" s="1033" t="s">
        <v>1510</v>
      </c>
      <c r="AQ110" s="207" t="str">
        <f t="shared" si="132"/>
        <v>Probabilidad</v>
      </c>
      <c r="AR110" s="208" t="s">
        <v>61</v>
      </c>
      <c r="AS110" s="206">
        <v>0.25</v>
      </c>
      <c r="AT110" s="208" t="s">
        <v>56</v>
      </c>
      <c r="AU110" s="206">
        <v>0.15</v>
      </c>
      <c r="AV110" s="209">
        <v>0.4</v>
      </c>
      <c r="AW110" s="208" t="s">
        <v>73</v>
      </c>
      <c r="AX110" s="208" t="s">
        <v>58</v>
      </c>
      <c r="AY110" s="208" t="s">
        <v>59</v>
      </c>
      <c r="AZ110" s="209">
        <v>0.24</v>
      </c>
      <c r="BA110" s="210" t="s">
        <v>90</v>
      </c>
      <c r="BB110" s="209">
        <v>0.2</v>
      </c>
      <c r="BC110" s="210" t="s">
        <v>1083</v>
      </c>
      <c r="BD110" s="211" t="s">
        <v>90</v>
      </c>
      <c r="BE110" s="208" t="s">
        <v>114</v>
      </c>
      <c r="BF110" s="930" t="s">
        <v>388</v>
      </c>
      <c r="BG110" s="930" t="s">
        <v>388</v>
      </c>
      <c r="BH110" s="930" t="s">
        <v>388</v>
      </c>
      <c r="BI110" s="930" t="s">
        <v>388</v>
      </c>
      <c r="BJ110" s="930" t="s">
        <v>388</v>
      </c>
      <c r="BK110" s="1336"/>
      <c r="BL110" s="1009" t="s">
        <v>1519</v>
      </c>
    </row>
    <row r="111" spans="2:64" ht="200.25" customHeight="1" thickBot="1" x14ac:dyDescent="0.35">
      <c r="B111" s="1446"/>
      <c r="C111" s="1504"/>
      <c r="D111" s="1507"/>
      <c r="E111" s="779" t="s">
        <v>74</v>
      </c>
      <c r="F111" s="551" t="s">
        <v>300</v>
      </c>
      <c r="G111" s="907" t="s">
        <v>998</v>
      </c>
      <c r="H111" s="1256" t="s">
        <v>51</v>
      </c>
      <c r="I111" s="1289" t="s">
        <v>999</v>
      </c>
      <c r="J111" s="1289" t="s">
        <v>835</v>
      </c>
      <c r="K111" s="1073" t="s">
        <v>101</v>
      </c>
      <c r="L111" s="486" t="s">
        <v>72</v>
      </c>
      <c r="M111" s="487" t="str">
        <f t="shared" si="150"/>
        <v>Baja</v>
      </c>
      <c r="N111" s="488">
        <f t="shared" si="151"/>
        <v>0.4</v>
      </c>
      <c r="O111" s="500" t="s">
        <v>53</v>
      </c>
      <c r="P111" s="500" t="s">
        <v>53</v>
      </c>
      <c r="Q111" s="500" t="s">
        <v>53</v>
      </c>
      <c r="R111" s="500" t="s">
        <v>53</v>
      </c>
      <c r="S111" s="500" t="s">
        <v>53</v>
      </c>
      <c r="T111" s="500" t="s">
        <v>53</v>
      </c>
      <c r="U111" s="500" t="s">
        <v>53</v>
      </c>
      <c r="V111" s="500" t="s">
        <v>54</v>
      </c>
      <c r="W111" s="500" t="s">
        <v>54</v>
      </c>
      <c r="X111" s="500" t="s">
        <v>53</v>
      </c>
      <c r="Y111" s="500" t="s">
        <v>53</v>
      </c>
      <c r="Z111" s="500" t="s">
        <v>53</v>
      </c>
      <c r="AA111" s="500" t="s">
        <v>53</v>
      </c>
      <c r="AB111" s="500" t="s">
        <v>53</v>
      </c>
      <c r="AC111" s="500" t="s">
        <v>53</v>
      </c>
      <c r="AD111" s="500" t="s">
        <v>54</v>
      </c>
      <c r="AE111" s="500" t="s">
        <v>53</v>
      </c>
      <c r="AF111" s="500" t="s">
        <v>53</v>
      </c>
      <c r="AG111" s="500" t="s">
        <v>54</v>
      </c>
      <c r="AH111" s="259"/>
      <c r="AI111" s="486" t="s">
        <v>359</v>
      </c>
      <c r="AJ111" s="259"/>
      <c r="AK111" s="416" t="str">
        <f t="shared" si="152"/>
        <v>Leve</v>
      </c>
      <c r="AL111" s="489">
        <f t="shared" si="153"/>
        <v>0.2</v>
      </c>
      <c r="AM111" s="732" t="str">
        <f>IF(AND(M111&lt;&gt;"",AK111&lt;&gt;""),VLOOKUP(M111&amp;AK111,'No Eliminar'!$P$3:$Q$27,2,FALSE),"")</f>
        <v>Baja</v>
      </c>
      <c r="AN111" s="522" t="s">
        <v>84</v>
      </c>
      <c r="AO111" s="1220" t="s">
        <v>1600</v>
      </c>
      <c r="AP111" s="1034" t="s">
        <v>1510</v>
      </c>
      <c r="AQ111" s="356" t="s">
        <v>103</v>
      </c>
      <c r="AR111" s="491" t="s">
        <v>61</v>
      </c>
      <c r="AS111" s="489">
        <v>0.25</v>
      </c>
      <c r="AT111" s="491" t="s">
        <v>56</v>
      </c>
      <c r="AU111" s="489">
        <v>0.15</v>
      </c>
      <c r="AV111" s="501">
        <v>0.4</v>
      </c>
      <c r="AW111" s="491" t="s">
        <v>57</v>
      </c>
      <c r="AX111" s="491" t="s">
        <v>58</v>
      </c>
      <c r="AY111" s="491" t="s">
        <v>59</v>
      </c>
      <c r="AZ111" s="501">
        <v>0.24</v>
      </c>
      <c r="BA111" s="503" t="s">
        <v>90</v>
      </c>
      <c r="BB111" s="501">
        <v>0.2</v>
      </c>
      <c r="BC111" s="503" t="s">
        <v>1083</v>
      </c>
      <c r="BD111" s="502" t="s">
        <v>90</v>
      </c>
      <c r="BE111" s="491" t="s">
        <v>114</v>
      </c>
      <c r="BF111" s="930" t="s">
        <v>388</v>
      </c>
      <c r="BG111" s="930" t="s">
        <v>388</v>
      </c>
      <c r="BH111" s="930" t="s">
        <v>388</v>
      </c>
      <c r="BI111" s="930" t="s">
        <v>388</v>
      </c>
      <c r="BJ111" s="930" t="s">
        <v>388</v>
      </c>
      <c r="BK111" s="1336"/>
      <c r="BL111" s="1009" t="s">
        <v>1086</v>
      </c>
    </row>
    <row r="112" spans="2:64" s="336" customFormat="1" ht="254.25" customHeight="1" thickBot="1" x14ac:dyDescent="0.35">
      <c r="B112" s="1446"/>
      <c r="C112" s="1504"/>
      <c r="D112" s="1507"/>
      <c r="E112" s="1413" t="s">
        <v>50</v>
      </c>
      <c r="F112" s="1394" t="s">
        <v>302</v>
      </c>
      <c r="G112" s="1593" t="s">
        <v>839</v>
      </c>
      <c r="H112" s="1589" t="s">
        <v>68</v>
      </c>
      <c r="I112" s="1237" t="s">
        <v>836</v>
      </c>
      <c r="J112" s="1589" t="s">
        <v>837</v>
      </c>
      <c r="K112" s="1595" t="s">
        <v>355</v>
      </c>
      <c r="L112" s="1372" t="s">
        <v>70</v>
      </c>
      <c r="M112" s="1384" t="str">
        <f>IF(L112="Máximo 2 veces por año","Muy Baja", IF(L112="De 3 a 24 veces por año","Baja", IF(L112="De 24 a 500 veces por año","Media", IF(L112="De 500 veces al año y máximo 5000 veces por año","Alta",IF(L112="Más de 5000 veces por año","Muy Alta",";")))))</f>
        <v>Alta</v>
      </c>
      <c r="N112" s="1370">
        <f t="shared" si="151"/>
        <v>0.8</v>
      </c>
      <c r="O112" s="421" t="s">
        <v>53</v>
      </c>
      <c r="P112" s="421" t="s">
        <v>53</v>
      </c>
      <c r="Q112" s="421" t="s">
        <v>53</v>
      </c>
      <c r="R112" s="421" t="s">
        <v>53</v>
      </c>
      <c r="S112" s="421" t="s">
        <v>53</v>
      </c>
      <c r="T112" s="421" t="s">
        <v>53</v>
      </c>
      <c r="U112" s="421" t="s">
        <v>53</v>
      </c>
      <c r="V112" s="421" t="s">
        <v>54</v>
      </c>
      <c r="W112" s="421" t="s">
        <v>54</v>
      </c>
      <c r="X112" s="421" t="s">
        <v>53</v>
      </c>
      <c r="Y112" s="421" t="s">
        <v>53</v>
      </c>
      <c r="Z112" s="421" t="s">
        <v>53</v>
      </c>
      <c r="AA112" s="421" t="s">
        <v>53</v>
      </c>
      <c r="AB112" s="421" t="s">
        <v>53</v>
      </c>
      <c r="AC112" s="421" t="s">
        <v>53</v>
      </c>
      <c r="AD112" s="421" t="s">
        <v>54</v>
      </c>
      <c r="AE112" s="421" t="s">
        <v>53</v>
      </c>
      <c r="AF112" s="421" t="s">
        <v>53</v>
      </c>
      <c r="AG112" s="421" t="s">
        <v>54</v>
      </c>
      <c r="AH112" s="92"/>
      <c r="AI112" s="1372" t="s">
        <v>189</v>
      </c>
      <c r="AJ112" s="92"/>
      <c r="AK112" s="1374" t="str">
        <f>IF(AI112="Afectación menor a 10 SMLMV","Leve",IF(AI112="Entre 10 y 50 SMLMV","Menor",IF(AI112="Entre 50 y 100 SMLMV","Moderado",IF(AI112="Entre 100 y 500 SMLMV","Mayor",IF(AI112="Mayor a 500 SMLMV","Catastrófico",";")))))</f>
        <v>Catastrófico</v>
      </c>
      <c r="AL112" s="1376">
        <f t="shared" si="153"/>
        <v>1</v>
      </c>
      <c r="AM112" s="1378" t="str">
        <f>IF(AND(M112&lt;&gt;"",AK112&lt;&gt;""),VLOOKUP(M112&amp;AK112,'No Eliminar'!$P$3:$Q$27,2,FALSE),"")</f>
        <v>Extrema</v>
      </c>
      <c r="AN112" s="188" t="s">
        <v>84</v>
      </c>
      <c r="AO112" s="434" t="s">
        <v>1521</v>
      </c>
      <c r="AP112" s="1033" t="s">
        <v>1522</v>
      </c>
      <c r="AQ112" s="94" t="str">
        <f t="shared" si="132"/>
        <v>Probabilidad</v>
      </c>
      <c r="AR112" s="429" t="s">
        <v>61</v>
      </c>
      <c r="AS112" s="425">
        <f t="shared" si="133"/>
        <v>0.25</v>
      </c>
      <c r="AT112" s="429" t="s">
        <v>56</v>
      </c>
      <c r="AU112" s="425">
        <f t="shared" si="134"/>
        <v>0.15</v>
      </c>
      <c r="AV112" s="96">
        <f t="shared" si="135"/>
        <v>0.4</v>
      </c>
      <c r="AW112" s="429" t="s">
        <v>57</v>
      </c>
      <c r="AX112" s="429" t="s">
        <v>58</v>
      </c>
      <c r="AY112" s="429" t="s">
        <v>59</v>
      </c>
      <c r="AZ112" s="96">
        <f>IFERROR(IF(AQ112="Probabilidad",(N112-(+N112*AV112)),IF(AQ112="Impacto",N112,"")),"")</f>
        <v>0.48</v>
      </c>
      <c r="BA112" s="97" t="str">
        <f t="shared" si="136"/>
        <v>Media</v>
      </c>
      <c r="BB112" s="96">
        <f>IF(AQ112="Impacto",(AL112-(+AL112*AV112)),AL112)</f>
        <v>1</v>
      </c>
      <c r="BC112" s="97" t="str">
        <f t="shared" si="137"/>
        <v>Catastrófico</v>
      </c>
      <c r="BD112" s="427" t="str">
        <f>IF(AND(BA112&lt;&gt;"",BC112&lt;&gt;""),VLOOKUP(BA112&amp;BC112,'No Eliminar'!$P$3:$Q$27,2,FALSE),"")</f>
        <v>Extrema</v>
      </c>
      <c r="BE112" s="1380" t="s">
        <v>60</v>
      </c>
      <c r="BF112" s="1015" t="s">
        <v>1559</v>
      </c>
      <c r="BG112" s="1237" t="s">
        <v>845</v>
      </c>
      <c r="BH112" s="1350" t="s">
        <v>381</v>
      </c>
      <c r="BI112" s="1331">
        <v>44928</v>
      </c>
      <c r="BJ112" s="1331">
        <v>45289</v>
      </c>
      <c r="BK112" s="1011"/>
      <c r="BL112" s="1591" t="s">
        <v>1574</v>
      </c>
    </row>
    <row r="113" spans="2:71" s="336" customFormat="1" ht="196.5" customHeight="1" thickTop="1" thickBot="1" x14ac:dyDescent="0.35">
      <c r="B113" s="1446"/>
      <c r="C113" s="1504"/>
      <c r="D113" s="1507"/>
      <c r="E113" s="1436"/>
      <c r="F113" s="1437"/>
      <c r="G113" s="1611"/>
      <c r="H113" s="1612"/>
      <c r="I113" s="1253" t="s">
        <v>838</v>
      </c>
      <c r="J113" s="1612"/>
      <c r="K113" s="1613"/>
      <c r="L113" s="1415"/>
      <c r="M113" s="1424"/>
      <c r="N113" s="1414"/>
      <c r="O113" s="332" t="s">
        <v>53</v>
      </c>
      <c r="P113" s="332" t="s">
        <v>53</v>
      </c>
      <c r="Q113" s="332" t="s">
        <v>53</v>
      </c>
      <c r="R113" s="332" t="s">
        <v>53</v>
      </c>
      <c r="S113" s="332" t="s">
        <v>53</v>
      </c>
      <c r="T113" s="332" t="s">
        <v>53</v>
      </c>
      <c r="U113" s="332" t="s">
        <v>53</v>
      </c>
      <c r="V113" s="332" t="s">
        <v>54</v>
      </c>
      <c r="W113" s="332" t="s">
        <v>54</v>
      </c>
      <c r="X113" s="332" t="s">
        <v>53</v>
      </c>
      <c r="Y113" s="332" t="s">
        <v>53</v>
      </c>
      <c r="Z113" s="332" t="s">
        <v>53</v>
      </c>
      <c r="AA113" s="332" t="s">
        <v>53</v>
      </c>
      <c r="AB113" s="332" t="s">
        <v>53</v>
      </c>
      <c r="AC113" s="332" t="s">
        <v>53</v>
      </c>
      <c r="AD113" s="332" t="s">
        <v>54</v>
      </c>
      <c r="AE113" s="332" t="s">
        <v>53</v>
      </c>
      <c r="AF113" s="332" t="s">
        <v>53</v>
      </c>
      <c r="AG113" s="332" t="s">
        <v>54</v>
      </c>
      <c r="AH113" s="337"/>
      <c r="AI113" s="1415"/>
      <c r="AJ113" s="337"/>
      <c r="AK113" s="1416"/>
      <c r="AL113" s="1417"/>
      <c r="AM113" s="1418"/>
      <c r="AN113" s="188" t="s">
        <v>347</v>
      </c>
      <c r="AO113" s="1315" t="s">
        <v>1557</v>
      </c>
      <c r="AP113" s="1033" t="s">
        <v>1522</v>
      </c>
      <c r="AQ113" s="343" t="str">
        <f t="shared" ref="AQ113:AQ117" si="168">IF(AR113="Preventivo","Probabilidad",IF(AR113="Detectivo","Probabilidad","Impacto"))</f>
        <v>Probabilidad</v>
      </c>
      <c r="AR113" s="423" t="s">
        <v>62</v>
      </c>
      <c r="AS113" s="341">
        <f t="shared" ref="AS113:AS117" si="169">IF(AR113="Preventivo", 25%, IF(AR113="Detectivo",15%, IF(AR113="Correctivo",10%,IF(AR113="No se tienen controles para aplicar al impacto","No Aplica",""))))</f>
        <v>0.15</v>
      </c>
      <c r="AT113" s="423" t="s">
        <v>56</v>
      </c>
      <c r="AU113" s="341">
        <f t="shared" ref="AU113:AU117" si="170">IF(AT113="Automático", 25%, IF(AT113="Manual",15%,IF(AT113="No Aplica", "No Aplica","")))</f>
        <v>0.15</v>
      </c>
      <c r="AV113" s="346">
        <f t="shared" ref="AV113:AV117" si="171">AS113+AU113</f>
        <v>0.3</v>
      </c>
      <c r="AW113" s="423" t="s">
        <v>57</v>
      </c>
      <c r="AX113" s="423" t="s">
        <v>58</v>
      </c>
      <c r="AY113" s="423" t="s">
        <v>59</v>
      </c>
      <c r="AZ113" s="76">
        <f>IFERROR(IF(AND(AQ112="Probabilidad",AQ113="Probabilidad"),(AZ112-(+AZ112*AV113)),IF(AQ113="Probabilidad",(N112-(+N112*AV113)),IF(AQ113="Impacto",AZ112,""))),"")</f>
        <v>0.33599999999999997</v>
      </c>
      <c r="BA113" s="345" t="str">
        <f t="shared" ref="BA113:BA117" si="172">IF(AZ113&lt;=20%, "Muy Baja", IF(AZ113&lt;=40%,"Baja", IF(AZ113&lt;=60%,"Media",IF(AZ113&lt;=80%,"Alta","Muy Alta"))))</f>
        <v>Baja</v>
      </c>
      <c r="BB113" s="346">
        <f>IFERROR(IF(AND(AQ112="Impacto",AQ113="Impacto"),(BB112-(+BB112*AV113)),IF(AND(AQ112="Impacto",AQ113="Probabilidad"),(BB112),IF(AND(AQ112="Probabilidad",AQ113="Impacto"),(BB112-(+BB112*AV113)),IF(AND(AQ112="Probabilidad",AQ113="Probabilidad"),(BB112))))),"")</f>
        <v>1</v>
      </c>
      <c r="BC113" s="345" t="str">
        <f t="shared" ref="BC113:BC117" si="173">IF(BB113&lt;=20%, "Leve", IF(BB113&lt;=40%,"Menor", IF(BB113&lt;=60%,"Moderado",IF(BB113&lt;=80%,"Mayor","Catastrófico"))))</f>
        <v>Catastrófico</v>
      </c>
      <c r="BD113" s="344" t="str">
        <f>IF(AND(BA113&lt;&gt;"",BC113&lt;&gt;""),VLOOKUP(BA113&amp;BC113,'No Eliminar'!$P$3:$Q$27,2,FALSE),"")</f>
        <v>Extrema</v>
      </c>
      <c r="BE113" s="1419"/>
      <c r="BF113" s="1252" t="s">
        <v>1560</v>
      </c>
      <c r="BG113" s="1253" t="s">
        <v>845</v>
      </c>
      <c r="BH113" s="1258" t="s">
        <v>590</v>
      </c>
      <c r="BI113" s="1259">
        <v>44928</v>
      </c>
      <c r="BJ113" s="1259">
        <v>45289</v>
      </c>
      <c r="BK113" s="1014"/>
      <c r="BL113" s="1614"/>
    </row>
    <row r="114" spans="2:71" s="336" customFormat="1" ht="146.25" customHeight="1" thickTop="1" thickBot="1" x14ac:dyDescent="0.35">
      <c r="B114" s="1446"/>
      <c r="C114" s="1504"/>
      <c r="D114" s="1507"/>
      <c r="E114" s="1433"/>
      <c r="F114" s="1395"/>
      <c r="G114" s="1594"/>
      <c r="H114" s="1590"/>
      <c r="I114" s="1239" t="s">
        <v>1000</v>
      </c>
      <c r="J114" s="1590"/>
      <c r="K114" s="1596"/>
      <c r="L114" s="1373"/>
      <c r="M114" s="1385"/>
      <c r="N114" s="1371"/>
      <c r="O114" s="422" t="s">
        <v>53</v>
      </c>
      <c r="P114" s="422" t="s">
        <v>53</v>
      </c>
      <c r="Q114" s="422" t="s">
        <v>53</v>
      </c>
      <c r="R114" s="422" t="s">
        <v>53</v>
      </c>
      <c r="S114" s="422" t="s">
        <v>53</v>
      </c>
      <c r="T114" s="422" t="s">
        <v>53</v>
      </c>
      <c r="U114" s="422" t="s">
        <v>53</v>
      </c>
      <c r="V114" s="422" t="s">
        <v>54</v>
      </c>
      <c r="W114" s="422" t="s">
        <v>54</v>
      </c>
      <c r="X114" s="422" t="s">
        <v>53</v>
      </c>
      <c r="Y114" s="422" t="s">
        <v>53</v>
      </c>
      <c r="Z114" s="422" t="s">
        <v>53</v>
      </c>
      <c r="AA114" s="422" t="s">
        <v>53</v>
      </c>
      <c r="AB114" s="422" t="s">
        <v>53</v>
      </c>
      <c r="AC114" s="422" t="s">
        <v>53</v>
      </c>
      <c r="AD114" s="422" t="s">
        <v>54</v>
      </c>
      <c r="AE114" s="422" t="s">
        <v>53</v>
      </c>
      <c r="AF114" s="422" t="s">
        <v>53</v>
      </c>
      <c r="AG114" s="422" t="s">
        <v>54</v>
      </c>
      <c r="AH114" s="101"/>
      <c r="AI114" s="1373"/>
      <c r="AJ114" s="101"/>
      <c r="AK114" s="1375"/>
      <c r="AL114" s="1377"/>
      <c r="AM114" s="1379"/>
      <c r="AN114" s="686" t="s">
        <v>348</v>
      </c>
      <c r="AO114" s="435" t="s">
        <v>1558</v>
      </c>
      <c r="AP114" s="1033" t="s">
        <v>840</v>
      </c>
      <c r="AQ114" s="103" t="str">
        <f t="shared" si="168"/>
        <v>Probabilidad</v>
      </c>
      <c r="AR114" s="430" t="s">
        <v>61</v>
      </c>
      <c r="AS114" s="426">
        <f t="shared" si="169"/>
        <v>0.25</v>
      </c>
      <c r="AT114" s="430" t="s">
        <v>56</v>
      </c>
      <c r="AU114" s="426">
        <f t="shared" si="170"/>
        <v>0.15</v>
      </c>
      <c r="AV114" s="105">
        <f t="shared" si="171"/>
        <v>0.4</v>
      </c>
      <c r="AW114" s="430" t="s">
        <v>57</v>
      </c>
      <c r="AX114" s="430" t="s">
        <v>58</v>
      </c>
      <c r="AY114" s="430" t="s">
        <v>59</v>
      </c>
      <c r="AZ114" s="105">
        <f>IFERROR(IF(AND(AQ113="Probabilidad",AQ114="Probabilidad"),(AZ113-(+AZ113*AV114)),IF(AND(AQ113="Impacto",AQ114="Probabilidad"),(AZ112-(+AZ112*AV114)),IF(AQ114="Impacto",AZ113,""))),"")</f>
        <v>0.20159999999999997</v>
      </c>
      <c r="BA114" s="106" t="str">
        <f t="shared" si="172"/>
        <v>Baja</v>
      </c>
      <c r="BB114" s="105">
        <f>IFERROR(IF(AND(AQ113="Impacto",AQ114="Impacto"),(BB113-(+BB113*AV114)),IF(AND(AQ113="Impacto",AQ114="Probabilidad"),(BB113),IF(AND(AQ113="Probabilidad",AQ114="Impacto"),(BB113-(+BB113*AV114)),IF(AND(AQ113="Probabilidad",AQ114="Probabilidad"),(BB113))))),"")</f>
        <v>1</v>
      </c>
      <c r="BC114" s="106" t="str">
        <f t="shared" si="173"/>
        <v>Catastrófico</v>
      </c>
      <c r="BD114" s="428" t="str">
        <f>IF(AND(BA114&lt;&gt;"",BC114&lt;&gt;""),VLOOKUP(BA114&amp;BC114,'No Eliminar'!$P$3:$Q$27,2,FALSE),"")</f>
        <v>Extrema</v>
      </c>
      <c r="BE114" s="1381"/>
      <c r="BF114" s="1016" t="s">
        <v>1561</v>
      </c>
      <c r="BG114" s="1239" t="s">
        <v>845</v>
      </c>
      <c r="BH114" s="1345" t="s">
        <v>1562</v>
      </c>
      <c r="BI114" s="1259">
        <v>44928</v>
      </c>
      <c r="BJ114" s="1259">
        <v>45289</v>
      </c>
      <c r="BK114" s="1012"/>
      <c r="BL114" s="1592"/>
    </row>
    <row r="115" spans="2:71" s="336" customFormat="1" ht="258.75" customHeight="1" thickBot="1" x14ac:dyDescent="0.35">
      <c r="B115" s="1446"/>
      <c r="C115" s="1504"/>
      <c r="D115" s="1507"/>
      <c r="E115" s="1413" t="s">
        <v>50</v>
      </c>
      <c r="F115" s="1394" t="s">
        <v>303</v>
      </c>
      <c r="G115" s="1593" t="s">
        <v>1001</v>
      </c>
      <c r="H115" s="1589" t="s">
        <v>68</v>
      </c>
      <c r="I115" s="1589" t="s">
        <v>1002</v>
      </c>
      <c r="J115" s="1589" t="s">
        <v>1003</v>
      </c>
      <c r="K115" s="1595" t="s">
        <v>101</v>
      </c>
      <c r="L115" s="1372" t="s">
        <v>72</v>
      </c>
      <c r="M115" s="1384" t="str">
        <f>IF(L115="Máximo 2 veces por año","Muy Baja", IF(L115="De 3 a 24 veces por año","Baja", IF(L115="De 24 a 500 veces por año","Media", IF(L115="De 500 veces al año y máximo 5000 veces por año","Alta",IF(L115="Más de 5000 veces por año","Muy Alta",";")))))</f>
        <v>Baja</v>
      </c>
      <c r="N115" s="1370">
        <f>IF(M115="Muy Baja", 20%, IF(M115="Baja",40%, IF(M115="Media",60%, IF(M115="Alta",80%,IF(M115="Muy Alta",100%,"")))))</f>
        <v>0.4</v>
      </c>
      <c r="O115" s="424" t="s">
        <v>53</v>
      </c>
      <c r="P115" s="424" t="s">
        <v>53</v>
      </c>
      <c r="Q115" s="424" t="s">
        <v>53</v>
      </c>
      <c r="R115" s="424" t="s">
        <v>53</v>
      </c>
      <c r="S115" s="424" t="s">
        <v>53</v>
      </c>
      <c r="T115" s="424" t="s">
        <v>53</v>
      </c>
      <c r="U115" s="424" t="s">
        <v>53</v>
      </c>
      <c r="V115" s="424" t="s">
        <v>54</v>
      </c>
      <c r="W115" s="424" t="s">
        <v>54</v>
      </c>
      <c r="X115" s="424" t="s">
        <v>53</v>
      </c>
      <c r="Y115" s="424" t="s">
        <v>53</v>
      </c>
      <c r="Z115" s="424" t="s">
        <v>53</v>
      </c>
      <c r="AA115" s="424" t="s">
        <v>53</v>
      </c>
      <c r="AB115" s="424" t="s">
        <v>53</v>
      </c>
      <c r="AC115" s="424" t="s">
        <v>53</v>
      </c>
      <c r="AD115" s="424" t="s">
        <v>54</v>
      </c>
      <c r="AE115" s="424" t="s">
        <v>53</v>
      </c>
      <c r="AF115" s="424" t="s">
        <v>53</v>
      </c>
      <c r="AG115" s="424" t="s">
        <v>54</v>
      </c>
      <c r="AH115" s="259"/>
      <c r="AI115" s="1372" t="s">
        <v>359</v>
      </c>
      <c r="AJ115" s="259"/>
      <c r="AK115" s="1374" t="str">
        <f>IF(AI115="Afectación menor a 10 SMLMV","Leve",IF(AI115="Entre 10 y 50 SMLMV","Menor",IF(AI115="Entre 50 y 100 SMLMV","Moderado",IF(AI115="Entre 100 y 500 SMLMV","Mayor",IF(AI115="Mayor a 500 SMLMV","Catastrófico",";")))))</f>
        <v>Leve</v>
      </c>
      <c r="AL115" s="1376">
        <f>IF(AK115="Leve", 20%, IF(AK115="Menor",40%, IF(AK115="Moderado",60%, IF(AK115="Mayor",80%,IF(AK115="Catastrófico",100%,"")))))</f>
        <v>0.2</v>
      </c>
      <c r="AM115" s="1378" t="str">
        <f>IF(AND(M115&lt;&gt;"",AK115&lt;&gt;""),VLOOKUP(M115&amp;AK115,'No Eliminar'!$P$3:$Q$27,2,FALSE),"")</f>
        <v>Baja</v>
      </c>
      <c r="AN115" s="685" t="s">
        <v>84</v>
      </c>
      <c r="AO115" s="1311" t="s">
        <v>1525</v>
      </c>
      <c r="AP115" s="1035" t="s">
        <v>1523</v>
      </c>
      <c r="AQ115" s="122" t="str">
        <f t="shared" si="168"/>
        <v>Probabilidad</v>
      </c>
      <c r="AR115" s="508" t="s">
        <v>62</v>
      </c>
      <c r="AS115" s="504">
        <f t="shared" si="169"/>
        <v>0.15</v>
      </c>
      <c r="AT115" s="508" t="s">
        <v>56</v>
      </c>
      <c r="AU115" s="504">
        <f t="shared" si="170"/>
        <v>0.15</v>
      </c>
      <c r="AV115" s="96">
        <f t="shared" si="171"/>
        <v>0.3</v>
      </c>
      <c r="AW115" s="508" t="s">
        <v>73</v>
      </c>
      <c r="AX115" s="508" t="s">
        <v>65</v>
      </c>
      <c r="AY115" s="508" t="s">
        <v>59</v>
      </c>
      <c r="AZ115" s="96">
        <f>IFERROR(IF(AQ115="Probabilidad",(N115-(+N115*AV115)),IF(AQ115="Impacto",N115,"")),"")</f>
        <v>0.28000000000000003</v>
      </c>
      <c r="BA115" s="97" t="str">
        <f t="shared" si="172"/>
        <v>Baja</v>
      </c>
      <c r="BB115" s="96">
        <f t="shared" ref="BB115" si="174">IF(AQ115="Impacto",(AL115-(+AL115*AV115)),AL115)</f>
        <v>0.2</v>
      </c>
      <c r="BC115" s="97" t="str">
        <f t="shared" si="173"/>
        <v>Leve</v>
      </c>
      <c r="BD115" s="506" t="str">
        <f>IF(AND(BA115&lt;&gt;"",BC115&lt;&gt;""),VLOOKUP(BA115&amp;BC115,'No Eliminar'!$P$3:$Q$27,2,FALSE),"")</f>
        <v>Baja</v>
      </c>
      <c r="BE115" s="1380" t="s">
        <v>114</v>
      </c>
      <c r="BF115" s="1589" t="s">
        <v>388</v>
      </c>
      <c r="BG115" s="1589" t="s">
        <v>388</v>
      </c>
      <c r="BH115" s="1589" t="s">
        <v>388</v>
      </c>
      <c r="BI115" s="1589" t="s">
        <v>388</v>
      </c>
      <c r="BJ115" s="1589" t="s">
        <v>388</v>
      </c>
      <c r="BK115" s="1328"/>
      <c r="BL115" s="1687" t="s">
        <v>850</v>
      </c>
    </row>
    <row r="116" spans="2:71" s="336" customFormat="1" ht="186" customHeight="1" thickBot="1" x14ac:dyDescent="0.35">
      <c r="B116" s="1446"/>
      <c r="C116" s="1504"/>
      <c r="D116" s="1507"/>
      <c r="E116" s="1433"/>
      <c r="F116" s="1395"/>
      <c r="G116" s="1594"/>
      <c r="H116" s="1590"/>
      <c r="I116" s="1590"/>
      <c r="J116" s="1590"/>
      <c r="K116" s="1596"/>
      <c r="L116" s="1373"/>
      <c r="M116" s="1385"/>
      <c r="N116" s="1371"/>
      <c r="O116" s="500"/>
      <c r="P116" s="500"/>
      <c r="Q116" s="500"/>
      <c r="R116" s="500"/>
      <c r="S116" s="500"/>
      <c r="T116" s="500"/>
      <c r="U116" s="500"/>
      <c r="V116" s="500"/>
      <c r="W116" s="500"/>
      <c r="X116" s="500"/>
      <c r="Y116" s="500"/>
      <c r="Z116" s="500"/>
      <c r="AA116" s="500"/>
      <c r="AB116" s="500"/>
      <c r="AC116" s="500"/>
      <c r="AD116" s="500"/>
      <c r="AE116" s="500"/>
      <c r="AF116" s="500"/>
      <c r="AG116" s="500"/>
      <c r="AH116" s="259"/>
      <c r="AI116" s="1373"/>
      <c r="AJ116" s="259"/>
      <c r="AK116" s="1375"/>
      <c r="AL116" s="1377"/>
      <c r="AM116" s="1379"/>
      <c r="AN116" s="686" t="s">
        <v>347</v>
      </c>
      <c r="AO116" s="1220" t="s">
        <v>1524</v>
      </c>
      <c r="AP116" s="1033" t="s">
        <v>1527</v>
      </c>
      <c r="AQ116" s="535" t="str">
        <f t="shared" si="168"/>
        <v>Probabilidad</v>
      </c>
      <c r="AR116" s="492" t="s">
        <v>62</v>
      </c>
      <c r="AS116" s="490">
        <f t="shared" ref="AS116" si="175">IF(AR116="Preventivo", 25%, IF(AR116="Detectivo",15%, IF(AR116="Correctivo",10%,IF(AR116="No se tienen controles para aplicar al impacto","No Aplica",""))))</f>
        <v>0.15</v>
      </c>
      <c r="AT116" s="492" t="s">
        <v>56</v>
      </c>
      <c r="AU116" s="490">
        <f t="shared" ref="AU116" si="176">IF(AT116="Automático", 25%, IF(AT116="Manual",15%,IF(AT116="No Aplica", "No Aplica","")))</f>
        <v>0.15</v>
      </c>
      <c r="AV116" s="493">
        <f t="shared" ref="AV116" si="177">AS116+AU116</f>
        <v>0.3</v>
      </c>
      <c r="AW116" s="492" t="s">
        <v>73</v>
      </c>
      <c r="AX116" s="492" t="s">
        <v>65</v>
      </c>
      <c r="AY116" s="492" t="s">
        <v>59</v>
      </c>
      <c r="AZ116" s="125">
        <f>IFERROR(IF(AND(AQ115="Probabilidad",AQ116="Probabilidad"),(AZ115-(+AZ115*AV116)),IF(AQ116="Probabilidad",(N115-(+N115*AV116)),IF(AQ116="Impacto",AZ115,""))),"")</f>
        <v>0.19600000000000001</v>
      </c>
      <c r="BA116" s="494" t="str">
        <f t="shared" ref="BA116" si="178">IF(AZ116&lt;=20%, "Muy Baja", IF(AZ116&lt;=40%,"Baja", IF(AZ116&lt;=60%,"Media",IF(AZ116&lt;=80%,"Alta","Muy Alta"))))</f>
        <v>Muy Baja</v>
      </c>
      <c r="BB116" s="105">
        <f>IFERROR(IF(AND(AQ115="Impacto",AQ116="Impacto"),(BB115-(+BB115*AV116)),IF(AND(AQ115="Impacto",AQ116="Probabilidad"),(BB115),IF(AND(AQ115="Probabilidad",AQ116="Impacto"),(BB115-(+BB115*AV116)),IF(AND(AQ115="Probabilidad",AQ116="Probabilidad"),(BB115))))),"")</f>
        <v>0.2</v>
      </c>
      <c r="BC116" s="494" t="str">
        <f t="shared" ref="BC116" si="179">IF(BB116&lt;=20%, "Leve", IF(BB116&lt;=40%,"Menor", IF(BB116&lt;=60%,"Moderado",IF(BB116&lt;=80%,"Mayor","Catastrófico"))))</f>
        <v>Leve</v>
      </c>
      <c r="BD116" s="495" t="str">
        <f>IF(AND(BA116&lt;&gt;"",BC116&lt;&gt;""),VLOOKUP(BA116&amp;BC116,'No Eliminar'!$P$3:$Q$27,2,FALSE),"")</f>
        <v>Baja</v>
      </c>
      <c r="BE116" s="1381"/>
      <c r="BF116" s="1590"/>
      <c r="BG116" s="1590"/>
      <c r="BH116" s="1590"/>
      <c r="BI116" s="1590"/>
      <c r="BJ116" s="1590"/>
      <c r="BK116" s="1330"/>
      <c r="BL116" s="1688"/>
    </row>
    <row r="117" spans="2:71" s="336" customFormat="1" ht="227.25" customHeight="1" thickBot="1" x14ac:dyDescent="0.35">
      <c r="B117" s="1447"/>
      <c r="C117" s="1505"/>
      <c r="D117" s="1508"/>
      <c r="E117" s="580" t="s">
        <v>50</v>
      </c>
      <c r="F117" s="720" t="s">
        <v>305</v>
      </c>
      <c r="G117" s="906" t="s">
        <v>1005</v>
      </c>
      <c r="H117" s="1241" t="s">
        <v>68</v>
      </c>
      <c r="I117" s="1290" t="s">
        <v>1006</v>
      </c>
      <c r="J117" s="1290" t="s">
        <v>860</v>
      </c>
      <c r="K117" s="923" t="s">
        <v>101</v>
      </c>
      <c r="L117" s="200" t="s">
        <v>72</v>
      </c>
      <c r="M117" s="201" t="str">
        <f t="shared" ref="M117" si="180">IF(L117="Máximo 2 veces por año","Muy Baja", IF(L117="De 3 a 24 veces por año","Baja", IF(L117="De 24 a 500 veces por año","Media", IF(L117="De 500 veces al año y máximo 5000 veces por año","Alta",IF(L117="Más de 5000 veces por año","Muy Alta",";")))))</f>
        <v>Baja</v>
      </c>
      <c r="N117" s="202">
        <f>IF(M117="Muy Baja", 20%, IF(M117="Baja",40%, IF(M117="Media",60%, IF(M117="Alta",80%,IF(M117="Muy Alta",100%,"")))))</f>
        <v>0.4</v>
      </c>
      <c r="O117" s="203" t="s">
        <v>53</v>
      </c>
      <c r="P117" s="203" t="s">
        <v>53</v>
      </c>
      <c r="Q117" s="203" t="s">
        <v>53</v>
      </c>
      <c r="R117" s="203" t="s">
        <v>53</v>
      </c>
      <c r="S117" s="203" t="s">
        <v>53</v>
      </c>
      <c r="T117" s="203" t="s">
        <v>53</v>
      </c>
      <c r="U117" s="203" t="s">
        <v>53</v>
      </c>
      <c r="V117" s="203" t="s">
        <v>54</v>
      </c>
      <c r="W117" s="203" t="s">
        <v>54</v>
      </c>
      <c r="X117" s="203" t="s">
        <v>53</v>
      </c>
      <c r="Y117" s="203" t="s">
        <v>53</v>
      </c>
      <c r="Z117" s="203" t="s">
        <v>53</v>
      </c>
      <c r="AA117" s="203" t="s">
        <v>53</v>
      </c>
      <c r="AB117" s="203" t="s">
        <v>53</v>
      </c>
      <c r="AC117" s="203" t="s">
        <v>53</v>
      </c>
      <c r="AD117" s="203" t="s">
        <v>54</v>
      </c>
      <c r="AE117" s="203" t="s">
        <v>53</v>
      </c>
      <c r="AF117" s="203" t="s">
        <v>53</v>
      </c>
      <c r="AG117" s="203" t="s">
        <v>54</v>
      </c>
      <c r="AH117" s="204"/>
      <c r="AI117" s="200" t="s">
        <v>360</v>
      </c>
      <c r="AJ117" s="204"/>
      <c r="AK117" s="205" t="str">
        <f>IF(AI117="Afectación menor a 10 SMLMV","Leve",IF(AI117="Entre 10 y 50 SMLMV","Menor",IF(AI117="Entre 50 y 100 SMLMV","Moderado",IF(AI117="Entre 100 y 500 SMLMV","Mayor",IF(AI117="Mayor a 500 SMLMV","Catastrófico",";")))))</f>
        <v>Menor</v>
      </c>
      <c r="AL117" s="206">
        <f>IF(AK117="Leve", 20%, IF(AK117="Menor",40%, IF(AK117="Moderado",60%, IF(AK117="Mayor",80%,IF(AK117="Catastrófico",100%,"")))))</f>
        <v>0.4</v>
      </c>
      <c r="AM117" s="228" t="str">
        <f>IF(AND(M117&lt;&gt;"",AK117&lt;&gt;""),VLOOKUP(M117&amp;AK117,'No Eliminar'!$P$3:$Q$27,2,FALSE),"")</f>
        <v>Moderada</v>
      </c>
      <c r="AN117" s="686" t="s">
        <v>84</v>
      </c>
      <c r="AO117" s="764" t="s">
        <v>1526</v>
      </c>
      <c r="AP117" s="1004" t="s">
        <v>862</v>
      </c>
      <c r="AQ117" s="300" t="str">
        <f t="shared" si="168"/>
        <v>Probabilidad</v>
      </c>
      <c r="AR117" s="208" t="s">
        <v>62</v>
      </c>
      <c r="AS117" s="206">
        <f t="shared" si="169"/>
        <v>0.15</v>
      </c>
      <c r="AT117" s="208" t="s">
        <v>56</v>
      </c>
      <c r="AU117" s="206">
        <f t="shared" si="170"/>
        <v>0.15</v>
      </c>
      <c r="AV117" s="209">
        <f t="shared" si="171"/>
        <v>0.3</v>
      </c>
      <c r="AW117" s="208" t="s">
        <v>57</v>
      </c>
      <c r="AX117" s="208" t="s">
        <v>58</v>
      </c>
      <c r="AY117" s="208" t="s">
        <v>59</v>
      </c>
      <c r="AZ117" s="209">
        <f>IFERROR(IF(AQ117="Probabilidad",(N117-(+N117*AV117)),IF(AQ117="Impacto",N117,"")),"")</f>
        <v>0.28000000000000003</v>
      </c>
      <c r="BA117" s="210" t="str">
        <f t="shared" si="172"/>
        <v>Baja</v>
      </c>
      <c r="BB117" s="209">
        <f>IF(AQ117="Impacto",(AL117-(+AL117*AV117)),AL117)</f>
        <v>0.4</v>
      </c>
      <c r="BC117" s="210" t="str">
        <f t="shared" si="173"/>
        <v>Menor</v>
      </c>
      <c r="BD117" s="211" t="str">
        <f>IF(AND(BA117&lt;&gt;"",BC117&lt;&gt;""),VLOOKUP(BA117&amp;BC117,'No Eliminar'!$P$3:$Q$27,2,FALSE),"")</f>
        <v>Moderada</v>
      </c>
      <c r="BE117" s="208" t="s">
        <v>60</v>
      </c>
      <c r="BF117" s="1264" t="s">
        <v>863</v>
      </c>
      <c r="BG117" s="1241" t="s">
        <v>854</v>
      </c>
      <c r="BH117" s="1241" t="s">
        <v>395</v>
      </c>
      <c r="BI117" s="1242">
        <v>44562</v>
      </c>
      <c r="BJ117" s="1242">
        <v>44926</v>
      </c>
      <c r="BK117" s="1336"/>
      <c r="BL117" s="1009" t="s">
        <v>1090</v>
      </c>
    </row>
    <row r="118" spans="2:71" ht="171" thickBot="1" x14ac:dyDescent="0.35">
      <c r="B118" s="1445" t="s">
        <v>202</v>
      </c>
      <c r="C118" s="1503" t="str">
        <f>VLOOKUP(B118,'No Eliminar'!B$3:D$18,2,FALSE)</f>
        <v>Asegurar la eficiente y oportuna adquisición, administración y suministro de bienes y servicios de acuerdo a las necesidades de los procesos del INPEC en atención a la normativa vigente.</v>
      </c>
      <c r="D118" s="1506" t="str">
        <f>VLOOKUP(B118,'No Eliminar'!B$3:E$18,4,FALSE)</f>
        <v>Ejecutar la planeación institucional en el marco de los valores del servicio público.</v>
      </c>
      <c r="E118" s="1392" t="s">
        <v>50</v>
      </c>
      <c r="F118" s="1394" t="s">
        <v>307</v>
      </c>
      <c r="G118" s="1593" t="s">
        <v>508</v>
      </c>
      <c r="H118" s="1589" t="s">
        <v>68</v>
      </c>
      <c r="I118" s="1069" t="s">
        <v>506</v>
      </c>
      <c r="J118" s="1595" t="s">
        <v>507</v>
      </c>
      <c r="K118" s="1595" t="s">
        <v>101</v>
      </c>
      <c r="L118" s="1372" t="s">
        <v>64</v>
      </c>
      <c r="M118" s="1384" t="str">
        <f t="shared" si="150"/>
        <v>Media</v>
      </c>
      <c r="N118" s="1370">
        <f>IF(M118="Muy Baja", 20%, IF(M118="Baja",40%, IF(M118="Media",60%, IF(M118="Alta",80%,IF(M118="Muy Alta",100%,"")))))</f>
        <v>0.6</v>
      </c>
      <c r="O118" s="454" t="s">
        <v>53</v>
      </c>
      <c r="P118" s="454" t="s">
        <v>53</v>
      </c>
      <c r="Q118" s="454" t="s">
        <v>53</v>
      </c>
      <c r="R118" s="454" t="s">
        <v>53</v>
      </c>
      <c r="S118" s="454" t="s">
        <v>53</v>
      </c>
      <c r="T118" s="454" t="s">
        <v>53</v>
      </c>
      <c r="U118" s="454" t="s">
        <v>53</v>
      </c>
      <c r="V118" s="454" t="s">
        <v>54</v>
      </c>
      <c r="W118" s="454" t="s">
        <v>54</v>
      </c>
      <c r="X118" s="454" t="s">
        <v>53</v>
      </c>
      <c r="Y118" s="454" t="s">
        <v>53</v>
      </c>
      <c r="Z118" s="454" t="s">
        <v>53</v>
      </c>
      <c r="AA118" s="454" t="s">
        <v>53</v>
      </c>
      <c r="AB118" s="454" t="s">
        <v>53</v>
      </c>
      <c r="AC118" s="454" t="s">
        <v>53</v>
      </c>
      <c r="AD118" s="454" t="s">
        <v>54</v>
      </c>
      <c r="AE118" s="454" t="s">
        <v>53</v>
      </c>
      <c r="AF118" s="454" t="s">
        <v>53</v>
      </c>
      <c r="AG118" s="454" t="s">
        <v>54</v>
      </c>
      <c r="AH118" s="92"/>
      <c r="AI118" s="1372" t="s">
        <v>360</v>
      </c>
      <c r="AJ118" s="92"/>
      <c r="AK118" s="1374" t="str">
        <f t="shared" si="152"/>
        <v>Menor</v>
      </c>
      <c r="AL118" s="1376">
        <f t="shared" si="153"/>
        <v>0.4</v>
      </c>
      <c r="AM118" s="1378" t="str">
        <f>IF(AND(M118&lt;&gt;"",AK118&lt;&gt;""),VLOOKUP(M118&amp;AK118,'No Eliminar'!$P$3:$Q$27,2,FALSE),"")</f>
        <v>Moderada</v>
      </c>
      <c r="AN118" s="188" t="s">
        <v>84</v>
      </c>
      <c r="AO118" s="434" t="s">
        <v>1479</v>
      </c>
      <c r="AP118" s="1004" t="s">
        <v>523</v>
      </c>
      <c r="AQ118" s="94" t="str">
        <f t="shared" si="132"/>
        <v>Probabilidad</v>
      </c>
      <c r="AR118" s="462" t="s">
        <v>62</v>
      </c>
      <c r="AS118" s="459">
        <f t="shared" si="133"/>
        <v>0.15</v>
      </c>
      <c r="AT118" s="462" t="s">
        <v>56</v>
      </c>
      <c r="AU118" s="459">
        <f t="shared" si="134"/>
        <v>0.15</v>
      </c>
      <c r="AV118" s="96">
        <f t="shared" si="135"/>
        <v>0.3</v>
      </c>
      <c r="AW118" s="462" t="s">
        <v>57</v>
      </c>
      <c r="AX118" s="462" t="s">
        <v>58</v>
      </c>
      <c r="AY118" s="462" t="s">
        <v>59</v>
      </c>
      <c r="AZ118" s="96">
        <f t="shared" si="154"/>
        <v>0.42</v>
      </c>
      <c r="BA118" s="97" t="str">
        <f t="shared" si="136"/>
        <v>Media</v>
      </c>
      <c r="BB118" s="96">
        <f>IF(AQ118="Impacto",(AL118-(+AL118*AV118)),AL118)</f>
        <v>0.4</v>
      </c>
      <c r="BC118" s="97" t="str">
        <f t="shared" si="137"/>
        <v>Menor</v>
      </c>
      <c r="BD118" s="461" t="str">
        <f>IF(AND(BA118&lt;&gt;"",BC118&lt;&gt;""),VLOOKUP(BA118&amp;BC118,'No Eliminar'!$P$3:$Q$27,2,FALSE),"")</f>
        <v>Moderada</v>
      </c>
      <c r="BE118" s="1380" t="s">
        <v>60</v>
      </c>
      <c r="BF118" s="1015" t="s">
        <v>1483</v>
      </c>
      <c r="BG118" s="1237" t="s">
        <v>1482</v>
      </c>
      <c r="BH118" s="1237" t="s">
        <v>381</v>
      </c>
      <c r="BI118" s="1243">
        <v>44928</v>
      </c>
      <c r="BJ118" s="1243">
        <v>45260</v>
      </c>
      <c r="BK118" s="1015"/>
      <c r="BL118" s="1591" t="s">
        <v>1008</v>
      </c>
      <c r="BM118" s="614"/>
      <c r="BN118" s="614"/>
      <c r="BO118" s="614"/>
      <c r="BP118" s="614"/>
      <c r="BQ118" s="614"/>
      <c r="BR118" s="614"/>
      <c r="BS118" s="614"/>
    </row>
    <row r="119" spans="2:71" ht="137.25" customHeight="1" thickTop="1" thickBot="1" x14ac:dyDescent="0.35">
      <c r="B119" s="1446"/>
      <c r="C119" s="1504"/>
      <c r="D119" s="1507"/>
      <c r="E119" s="1433"/>
      <c r="F119" s="1395"/>
      <c r="G119" s="1594"/>
      <c r="H119" s="1590"/>
      <c r="I119" s="1291" t="s">
        <v>505</v>
      </c>
      <c r="J119" s="1596"/>
      <c r="K119" s="1596"/>
      <c r="L119" s="1373"/>
      <c r="M119" s="1385"/>
      <c r="N119" s="1371"/>
      <c r="O119" s="444" t="s">
        <v>53</v>
      </c>
      <c r="P119" s="444" t="s">
        <v>53</v>
      </c>
      <c r="Q119" s="444" t="s">
        <v>53</v>
      </c>
      <c r="R119" s="444" t="s">
        <v>53</v>
      </c>
      <c r="S119" s="444" t="s">
        <v>53</v>
      </c>
      <c r="T119" s="444" t="s">
        <v>53</v>
      </c>
      <c r="U119" s="444" t="s">
        <v>53</v>
      </c>
      <c r="V119" s="444" t="s">
        <v>54</v>
      </c>
      <c r="W119" s="444" t="s">
        <v>54</v>
      </c>
      <c r="X119" s="444" t="s">
        <v>53</v>
      </c>
      <c r="Y119" s="444" t="s">
        <v>53</v>
      </c>
      <c r="Z119" s="444" t="s">
        <v>53</v>
      </c>
      <c r="AA119" s="444" t="s">
        <v>53</v>
      </c>
      <c r="AB119" s="444" t="s">
        <v>53</v>
      </c>
      <c r="AC119" s="444" t="s">
        <v>53</v>
      </c>
      <c r="AD119" s="444" t="s">
        <v>54</v>
      </c>
      <c r="AE119" s="444" t="s">
        <v>53</v>
      </c>
      <c r="AF119" s="444" t="s">
        <v>53</v>
      </c>
      <c r="AG119" s="444" t="s">
        <v>54</v>
      </c>
      <c r="AH119" s="113"/>
      <c r="AI119" s="1373"/>
      <c r="AJ119" s="113"/>
      <c r="AK119" s="1375"/>
      <c r="AL119" s="1377"/>
      <c r="AM119" s="1379"/>
      <c r="AN119" s="685" t="s">
        <v>347</v>
      </c>
      <c r="AO119" s="1306" t="s">
        <v>1481</v>
      </c>
      <c r="AP119" s="1005" t="s">
        <v>1480</v>
      </c>
      <c r="AQ119" s="353" t="str">
        <f t="shared" si="132"/>
        <v>Probabilidad</v>
      </c>
      <c r="AR119" s="447" t="s">
        <v>61</v>
      </c>
      <c r="AS119" s="453">
        <f t="shared" si="133"/>
        <v>0.25</v>
      </c>
      <c r="AT119" s="447" t="s">
        <v>56</v>
      </c>
      <c r="AU119" s="453">
        <f t="shared" si="134"/>
        <v>0.15</v>
      </c>
      <c r="AV119" s="449">
        <f t="shared" si="135"/>
        <v>0.4</v>
      </c>
      <c r="AW119" s="447" t="s">
        <v>57</v>
      </c>
      <c r="AX119" s="447" t="s">
        <v>65</v>
      </c>
      <c r="AY119" s="447" t="s">
        <v>59</v>
      </c>
      <c r="AZ119" s="451">
        <f>IFERROR(IF(AND(AQ118="Probabilidad",AQ119="Probabilidad"),(AZ118-(+AZ118*AV119)),IF(AQ119="Probabilidad",(N118-(+N118*AV119)),IF(AQ119="Impacto",AZ118,""))),"")</f>
        <v>0.252</v>
      </c>
      <c r="BA119" s="448" t="str">
        <f t="shared" si="136"/>
        <v>Baja</v>
      </c>
      <c r="BB119" s="449">
        <f>IFERROR(IF(AND(AQ118="Impacto",AQ119="Impacto"),(BB118-(+BB118*AV119)),IF(AND(AQ118="Impacto",AQ119="Probabilidad"),(BB118),IF(AND(AQ118="Probabilidad",AQ119="Impacto"),(BB118-(+BB118*AV119)),IF(AND(AQ118="Probabilidad",AQ119="Probabilidad"),(BB118))))),"")</f>
        <v>0.4</v>
      </c>
      <c r="BC119" s="448" t="str">
        <f t="shared" si="137"/>
        <v>Menor</v>
      </c>
      <c r="BD119" s="450" t="str">
        <f>IF(AND(BA119&lt;&gt;"",BC119&lt;&gt;""),VLOOKUP(BA119&amp;BC119,'No Eliminar'!$P$3:$Q$27,2,FALSE),"")</f>
        <v>Moderada</v>
      </c>
      <c r="BE119" s="1381"/>
      <c r="BF119" s="1318" t="s">
        <v>1484</v>
      </c>
      <c r="BG119" s="1262" t="s">
        <v>876</v>
      </c>
      <c r="BH119" s="1262" t="s">
        <v>1485</v>
      </c>
      <c r="BI119" s="1348">
        <v>44928</v>
      </c>
      <c r="BJ119" s="1348">
        <v>45260</v>
      </c>
      <c r="BK119" s="1318"/>
      <c r="BL119" s="1592"/>
      <c r="BM119" s="614"/>
      <c r="BN119" s="614"/>
      <c r="BO119" s="614"/>
      <c r="BP119" s="614"/>
      <c r="BQ119" s="614"/>
      <c r="BR119" s="614"/>
      <c r="BS119" s="614"/>
    </row>
    <row r="120" spans="2:71" s="336" customFormat="1" ht="184.5" customHeight="1" thickBot="1" x14ac:dyDescent="0.35">
      <c r="B120" s="1446"/>
      <c r="C120" s="1504"/>
      <c r="D120" s="1507"/>
      <c r="E120" s="1413" t="s">
        <v>50</v>
      </c>
      <c r="F120" s="1394" t="s">
        <v>308</v>
      </c>
      <c r="G120" s="1599" t="s">
        <v>1010</v>
      </c>
      <c r="H120" s="1589" t="s">
        <v>68</v>
      </c>
      <c r="I120" s="1595" t="s">
        <v>878</v>
      </c>
      <c r="J120" s="1595" t="s">
        <v>1468</v>
      </c>
      <c r="K120" s="1595" t="s">
        <v>101</v>
      </c>
      <c r="L120" s="1372" t="s">
        <v>64</v>
      </c>
      <c r="M120" s="1384" t="str">
        <f t="shared" ref="M120:M127" si="181">IF(L120="Máximo 2 veces por año","Muy Baja", IF(L120="De 3 a 24 veces por año","Baja", IF(L120="De 24 a 500 veces por año","Media", IF(L120="De 500 veces al año y máximo 5000 veces por año","Alta",IF(L120="Más de 5000 veces por año","Muy Alta",";")))))</f>
        <v>Media</v>
      </c>
      <c r="N120" s="1370">
        <f t="shared" ref="N120:N127" si="182">IF(M120="Muy Baja", 20%, IF(M120="Baja",40%, IF(M120="Media",60%, IF(M120="Alta",80%,IF(M120="Muy Alta",100%,"")))))</f>
        <v>0.6</v>
      </c>
      <c r="O120" s="454" t="s">
        <v>53</v>
      </c>
      <c r="P120" s="454" t="s">
        <v>53</v>
      </c>
      <c r="Q120" s="454" t="s">
        <v>53</v>
      </c>
      <c r="R120" s="454" t="s">
        <v>53</v>
      </c>
      <c r="S120" s="454" t="s">
        <v>53</v>
      </c>
      <c r="T120" s="454" t="s">
        <v>53</v>
      </c>
      <c r="U120" s="454" t="s">
        <v>53</v>
      </c>
      <c r="V120" s="454" t="s">
        <v>54</v>
      </c>
      <c r="W120" s="454" t="s">
        <v>54</v>
      </c>
      <c r="X120" s="454" t="s">
        <v>53</v>
      </c>
      <c r="Y120" s="454" t="s">
        <v>53</v>
      </c>
      <c r="Z120" s="454" t="s">
        <v>53</v>
      </c>
      <c r="AA120" s="454" t="s">
        <v>53</v>
      </c>
      <c r="AB120" s="454" t="s">
        <v>53</v>
      </c>
      <c r="AC120" s="454" t="s">
        <v>53</v>
      </c>
      <c r="AD120" s="454" t="s">
        <v>54</v>
      </c>
      <c r="AE120" s="454" t="s">
        <v>53</v>
      </c>
      <c r="AF120" s="454" t="s">
        <v>53</v>
      </c>
      <c r="AG120" s="454" t="s">
        <v>54</v>
      </c>
      <c r="AH120" s="92"/>
      <c r="AI120" s="1372" t="s">
        <v>361</v>
      </c>
      <c r="AJ120" s="92"/>
      <c r="AK120" s="1374" t="str">
        <f t="shared" ref="AK120:AK127" si="183">IF(AI120="Afectación menor a 10 SMLMV","Leve",IF(AI120="Entre 10 y 50 SMLMV","Menor",IF(AI120="Entre 50 y 100 SMLMV","Moderado",IF(AI120="Entre 100 y 500 SMLMV","Mayor",IF(AI120="Mayor a 500 SMLMV","Catastrófico",";")))))</f>
        <v>Moderado</v>
      </c>
      <c r="AL120" s="1376">
        <f t="shared" ref="AL120:AL127" si="184">IF(AK120="Leve", 20%, IF(AK120="Menor",40%, IF(AK120="Moderado",60%, IF(AK120="Mayor",80%,IF(AK120="Catastrófico",100%,"")))))</f>
        <v>0.6</v>
      </c>
      <c r="AM120" s="1378" t="str">
        <f>IF(AND(M120&lt;&gt;"",AK120&lt;&gt;""),VLOOKUP(M120&amp;AK120,'No Eliminar'!$P$3:$Q$27,2,FALSE),"")</f>
        <v>Moderada</v>
      </c>
      <c r="AN120" s="686" t="s">
        <v>84</v>
      </c>
      <c r="AO120" s="1220" t="s">
        <v>1486</v>
      </c>
      <c r="AP120" s="1004" t="s">
        <v>501</v>
      </c>
      <c r="AQ120" s="94" t="str">
        <f t="shared" si="132"/>
        <v>Probabilidad</v>
      </c>
      <c r="AR120" s="462" t="s">
        <v>62</v>
      </c>
      <c r="AS120" s="459">
        <f t="shared" ref="AS120:AS127" si="185">IF(AR120="Preventivo", 25%, IF(AR120="Detectivo",15%, IF(AR120="Correctivo",10%,IF(AR120="No se tienen controles para aplicar al impacto","No Aplica",""))))</f>
        <v>0.15</v>
      </c>
      <c r="AT120" s="462" t="s">
        <v>56</v>
      </c>
      <c r="AU120" s="459">
        <f t="shared" ref="AU120:AU127" si="186">IF(AT120="Automático", 25%, IF(AT120="Manual",15%,IF(AT120="No Aplica", "No Aplica","")))</f>
        <v>0.15</v>
      </c>
      <c r="AV120" s="96">
        <f t="shared" ref="AV120:AV127" si="187">AS120+AU120</f>
        <v>0.3</v>
      </c>
      <c r="AW120" s="462" t="s">
        <v>57</v>
      </c>
      <c r="AX120" s="462" t="s">
        <v>65</v>
      </c>
      <c r="AY120" s="462" t="s">
        <v>59</v>
      </c>
      <c r="AZ120" s="96">
        <f t="shared" ref="AZ120" si="188">IFERROR(IF(AQ120="Probabilidad",(N120-(+N120*AV120)),IF(AQ120="Impacto",N120,"")),"")</f>
        <v>0.42</v>
      </c>
      <c r="BA120" s="97" t="str">
        <f t="shared" ref="BA120:BA127" si="189">IF(AZ120&lt;=20%, "Muy Baja", IF(AZ120&lt;=40%,"Baja", IF(AZ120&lt;=60%,"Media",IF(AZ120&lt;=80%,"Alta","Muy Alta"))))</f>
        <v>Media</v>
      </c>
      <c r="BB120" s="96">
        <f>IF(AQ120="Impacto",(AL120-(+AL120*AV120)),AL120)</f>
        <v>0.6</v>
      </c>
      <c r="BC120" s="97" t="str">
        <f t="shared" ref="BC120:BC127" si="190">IF(BB120&lt;=20%, "Leve", IF(BB120&lt;=40%,"Menor", IF(BB120&lt;=60%,"Moderado",IF(BB120&lt;=80%,"Mayor","Catastrófico"))))</f>
        <v>Moderado</v>
      </c>
      <c r="BD120" s="461" t="str">
        <f>IF(AND(BA120&lt;&gt;"",BC120&lt;&gt;""),VLOOKUP(BA120&amp;BC120,'No Eliminar'!$P$3:$Q$27,2,FALSE),"")</f>
        <v>Moderada</v>
      </c>
      <c r="BE120" s="1380" t="s">
        <v>60</v>
      </c>
      <c r="BF120" s="1597" t="s">
        <v>1011</v>
      </c>
      <c r="BG120" s="1589" t="s">
        <v>883</v>
      </c>
      <c r="BH120" s="1589" t="s">
        <v>1488</v>
      </c>
      <c r="BI120" s="1605">
        <v>44928</v>
      </c>
      <c r="BJ120" s="1605">
        <v>45289</v>
      </c>
      <c r="BK120" s="1015"/>
      <c r="BL120" s="1591" t="s">
        <v>1012</v>
      </c>
    </row>
    <row r="121" spans="2:71" s="336" customFormat="1" ht="102.75" thickBot="1" x14ac:dyDescent="0.35">
      <c r="B121" s="1446"/>
      <c r="C121" s="1504"/>
      <c r="D121" s="1507"/>
      <c r="E121" s="1433"/>
      <c r="F121" s="1395"/>
      <c r="G121" s="1600"/>
      <c r="H121" s="1590"/>
      <c r="I121" s="1596"/>
      <c r="J121" s="1596"/>
      <c r="K121" s="1596"/>
      <c r="L121" s="1373"/>
      <c r="M121" s="1385"/>
      <c r="N121" s="1371"/>
      <c r="O121" s="455" t="s">
        <v>53</v>
      </c>
      <c r="P121" s="455" t="s">
        <v>53</v>
      </c>
      <c r="Q121" s="455" t="s">
        <v>53</v>
      </c>
      <c r="R121" s="455" t="s">
        <v>53</v>
      </c>
      <c r="S121" s="455" t="s">
        <v>53</v>
      </c>
      <c r="T121" s="455" t="s">
        <v>53</v>
      </c>
      <c r="U121" s="455" t="s">
        <v>53</v>
      </c>
      <c r="V121" s="455" t="s">
        <v>54</v>
      </c>
      <c r="W121" s="455" t="s">
        <v>54</v>
      </c>
      <c r="X121" s="455" t="s">
        <v>53</v>
      </c>
      <c r="Y121" s="455" t="s">
        <v>53</v>
      </c>
      <c r="Z121" s="455" t="s">
        <v>53</v>
      </c>
      <c r="AA121" s="455" t="s">
        <v>53</v>
      </c>
      <c r="AB121" s="455" t="s">
        <v>53</v>
      </c>
      <c r="AC121" s="455" t="s">
        <v>53</v>
      </c>
      <c r="AD121" s="455" t="s">
        <v>54</v>
      </c>
      <c r="AE121" s="455" t="s">
        <v>53</v>
      </c>
      <c r="AF121" s="455" t="s">
        <v>53</v>
      </c>
      <c r="AG121" s="455" t="s">
        <v>54</v>
      </c>
      <c r="AH121" s="101"/>
      <c r="AI121" s="1373"/>
      <c r="AJ121" s="101"/>
      <c r="AK121" s="1375"/>
      <c r="AL121" s="1377"/>
      <c r="AM121" s="1379"/>
      <c r="AN121" s="685" t="s">
        <v>347</v>
      </c>
      <c r="AO121" s="1319" t="s">
        <v>1487</v>
      </c>
      <c r="AP121" s="1005" t="s">
        <v>880</v>
      </c>
      <c r="AQ121" s="353" t="str">
        <f t="shared" ref="AQ121:AQ126" si="191">IF(AR121="Preventivo","Probabilidad",IF(AR121="Detectivo","Probabilidad","Impacto"))</f>
        <v>Probabilidad</v>
      </c>
      <c r="AR121" s="447" t="s">
        <v>62</v>
      </c>
      <c r="AS121" s="453">
        <f t="shared" ref="AS121:AS126" si="192">IF(AR121="Preventivo", 25%, IF(AR121="Detectivo",15%, IF(AR121="Correctivo",10%,IF(AR121="No se tienen controles para aplicar al impacto","No Aplica",""))))</f>
        <v>0.15</v>
      </c>
      <c r="AT121" s="447" t="s">
        <v>56</v>
      </c>
      <c r="AU121" s="453">
        <f t="shared" ref="AU121:AU126" si="193">IF(AT121="Automático", 25%, IF(AT121="Manual",15%,IF(AT121="No Aplica", "No Aplica","")))</f>
        <v>0.15</v>
      </c>
      <c r="AV121" s="449">
        <f t="shared" ref="AV121:AV126" si="194">AS121+AU121</f>
        <v>0.3</v>
      </c>
      <c r="AW121" s="447" t="s">
        <v>57</v>
      </c>
      <c r="AX121" s="447" t="s">
        <v>65</v>
      </c>
      <c r="AY121" s="447" t="s">
        <v>59</v>
      </c>
      <c r="AZ121" s="451">
        <f>IFERROR(IF(AND(AQ120="Probabilidad",AQ121="Probabilidad"),(AZ120-(+AZ120*AV121)),IF(AQ121="Probabilidad",(N120-(+N120*AV121)),IF(AQ121="Impacto",AZ120,""))),"")</f>
        <v>0.29399999999999998</v>
      </c>
      <c r="BA121" s="448" t="str">
        <f t="shared" ref="BA121:BA126" si="195">IF(AZ121&lt;=20%, "Muy Baja", IF(AZ121&lt;=40%,"Baja", IF(AZ121&lt;=60%,"Media",IF(AZ121&lt;=80%,"Alta","Muy Alta"))))</f>
        <v>Baja</v>
      </c>
      <c r="BB121" s="449">
        <f>IFERROR(IF(AND(AQ120="Impacto",AQ121="Impacto"),(BB120-(+BB120*AV121)),IF(AND(AQ120="Impacto",AQ121="Probabilidad"),(BB120),IF(AND(AQ120="Probabilidad",AQ121="Impacto"),(BB120-(+BB120*AV121)),IF(AND(AQ120="Probabilidad",AQ121="Probabilidad"),(BB120))))),"")</f>
        <v>0.6</v>
      </c>
      <c r="BC121" s="448" t="str">
        <f t="shared" ref="BC121:BC126" si="196">IF(BB121&lt;=20%, "Leve", IF(BB121&lt;=40%,"Menor", IF(BB121&lt;=60%,"Moderado",IF(BB121&lt;=80%,"Mayor","Catastrófico"))))</f>
        <v>Moderado</v>
      </c>
      <c r="BD121" s="450" t="str">
        <f>IF(AND(BA121&lt;&gt;"",BC121&lt;&gt;""),VLOOKUP(BA121&amp;BC121,'No Eliminar'!$P$3:$Q$27,2,FALSE),"")</f>
        <v>Moderada</v>
      </c>
      <c r="BE121" s="1381"/>
      <c r="BF121" s="1598"/>
      <c r="BG121" s="1590"/>
      <c r="BH121" s="1590"/>
      <c r="BI121" s="1606"/>
      <c r="BJ121" s="1606"/>
      <c r="BK121" s="1318"/>
      <c r="BL121" s="1592"/>
    </row>
    <row r="122" spans="2:71" s="336" customFormat="1" ht="186.75" customHeight="1" thickBot="1" x14ac:dyDescent="0.35">
      <c r="B122" s="1446"/>
      <c r="C122" s="1504"/>
      <c r="D122" s="1507"/>
      <c r="E122" s="1413" t="s">
        <v>50</v>
      </c>
      <c r="F122" s="1394" t="s">
        <v>309</v>
      </c>
      <c r="G122" s="1599" t="s">
        <v>1013</v>
      </c>
      <c r="H122" s="1589" t="s">
        <v>68</v>
      </c>
      <c r="I122" s="1595" t="s">
        <v>885</v>
      </c>
      <c r="J122" s="1595" t="s">
        <v>886</v>
      </c>
      <c r="K122" s="1595" t="s">
        <v>101</v>
      </c>
      <c r="L122" s="1372" t="s">
        <v>64</v>
      </c>
      <c r="M122" s="1384" t="str">
        <f t="shared" ref="M122:M124" si="197">IF(L122="Máximo 2 veces por año","Muy Baja", IF(L122="De 3 a 24 veces por año","Baja", IF(L122="De 24 a 500 veces por año","Media", IF(L122="De 500 veces al año y máximo 5000 veces por año","Alta",IF(L122="Más de 5000 veces por año","Muy Alta",";")))))</f>
        <v>Media</v>
      </c>
      <c r="N122" s="1370">
        <f t="shared" ref="N122:N124" si="198">IF(M122="Muy Baja", 20%, IF(M122="Baja",40%, IF(M122="Media",60%, IF(M122="Alta",80%,IF(M122="Muy Alta",100%,"")))))</f>
        <v>0.6</v>
      </c>
      <c r="O122" s="457" t="s">
        <v>53</v>
      </c>
      <c r="P122" s="457" t="s">
        <v>53</v>
      </c>
      <c r="Q122" s="457" t="s">
        <v>53</v>
      </c>
      <c r="R122" s="457" t="s">
        <v>53</v>
      </c>
      <c r="S122" s="457" t="s">
        <v>53</v>
      </c>
      <c r="T122" s="457" t="s">
        <v>53</v>
      </c>
      <c r="U122" s="457" t="s">
        <v>53</v>
      </c>
      <c r="V122" s="457" t="s">
        <v>54</v>
      </c>
      <c r="W122" s="457" t="s">
        <v>54</v>
      </c>
      <c r="X122" s="457" t="s">
        <v>53</v>
      </c>
      <c r="Y122" s="457" t="s">
        <v>53</v>
      </c>
      <c r="Z122" s="457" t="s">
        <v>53</v>
      </c>
      <c r="AA122" s="457" t="s">
        <v>53</v>
      </c>
      <c r="AB122" s="457" t="s">
        <v>53</v>
      </c>
      <c r="AC122" s="457" t="s">
        <v>53</v>
      </c>
      <c r="AD122" s="457" t="s">
        <v>54</v>
      </c>
      <c r="AE122" s="457" t="s">
        <v>53</v>
      </c>
      <c r="AF122" s="457" t="s">
        <v>53</v>
      </c>
      <c r="AG122" s="457" t="s">
        <v>54</v>
      </c>
      <c r="AH122" s="84"/>
      <c r="AI122" s="1372" t="s">
        <v>361</v>
      </c>
      <c r="AJ122" s="84"/>
      <c r="AK122" s="1374" t="str">
        <f t="shared" ref="AK122:AK124" si="199">IF(AI122="Afectación menor a 10 SMLMV","Leve",IF(AI122="Entre 10 y 50 SMLMV","Menor",IF(AI122="Entre 50 y 100 SMLMV","Moderado",IF(AI122="Entre 100 y 500 SMLMV","Mayor",IF(AI122="Mayor a 500 SMLMV","Catastrófico",";")))))</f>
        <v>Moderado</v>
      </c>
      <c r="AL122" s="1376">
        <f t="shared" ref="AL122:AL124" si="200">IF(AK122="Leve", 20%, IF(AK122="Menor",40%, IF(AK122="Moderado",60%, IF(AK122="Mayor",80%,IF(AK122="Catastrófico",100%,"")))))</f>
        <v>0.6</v>
      </c>
      <c r="AM122" s="1378" t="str">
        <f>IF(AND(M122&lt;&gt;"",AK122&lt;&gt;""),VLOOKUP(M122&amp;AK122,'No Eliminar'!$P$3:$Q$27,2,FALSE),"")</f>
        <v>Moderada</v>
      </c>
      <c r="AN122" s="686" t="s">
        <v>84</v>
      </c>
      <c r="AO122" s="1223" t="s">
        <v>1471</v>
      </c>
      <c r="AP122" s="368" t="s">
        <v>887</v>
      </c>
      <c r="AQ122" s="94" t="str">
        <f t="shared" si="191"/>
        <v>Probabilidad</v>
      </c>
      <c r="AR122" s="462" t="s">
        <v>61</v>
      </c>
      <c r="AS122" s="459">
        <f t="shared" si="192"/>
        <v>0.25</v>
      </c>
      <c r="AT122" s="462" t="s">
        <v>56</v>
      </c>
      <c r="AU122" s="459">
        <f t="shared" si="193"/>
        <v>0.15</v>
      </c>
      <c r="AV122" s="96">
        <f t="shared" si="194"/>
        <v>0.4</v>
      </c>
      <c r="AW122" s="462" t="s">
        <v>57</v>
      </c>
      <c r="AX122" s="462" t="s">
        <v>65</v>
      </c>
      <c r="AY122" s="462" t="s">
        <v>59</v>
      </c>
      <c r="AZ122" s="96">
        <f t="shared" ref="AZ122:AZ124" si="201">IFERROR(IF(AQ122="Probabilidad",(N122-(+N122*AV122)),IF(AQ122="Impacto",N122,"")),"")</f>
        <v>0.36</v>
      </c>
      <c r="BA122" s="97" t="str">
        <f t="shared" si="195"/>
        <v>Baja</v>
      </c>
      <c r="BB122" s="96">
        <f>IF(AQ122="Impacto",(AL122-(+AL122*AV122)),AL122)</f>
        <v>0.6</v>
      </c>
      <c r="BC122" s="97" t="str">
        <f t="shared" si="196"/>
        <v>Moderado</v>
      </c>
      <c r="BD122" s="461" t="str">
        <f>IF(AND(BA122&lt;&gt;"",BC122&lt;&gt;""),VLOOKUP(BA122&amp;BC122,'No Eliminar'!$P$3:$Q$27,2,FALSE),"")</f>
        <v>Moderada</v>
      </c>
      <c r="BE122" s="1380" t="s">
        <v>118</v>
      </c>
      <c r="BF122" s="1597" t="s">
        <v>1014</v>
      </c>
      <c r="BG122" s="1589" t="s">
        <v>1015</v>
      </c>
      <c r="BH122" s="1589" t="s">
        <v>395</v>
      </c>
      <c r="BI122" s="1605">
        <v>44958</v>
      </c>
      <c r="BJ122" s="1605">
        <v>45260</v>
      </c>
      <c r="BK122" s="1015"/>
      <c r="BL122" s="1616" t="s">
        <v>890</v>
      </c>
    </row>
    <row r="123" spans="2:71" s="336" customFormat="1" ht="123.75" customHeight="1" thickBot="1" x14ac:dyDescent="0.35">
      <c r="B123" s="1446"/>
      <c r="C123" s="1504"/>
      <c r="D123" s="1507"/>
      <c r="E123" s="1433"/>
      <c r="F123" s="1395"/>
      <c r="G123" s="1600"/>
      <c r="H123" s="1590"/>
      <c r="I123" s="1596"/>
      <c r="J123" s="1596"/>
      <c r="K123" s="1596"/>
      <c r="L123" s="1373"/>
      <c r="M123" s="1385"/>
      <c r="N123" s="1371"/>
      <c r="O123" s="444" t="s">
        <v>53</v>
      </c>
      <c r="P123" s="444" t="s">
        <v>53</v>
      </c>
      <c r="Q123" s="444" t="s">
        <v>53</v>
      </c>
      <c r="R123" s="444" t="s">
        <v>53</v>
      </c>
      <c r="S123" s="444" t="s">
        <v>53</v>
      </c>
      <c r="T123" s="444" t="s">
        <v>53</v>
      </c>
      <c r="U123" s="444" t="s">
        <v>53</v>
      </c>
      <c r="V123" s="444" t="s">
        <v>54</v>
      </c>
      <c r="W123" s="444" t="s">
        <v>54</v>
      </c>
      <c r="X123" s="444" t="s">
        <v>53</v>
      </c>
      <c r="Y123" s="444" t="s">
        <v>53</v>
      </c>
      <c r="Z123" s="444" t="s">
        <v>53</v>
      </c>
      <c r="AA123" s="444" t="s">
        <v>53</v>
      </c>
      <c r="AB123" s="444" t="s">
        <v>53</v>
      </c>
      <c r="AC123" s="444" t="s">
        <v>53</v>
      </c>
      <c r="AD123" s="444" t="s">
        <v>54</v>
      </c>
      <c r="AE123" s="444" t="s">
        <v>53</v>
      </c>
      <c r="AF123" s="444" t="s">
        <v>53</v>
      </c>
      <c r="AG123" s="444" t="s">
        <v>54</v>
      </c>
      <c r="AH123" s="113"/>
      <c r="AI123" s="1373"/>
      <c r="AJ123" s="113"/>
      <c r="AK123" s="1375"/>
      <c r="AL123" s="1377"/>
      <c r="AM123" s="1379"/>
      <c r="AN123" s="522" t="s">
        <v>347</v>
      </c>
      <c r="AO123" s="1319" t="s">
        <v>1387</v>
      </c>
      <c r="AP123" s="445" t="s">
        <v>1446</v>
      </c>
      <c r="AQ123" s="353" t="str">
        <f t="shared" si="191"/>
        <v>Probabilidad</v>
      </c>
      <c r="AR123" s="447" t="s">
        <v>61</v>
      </c>
      <c r="AS123" s="453">
        <f t="shared" si="192"/>
        <v>0.25</v>
      </c>
      <c r="AT123" s="447" t="s">
        <v>56</v>
      </c>
      <c r="AU123" s="453">
        <f t="shared" si="193"/>
        <v>0.15</v>
      </c>
      <c r="AV123" s="449">
        <f t="shared" si="194"/>
        <v>0.4</v>
      </c>
      <c r="AW123" s="447" t="s">
        <v>57</v>
      </c>
      <c r="AX123" s="447" t="s">
        <v>65</v>
      </c>
      <c r="AY123" s="447" t="s">
        <v>59</v>
      </c>
      <c r="AZ123" s="451">
        <f>IFERROR(IF(AND(AQ122="Probabilidad",AQ123="Probabilidad"),(AZ122-(+AZ122*AV123)),IF(AQ123="Probabilidad",(N122-(+N122*AV123)),IF(AQ123="Impacto",AZ122,""))),"")</f>
        <v>0.216</v>
      </c>
      <c r="BA123" s="448" t="str">
        <f t="shared" si="195"/>
        <v>Baja</v>
      </c>
      <c r="BB123" s="449">
        <f>IFERROR(IF(AND(AQ122="Impacto",AQ123="Impacto"),(BB122-(+BB122*AV123)),IF(AND(AQ122="Impacto",AQ123="Probabilidad"),(BB122),IF(AND(AQ122="Probabilidad",AQ123="Impacto"),(BB122-(+BB122*AV123)),IF(AND(AQ122="Probabilidad",AQ123="Probabilidad"),(BB122))))),"")</f>
        <v>0.6</v>
      </c>
      <c r="BC123" s="448" t="str">
        <f t="shared" si="196"/>
        <v>Moderado</v>
      </c>
      <c r="BD123" s="450" t="str">
        <f>IF(AND(BA123&lt;&gt;"",BC123&lt;&gt;""),VLOOKUP(BA123&amp;BC123,'No Eliminar'!$P$3:$Q$27,2,FALSE),"")</f>
        <v>Moderada</v>
      </c>
      <c r="BE123" s="1381"/>
      <c r="BF123" s="1598"/>
      <c r="BG123" s="1590"/>
      <c r="BH123" s="1590"/>
      <c r="BI123" s="1606"/>
      <c r="BJ123" s="1606"/>
      <c r="BK123" s="1318"/>
      <c r="BL123" s="1617"/>
    </row>
    <row r="124" spans="2:71" s="336" customFormat="1" ht="224.25" customHeight="1" thickBot="1" x14ac:dyDescent="0.35">
      <c r="B124" s="1446"/>
      <c r="C124" s="1504"/>
      <c r="D124" s="1507"/>
      <c r="E124" s="1413" t="s">
        <v>50</v>
      </c>
      <c r="F124" s="1394" t="s">
        <v>311</v>
      </c>
      <c r="G124" s="1599" t="s">
        <v>1016</v>
      </c>
      <c r="H124" s="1589" t="s">
        <v>68</v>
      </c>
      <c r="I124" s="1589" t="s">
        <v>886</v>
      </c>
      <c r="J124" s="1589" t="s">
        <v>892</v>
      </c>
      <c r="K124" s="1595" t="s">
        <v>101</v>
      </c>
      <c r="L124" s="1372" t="s">
        <v>72</v>
      </c>
      <c r="M124" s="1384" t="str">
        <f t="shared" si="197"/>
        <v>Baja</v>
      </c>
      <c r="N124" s="1370">
        <f t="shared" si="198"/>
        <v>0.4</v>
      </c>
      <c r="O124" s="454" t="s">
        <v>53</v>
      </c>
      <c r="P124" s="454" t="s">
        <v>53</v>
      </c>
      <c r="Q124" s="454" t="s">
        <v>53</v>
      </c>
      <c r="R124" s="454" t="s">
        <v>53</v>
      </c>
      <c r="S124" s="454" t="s">
        <v>53</v>
      </c>
      <c r="T124" s="454" t="s">
        <v>53</v>
      </c>
      <c r="U124" s="454" t="s">
        <v>53</v>
      </c>
      <c r="V124" s="454" t="s">
        <v>54</v>
      </c>
      <c r="W124" s="454" t="s">
        <v>54</v>
      </c>
      <c r="X124" s="454" t="s">
        <v>53</v>
      </c>
      <c r="Y124" s="454" t="s">
        <v>53</v>
      </c>
      <c r="Z124" s="454" t="s">
        <v>53</v>
      </c>
      <c r="AA124" s="454" t="s">
        <v>53</v>
      </c>
      <c r="AB124" s="454" t="s">
        <v>53</v>
      </c>
      <c r="AC124" s="454" t="s">
        <v>53</v>
      </c>
      <c r="AD124" s="454" t="s">
        <v>54</v>
      </c>
      <c r="AE124" s="454" t="s">
        <v>53</v>
      </c>
      <c r="AF124" s="454" t="s">
        <v>53</v>
      </c>
      <c r="AG124" s="454" t="s">
        <v>54</v>
      </c>
      <c r="AH124" s="92"/>
      <c r="AI124" s="1372" t="s">
        <v>361</v>
      </c>
      <c r="AJ124" s="92"/>
      <c r="AK124" s="1374" t="str">
        <f t="shared" si="199"/>
        <v>Moderado</v>
      </c>
      <c r="AL124" s="1376">
        <f t="shared" si="200"/>
        <v>0.6</v>
      </c>
      <c r="AM124" s="1378" t="str">
        <f>IF(AND(M124&lt;&gt;"",AK124&lt;&gt;""),VLOOKUP(M124&amp;AK124,'No Eliminar'!$P$3:$Q$27,2,FALSE),"")</f>
        <v>Moderada</v>
      </c>
      <c r="AN124" s="685" t="s">
        <v>84</v>
      </c>
      <c r="AO124" s="1320" t="s">
        <v>1384</v>
      </c>
      <c r="AP124" s="368" t="s">
        <v>893</v>
      </c>
      <c r="AQ124" s="122" t="str">
        <f t="shared" si="191"/>
        <v>Probabilidad</v>
      </c>
      <c r="AR124" s="462" t="s">
        <v>61</v>
      </c>
      <c r="AS124" s="459">
        <f t="shared" si="192"/>
        <v>0.25</v>
      </c>
      <c r="AT124" s="462" t="s">
        <v>56</v>
      </c>
      <c r="AU124" s="459">
        <f t="shared" si="193"/>
        <v>0.15</v>
      </c>
      <c r="AV124" s="96">
        <f t="shared" si="194"/>
        <v>0.4</v>
      </c>
      <c r="AW124" s="462" t="s">
        <v>57</v>
      </c>
      <c r="AX124" s="462" t="s">
        <v>58</v>
      </c>
      <c r="AY124" s="462" t="s">
        <v>59</v>
      </c>
      <c r="AZ124" s="96">
        <f t="shared" si="201"/>
        <v>0.24</v>
      </c>
      <c r="BA124" s="97" t="str">
        <f t="shared" si="195"/>
        <v>Baja</v>
      </c>
      <c r="BB124" s="96">
        <f t="shared" ref="BB124" si="202">IF(AQ124="Impacto",(AL124-(+AL124*AV124)),AL124)</f>
        <v>0.6</v>
      </c>
      <c r="BC124" s="97" t="str">
        <f t="shared" si="196"/>
        <v>Moderado</v>
      </c>
      <c r="BD124" s="461" t="str">
        <f>IF(AND(BA124&lt;&gt;"",BC124&lt;&gt;""),VLOOKUP(BA124&amp;BC124,'No Eliminar'!$P$3:$Q$27,2,FALSE),"")</f>
        <v>Moderada</v>
      </c>
      <c r="BE124" s="1380" t="s">
        <v>60</v>
      </c>
      <c r="BF124" s="1597" t="s">
        <v>898</v>
      </c>
      <c r="BG124" s="1589" t="s">
        <v>899</v>
      </c>
      <c r="BH124" s="1589" t="s">
        <v>430</v>
      </c>
      <c r="BI124" s="1605">
        <v>44958</v>
      </c>
      <c r="BJ124" s="1605">
        <v>45260</v>
      </c>
      <c r="BK124" s="1015"/>
      <c r="BL124" s="1591" t="s">
        <v>1017</v>
      </c>
    </row>
    <row r="125" spans="2:71" s="336" customFormat="1" ht="98.25" customHeight="1" thickBot="1" x14ac:dyDescent="0.35">
      <c r="B125" s="1446"/>
      <c r="C125" s="1504"/>
      <c r="D125" s="1507"/>
      <c r="E125" s="1436"/>
      <c r="F125" s="1437"/>
      <c r="G125" s="1666"/>
      <c r="H125" s="1612"/>
      <c r="I125" s="1612"/>
      <c r="J125" s="1612"/>
      <c r="K125" s="1613"/>
      <c r="L125" s="1415"/>
      <c r="M125" s="1424"/>
      <c r="N125" s="1414"/>
      <c r="O125" s="332" t="s">
        <v>53</v>
      </c>
      <c r="P125" s="332" t="s">
        <v>53</v>
      </c>
      <c r="Q125" s="332" t="s">
        <v>53</v>
      </c>
      <c r="R125" s="332" t="s">
        <v>53</v>
      </c>
      <c r="S125" s="332" t="s">
        <v>53</v>
      </c>
      <c r="T125" s="332" t="s">
        <v>53</v>
      </c>
      <c r="U125" s="332" t="s">
        <v>53</v>
      </c>
      <c r="V125" s="332" t="s">
        <v>54</v>
      </c>
      <c r="W125" s="332" t="s">
        <v>54</v>
      </c>
      <c r="X125" s="332" t="s">
        <v>53</v>
      </c>
      <c r="Y125" s="332" t="s">
        <v>53</v>
      </c>
      <c r="Z125" s="332" t="s">
        <v>53</v>
      </c>
      <c r="AA125" s="332" t="s">
        <v>53</v>
      </c>
      <c r="AB125" s="332" t="s">
        <v>53</v>
      </c>
      <c r="AC125" s="332" t="s">
        <v>53</v>
      </c>
      <c r="AD125" s="332" t="s">
        <v>54</v>
      </c>
      <c r="AE125" s="332" t="s">
        <v>53</v>
      </c>
      <c r="AF125" s="332" t="s">
        <v>53</v>
      </c>
      <c r="AG125" s="332" t="s">
        <v>54</v>
      </c>
      <c r="AH125" s="337"/>
      <c r="AI125" s="1415"/>
      <c r="AJ125" s="337"/>
      <c r="AK125" s="1416"/>
      <c r="AL125" s="1417"/>
      <c r="AM125" s="1418"/>
      <c r="AN125" s="686" t="s">
        <v>347</v>
      </c>
      <c r="AO125" s="1321" t="s">
        <v>1385</v>
      </c>
      <c r="AP125" s="368" t="s">
        <v>894</v>
      </c>
      <c r="AQ125" s="521" t="str">
        <f t="shared" si="191"/>
        <v>Probabilidad</v>
      </c>
      <c r="AR125" s="446" t="s">
        <v>61</v>
      </c>
      <c r="AS125" s="341">
        <f t="shared" si="192"/>
        <v>0.25</v>
      </c>
      <c r="AT125" s="446" t="s">
        <v>56</v>
      </c>
      <c r="AU125" s="341">
        <f t="shared" si="193"/>
        <v>0.15</v>
      </c>
      <c r="AV125" s="346">
        <f t="shared" si="194"/>
        <v>0.4</v>
      </c>
      <c r="AW125" s="446" t="s">
        <v>57</v>
      </c>
      <c r="AX125" s="446" t="s">
        <v>58</v>
      </c>
      <c r="AY125" s="446" t="s">
        <v>59</v>
      </c>
      <c r="AZ125" s="76">
        <f>IFERROR(IF(AND(AQ124="Probabilidad",AQ125="Probabilidad"),(AZ124-(+AZ124*AV125)),IF(AQ125="Probabilidad",(N124-(+N124*AV125)),IF(AQ125="Impacto",AZ124,""))),"")</f>
        <v>0.14399999999999999</v>
      </c>
      <c r="BA125" s="345" t="str">
        <f t="shared" si="195"/>
        <v>Muy Baja</v>
      </c>
      <c r="BB125" s="346">
        <f>IFERROR(IF(AND(AQ124="Impacto",AQ125="Impacto"),(BB124-(+BB124*AV125)),IF(AND(AQ124="Impacto",AQ125="Probabilidad"),(BB124),IF(AND(AQ124="Probabilidad",AQ125="Impacto"),(BB124-(+BB124*AV125)),IF(AND(AQ124="Probabilidad",AQ125="Probabilidad"),(BB124))))),"")</f>
        <v>0.6</v>
      </c>
      <c r="BC125" s="345" t="str">
        <f t="shared" si="196"/>
        <v>Moderado</v>
      </c>
      <c r="BD125" s="344" t="str">
        <f>IF(AND(BA125&lt;&gt;"",BC125&lt;&gt;""),VLOOKUP(BA125&amp;BC125,'No Eliminar'!$P$3:$Q$27,2,FALSE),"")</f>
        <v>Moderada</v>
      </c>
      <c r="BE125" s="1419"/>
      <c r="BF125" s="1654"/>
      <c r="BG125" s="1612"/>
      <c r="BH125" s="1612"/>
      <c r="BI125" s="1690"/>
      <c r="BJ125" s="1690"/>
      <c r="BK125" s="1252"/>
      <c r="BL125" s="1614"/>
    </row>
    <row r="126" spans="2:71" s="336" customFormat="1" ht="96" customHeight="1" thickBot="1" x14ac:dyDescent="0.35">
      <c r="B126" s="1446"/>
      <c r="C126" s="1504"/>
      <c r="D126" s="1507"/>
      <c r="E126" s="1433"/>
      <c r="F126" s="1395"/>
      <c r="G126" s="1600"/>
      <c r="H126" s="1590"/>
      <c r="I126" s="1590"/>
      <c r="J126" s="1590"/>
      <c r="K126" s="1596"/>
      <c r="L126" s="1373"/>
      <c r="M126" s="1385"/>
      <c r="N126" s="1371"/>
      <c r="O126" s="444" t="s">
        <v>53</v>
      </c>
      <c r="P126" s="444" t="s">
        <v>53</v>
      </c>
      <c r="Q126" s="444" t="s">
        <v>53</v>
      </c>
      <c r="R126" s="444" t="s">
        <v>53</v>
      </c>
      <c r="S126" s="444" t="s">
        <v>53</v>
      </c>
      <c r="T126" s="444" t="s">
        <v>53</v>
      </c>
      <c r="U126" s="444" t="s">
        <v>53</v>
      </c>
      <c r="V126" s="444" t="s">
        <v>54</v>
      </c>
      <c r="W126" s="444" t="s">
        <v>54</v>
      </c>
      <c r="X126" s="444" t="s">
        <v>53</v>
      </c>
      <c r="Y126" s="444" t="s">
        <v>53</v>
      </c>
      <c r="Z126" s="444" t="s">
        <v>53</v>
      </c>
      <c r="AA126" s="444" t="s">
        <v>53</v>
      </c>
      <c r="AB126" s="444" t="s">
        <v>53</v>
      </c>
      <c r="AC126" s="444" t="s">
        <v>53</v>
      </c>
      <c r="AD126" s="444" t="s">
        <v>54</v>
      </c>
      <c r="AE126" s="444" t="s">
        <v>53</v>
      </c>
      <c r="AF126" s="444" t="s">
        <v>53</v>
      </c>
      <c r="AG126" s="444" t="s">
        <v>54</v>
      </c>
      <c r="AH126" s="113"/>
      <c r="AI126" s="1373"/>
      <c r="AJ126" s="113"/>
      <c r="AK126" s="1375"/>
      <c r="AL126" s="1377"/>
      <c r="AM126" s="1379"/>
      <c r="AN126" s="522" t="s">
        <v>348</v>
      </c>
      <c r="AO126" s="1322" t="s">
        <v>1386</v>
      </c>
      <c r="AP126" s="445" t="s">
        <v>895</v>
      </c>
      <c r="AQ126" s="528" t="str">
        <f t="shared" si="191"/>
        <v>Probabilidad</v>
      </c>
      <c r="AR126" s="447" t="s">
        <v>62</v>
      </c>
      <c r="AS126" s="453">
        <f t="shared" si="192"/>
        <v>0.15</v>
      </c>
      <c r="AT126" s="447" t="s">
        <v>56</v>
      </c>
      <c r="AU126" s="453">
        <f t="shared" si="193"/>
        <v>0.15</v>
      </c>
      <c r="AV126" s="449">
        <f t="shared" si="194"/>
        <v>0.3</v>
      </c>
      <c r="AW126" s="447" t="s">
        <v>73</v>
      </c>
      <c r="AX126" s="447" t="s">
        <v>65</v>
      </c>
      <c r="AY126" s="447" t="s">
        <v>59</v>
      </c>
      <c r="AZ126" s="449">
        <f>IFERROR(IF(AND(AQ125="Probabilidad",AQ126="Probabilidad"),(AZ125-(+AZ125*AV126)),IF(AND(AQ125="Impacto",AQ126="Probabilidad"),(AZ124-(+AZ124*AV126)),IF(AQ126="Impacto",AZ125,""))),"")</f>
        <v>0.1008</v>
      </c>
      <c r="BA126" s="448" t="str">
        <f t="shared" si="195"/>
        <v>Muy Baja</v>
      </c>
      <c r="BB126" s="449">
        <f>IFERROR(IF(AND(AQ125="Impacto",AQ126="Impacto"),(BB125-(+BB125*AV126)),IF(AND(AQ125="Impacto",AQ126="Probabilidad"),(BB125),IF(AND(AQ125="Probabilidad",AQ126="Impacto"),(BB125-(+BB125*AV126)),IF(AND(AQ125="Probabilidad",AQ126="Probabilidad"),(BB125))))),"")</f>
        <v>0.6</v>
      </c>
      <c r="BC126" s="448" t="str">
        <f t="shared" si="196"/>
        <v>Moderado</v>
      </c>
      <c r="BD126" s="450" t="str">
        <f>IF(AND(BA126&lt;&gt;"",BC126&lt;&gt;""),VLOOKUP(BA126&amp;BC126,'No Eliminar'!$P$3:$Q$27,2,FALSE),"")</f>
        <v>Moderada</v>
      </c>
      <c r="BE126" s="1381"/>
      <c r="BF126" s="1598"/>
      <c r="BG126" s="1590"/>
      <c r="BH126" s="1590"/>
      <c r="BI126" s="1606"/>
      <c r="BJ126" s="1606"/>
      <c r="BK126" s="1318"/>
      <c r="BL126" s="1592"/>
    </row>
    <row r="127" spans="2:71" s="336" customFormat="1" ht="246" customHeight="1" thickBot="1" x14ac:dyDescent="0.35">
      <c r="B127" s="1446"/>
      <c r="C127" s="1504"/>
      <c r="D127" s="1507"/>
      <c r="E127" s="1413" t="s">
        <v>50</v>
      </c>
      <c r="F127" s="1394" t="s">
        <v>313</v>
      </c>
      <c r="G127" s="1599" t="s">
        <v>1019</v>
      </c>
      <c r="H127" s="1589" t="s">
        <v>68</v>
      </c>
      <c r="I127" s="1589" t="s">
        <v>903</v>
      </c>
      <c r="J127" s="1589" t="s">
        <v>904</v>
      </c>
      <c r="K127" s="1595" t="s">
        <v>101</v>
      </c>
      <c r="L127" s="1372" t="s">
        <v>167</v>
      </c>
      <c r="M127" s="1384" t="str">
        <f t="shared" si="181"/>
        <v>Muy Baja</v>
      </c>
      <c r="N127" s="1370">
        <f t="shared" si="182"/>
        <v>0.2</v>
      </c>
      <c r="O127" s="454" t="s">
        <v>53</v>
      </c>
      <c r="P127" s="454" t="s">
        <v>53</v>
      </c>
      <c r="Q127" s="454" t="s">
        <v>53</v>
      </c>
      <c r="R127" s="454" t="s">
        <v>53</v>
      </c>
      <c r="S127" s="454" t="s">
        <v>53</v>
      </c>
      <c r="T127" s="454" t="s">
        <v>53</v>
      </c>
      <c r="U127" s="454" t="s">
        <v>53</v>
      </c>
      <c r="V127" s="454" t="s">
        <v>54</v>
      </c>
      <c r="W127" s="454" t="s">
        <v>54</v>
      </c>
      <c r="X127" s="454" t="s">
        <v>53</v>
      </c>
      <c r="Y127" s="454" t="s">
        <v>53</v>
      </c>
      <c r="Z127" s="454" t="s">
        <v>53</v>
      </c>
      <c r="AA127" s="454" t="s">
        <v>53</v>
      </c>
      <c r="AB127" s="454" t="s">
        <v>53</v>
      </c>
      <c r="AC127" s="454" t="s">
        <v>53</v>
      </c>
      <c r="AD127" s="454" t="s">
        <v>54</v>
      </c>
      <c r="AE127" s="454" t="s">
        <v>53</v>
      </c>
      <c r="AF127" s="454" t="s">
        <v>53</v>
      </c>
      <c r="AG127" s="454" t="s">
        <v>54</v>
      </c>
      <c r="AH127" s="92"/>
      <c r="AI127" s="1372" t="s">
        <v>362</v>
      </c>
      <c r="AJ127" s="92"/>
      <c r="AK127" s="1374" t="str">
        <f t="shared" si="183"/>
        <v>Mayor</v>
      </c>
      <c r="AL127" s="1376">
        <f t="shared" si="184"/>
        <v>0.8</v>
      </c>
      <c r="AM127" s="1378" t="str">
        <f>IF(AND(M127&lt;&gt;"",AK127&lt;&gt;""),VLOOKUP(M127&amp;AK127,'No Eliminar'!$P$3:$Q$27,2,FALSE),"")</f>
        <v>Alta</v>
      </c>
      <c r="AN127" s="686" t="s">
        <v>84</v>
      </c>
      <c r="AO127" s="1220" t="s">
        <v>1382</v>
      </c>
      <c r="AP127" s="368" t="s">
        <v>905</v>
      </c>
      <c r="AQ127" s="94" t="str">
        <f t="shared" si="132"/>
        <v>Probabilidad</v>
      </c>
      <c r="AR127" s="462" t="s">
        <v>61</v>
      </c>
      <c r="AS127" s="459">
        <f t="shared" si="185"/>
        <v>0.25</v>
      </c>
      <c r="AT127" s="462" t="s">
        <v>56</v>
      </c>
      <c r="AU127" s="459">
        <f t="shared" si="186"/>
        <v>0.15</v>
      </c>
      <c r="AV127" s="96">
        <f t="shared" si="187"/>
        <v>0.4</v>
      </c>
      <c r="AW127" s="462" t="s">
        <v>57</v>
      </c>
      <c r="AX127" s="462" t="s">
        <v>58</v>
      </c>
      <c r="AY127" s="462" t="s">
        <v>59</v>
      </c>
      <c r="AZ127" s="96">
        <f>IFERROR(IF(AQ127="Probabilidad",(N127-(+N127*AV127)),IF(AQ127="Impacto",N127,"")),"")</f>
        <v>0.12</v>
      </c>
      <c r="BA127" s="97" t="str">
        <f t="shared" si="189"/>
        <v>Muy Baja</v>
      </c>
      <c r="BB127" s="96">
        <f>IF(AQ127="Impacto",(AL127-(+AL127*AV127)),AL127)</f>
        <v>0.8</v>
      </c>
      <c r="BC127" s="97" t="str">
        <f t="shared" si="190"/>
        <v>Mayor</v>
      </c>
      <c r="BD127" s="461" t="str">
        <f>IF(AND(BA127&lt;&gt;"",BC127&lt;&gt;""),VLOOKUP(BA127&amp;BC127,'No Eliminar'!$P$3:$Q$27,2,FALSE),"")</f>
        <v>Alta</v>
      </c>
      <c r="BE127" s="1380" t="s">
        <v>118</v>
      </c>
      <c r="BF127" s="1597" t="s">
        <v>909</v>
      </c>
      <c r="BG127" s="1589" t="s">
        <v>906</v>
      </c>
      <c r="BH127" s="1589" t="s">
        <v>430</v>
      </c>
      <c r="BI127" s="1605">
        <v>44958</v>
      </c>
      <c r="BJ127" s="1605">
        <v>45260</v>
      </c>
      <c r="BK127" s="1015"/>
      <c r="BL127" s="1591" t="s">
        <v>910</v>
      </c>
    </row>
    <row r="128" spans="2:71" s="336" customFormat="1" ht="218.25" customHeight="1" thickBot="1" x14ac:dyDescent="0.35">
      <c r="B128" s="1446"/>
      <c r="C128" s="1504"/>
      <c r="D128" s="1507"/>
      <c r="E128" s="1433"/>
      <c r="F128" s="1395"/>
      <c r="G128" s="1600"/>
      <c r="H128" s="1590"/>
      <c r="I128" s="1590"/>
      <c r="J128" s="1590"/>
      <c r="K128" s="1596"/>
      <c r="L128" s="1373"/>
      <c r="M128" s="1385"/>
      <c r="N128" s="1371"/>
      <c r="O128" s="458" t="s">
        <v>53</v>
      </c>
      <c r="P128" s="458" t="s">
        <v>53</v>
      </c>
      <c r="Q128" s="458" t="s">
        <v>53</v>
      </c>
      <c r="R128" s="458" t="s">
        <v>53</v>
      </c>
      <c r="S128" s="458" t="s">
        <v>53</v>
      </c>
      <c r="T128" s="458" t="s">
        <v>53</v>
      </c>
      <c r="U128" s="458" t="s">
        <v>53</v>
      </c>
      <c r="V128" s="458" t="s">
        <v>54</v>
      </c>
      <c r="W128" s="458" t="s">
        <v>54</v>
      </c>
      <c r="X128" s="458" t="s">
        <v>53</v>
      </c>
      <c r="Y128" s="458" t="s">
        <v>53</v>
      </c>
      <c r="Z128" s="458" t="s">
        <v>53</v>
      </c>
      <c r="AA128" s="458" t="s">
        <v>53</v>
      </c>
      <c r="AB128" s="458" t="s">
        <v>53</v>
      </c>
      <c r="AC128" s="458" t="s">
        <v>53</v>
      </c>
      <c r="AD128" s="458" t="s">
        <v>54</v>
      </c>
      <c r="AE128" s="458" t="s">
        <v>53</v>
      </c>
      <c r="AF128" s="458" t="s">
        <v>53</v>
      </c>
      <c r="AG128" s="458" t="s">
        <v>54</v>
      </c>
      <c r="AH128" s="144"/>
      <c r="AI128" s="1373"/>
      <c r="AJ128" s="144"/>
      <c r="AK128" s="1375"/>
      <c r="AL128" s="1377"/>
      <c r="AM128" s="1379"/>
      <c r="AN128" s="686" t="s">
        <v>347</v>
      </c>
      <c r="AO128" s="1220" t="s">
        <v>1383</v>
      </c>
      <c r="AP128" s="368" t="s">
        <v>906</v>
      </c>
      <c r="AQ128" s="456" t="str">
        <f t="shared" ref="AQ128" si="203">IF(AR128="Preventivo","Probabilidad",IF(AR128="Detectivo","Probabilidad","Impacto"))</f>
        <v>Impacto</v>
      </c>
      <c r="AR128" s="437" t="s">
        <v>55</v>
      </c>
      <c r="AS128" s="438">
        <f t="shared" ref="AS128" si="204">IF(AR128="Preventivo", 25%, IF(AR128="Detectivo",15%, IF(AR128="Correctivo",10%,IF(AR128="No se tienen controles para aplicar al impacto","No Aplica",""))))</f>
        <v>0.1</v>
      </c>
      <c r="AT128" s="437" t="s">
        <v>56</v>
      </c>
      <c r="AU128" s="438">
        <f t="shared" ref="AU128" si="205">IF(AT128="Automático", 25%, IF(AT128="Manual",15%,IF(AT128="No Aplica", "No Aplica","")))</f>
        <v>0.15</v>
      </c>
      <c r="AV128" s="442">
        <f t="shared" ref="AV128" si="206">AS128+AU128</f>
        <v>0.25</v>
      </c>
      <c r="AW128" s="463" t="s">
        <v>57</v>
      </c>
      <c r="AX128" s="463" t="s">
        <v>58</v>
      </c>
      <c r="AY128" s="463" t="s">
        <v>59</v>
      </c>
      <c r="AZ128" s="125">
        <f>IFERROR(IF(AND(AQ127="Probabilidad",AQ128="Probabilidad"),(AZ127-(+AZ127*AV128)),IF(AQ128="Probabilidad",(N127-(+N127*AV128)),IF(AQ128="Impacto",AZ127,""))),"")</f>
        <v>0.12</v>
      </c>
      <c r="BA128" s="441" t="str">
        <f t="shared" ref="BA128" si="207">IF(AZ128&lt;=20%, "Muy Baja", IF(AZ128&lt;=40%,"Baja", IF(AZ128&lt;=60%,"Media",IF(AZ128&lt;=80%,"Alta","Muy Alta"))))</f>
        <v>Muy Baja</v>
      </c>
      <c r="BB128" s="105">
        <f>IFERROR(IF(AND(AQ127="Impacto",AQ128="Impacto"),(BB127-(+BB127*AV128)),IF(AND(AQ127="Impacto",AQ128="Probabilidad"),(BB127),IF(AND(AQ127="Probabilidad",AQ128="Impacto"),(BB127-(+BB127*AV128)),IF(AND(AQ127="Probabilidad",AQ128="Probabilidad"),(BB127))))),"")</f>
        <v>0.60000000000000009</v>
      </c>
      <c r="BC128" s="441" t="str">
        <f t="shared" ref="BC128" si="208">IF(BB128&lt;=20%, "Leve", IF(BB128&lt;=40%,"Menor", IF(BB128&lt;=60%,"Moderado",IF(BB128&lt;=80%,"Mayor","Catastrófico"))))</f>
        <v>Moderado</v>
      </c>
      <c r="BD128" s="443" t="str">
        <f>IF(AND(BA128&lt;&gt;"",BC128&lt;&gt;""),VLOOKUP(BA128&amp;BC128,'No Eliminar'!$P$3:$Q$27,2,FALSE),"")</f>
        <v>Moderada</v>
      </c>
      <c r="BE128" s="1381"/>
      <c r="BF128" s="1598"/>
      <c r="BG128" s="1590"/>
      <c r="BH128" s="1590"/>
      <c r="BI128" s="1606"/>
      <c r="BJ128" s="1606"/>
      <c r="BK128" s="1016"/>
      <c r="BL128" s="1592"/>
    </row>
    <row r="129" spans="2:64" s="336" customFormat="1" ht="88.5" thickBot="1" x14ac:dyDescent="0.35">
      <c r="B129" s="1446"/>
      <c r="C129" s="1504"/>
      <c r="D129" s="1507"/>
      <c r="E129" s="1413" t="s">
        <v>50</v>
      </c>
      <c r="F129" s="1394" t="s">
        <v>331</v>
      </c>
      <c r="G129" s="1599" t="s">
        <v>1020</v>
      </c>
      <c r="H129" s="1589" t="s">
        <v>165</v>
      </c>
      <c r="I129" s="1595" t="s">
        <v>1021</v>
      </c>
      <c r="J129" s="1595" t="s">
        <v>1022</v>
      </c>
      <c r="K129" s="1595" t="s">
        <v>357</v>
      </c>
      <c r="L129" s="1372" t="s">
        <v>64</v>
      </c>
      <c r="M129" s="1384" t="str">
        <f t="shared" ref="M129" si="209">IF(L129="Máximo 2 veces por año","Muy Baja", IF(L129="De 3 a 24 veces por año","Baja", IF(L129="De 24 a 500 veces por año","Media", IF(L129="De 500 veces al año y máximo 5000 veces por año","Alta",IF(L129="Más de 5000 veces por año","Muy Alta",";")))))</f>
        <v>Media</v>
      </c>
      <c r="N129" s="1370">
        <f t="shared" ref="N129" si="210">IF(M129="Muy Baja", 20%, IF(M129="Baja",40%, IF(M129="Media",60%, IF(M129="Alta",80%,IF(M129="Muy Alta",100%,"")))))</f>
        <v>0.6</v>
      </c>
      <c r="O129" s="454" t="s">
        <v>53</v>
      </c>
      <c r="P129" s="454" t="s">
        <v>53</v>
      </c>
      <c r="Q129" s="454" t="s">
        <v>53</v>
      </c>
      <c r="R129" s="454" t="s">
        <v>53</v>
      </c>
      <c r="S129" s="454" t="s">
        <v>53</v>
      </c>
      <c r="T129" s="454" t="s">
        <v>53</v>
      </c>
      <c r="U129" s="454" t="s">
        <v>53</v>
      </c>
      <c r="V129" s="454" t="s">
        <v>54</v>
      </c>
      <c r="W129" s="454" t="s">
        <v>54</v>
      </c>
      <c r="X129" s="454" t="s">
        <v>53</v>
      </c>
      <c r="Y129" s="454" t="s">
        <v>53</v>
      </c>
      <c r="Z129" s="454" t="s">
        <v>53</v>
      </c>
      <c r="AA129" s="454" t="s">
        <v>53</v>
      </c>
      <c r="AB129" s="454" t="s">
        <v>53</v>
      </c>
      <c r="AC129" s="454" t="s">
        <v>53</v>
      </c>
      <c r="AD129" s="454" t="s">
        <v>54</v>
      </c>
      <c r="AE129" s="454" t="s">
        <v>53</v>
      </c>
      <c r="AF129" s="454" t="s">
        <v>53</v>
      </c>
      <c r="AG129" s="454" t="s">
        <v>54</v>
      </c>
      <c r="AH129" s="92"/>
      <c r="AI129" s="1372" t="s">
        <v>362</v>
      </c>
      <c r="AJ129" s="92"/>
      <c r="AK129" s="1374" t="str">
        <f t="shared" ref="AK129" si="211">IF(AI129="Afectación menor a 10 SMLMV","Leve",IF(AI129="Entre 10 y 50 SMLMV","Menor",IF(AI129="Entre 50 y 100 SMLMV","Moderado",IF(AI129="Entre 100 y 500 SMLMV","Mayor",IF(AI129="Mayor a 500 SMLMV","Catastrófico",";")))))</f>
        <v>Mayor</v>
      </c>
      <c r="AL129" s="1376">
        <f t="shared" ref="AL129" si="212">IF(AK129="Leve", 20%, IF(AK129="Menor",40%, IF(AK129="Moderado",60%, IF(AK129="Mayor",80%,IF(AK129="Catastrófico",100%,"")))))</f>
        <v>0.8</v>
      </c>
      <c r="AM129" s="1378" t="str">
        <f>IF(AND(M129&lt;&gt;"",AK129&lt;&gt;""),VLOOKUP(M129&amp;AK129,'No Eliminar'!$P$3:$Q$27,2,FALSE),"")</f>
        <v>Alta</v>
      </c>
      <c r="AN129" s="686" t="s">
        <v>84</v>
      </c>
      <c r="AO129" s="1220" t="s">
        <v>1388</v>
      </c>
      <c r="AP129" s="368" t="s">
        <v>1447</v>
      </c>
      <c r="AQ129" s="94" t="str">
        <f t="shared" ref="AQ129" si="213">IF(AR129="Preventivo","Probabilidad",IF(AR129="Detectivo","Probabilidad","Impacto"))</f>
        <v>Probabilidad</v>
      </c>
      <c r="AR129" s="462" t="s">
        <v>62</v>
      </c>
      <c r="AS129" s="459">
        <f t="shared" ref="AS129" si="214">IF(AR129="Preventivo", 25%, IF(AR129="Detectivo",15%, IF(AR129="Correctivo",10%,IF(AR129="No se tienen controles para aplicar al impacto","No Aplica",""))))</f>
        <v>0.15</v>
      </c>
      <c r="AT129" s="462" t="s">
        <v>56</v>
      </c>
      <c r="AU129" s="459">
        <f t="shared" ref="AU129" si="215">IF(AT129="Automático", 25%, IF(AT129="Manual",15%,IF(AT129="No Aplica", "No Aplica","")))</f>
        <v>0.15</v>
      </c>
      <c r="AV129" s="96">
        <f t="shared" ref="AV129" si="216">AS129+AU129</f>
        <v>0.3</v>
      </c>
      <c r="AW129" s="462" t="s">
        <v>57</v>
      </c>
      <c r="AX129" s="462" t="s">
        <v>58</v>
      </c>
      <c r="AY129" s="462" t="s">
        <v>59</v>
      </c>
      <c r="AZ129" s="96">
        <f t="shared" ref="AZ129" si="217">IFERROR(IF(AQ129="Probabilidad",(N129-(+N129*AV129)),IF(AQ129="Impacto",N129,"")),"")</f>
        <v>0.42</v>
      </c>
      <c r="BA129" s="97" t="str">
        <f t="shared" ref="BA129" si="218">IF(AZ129&lt;=20%, "Muy Baja", IF(AZ129&lt;=40%,"Baja", IF(AZ129&lt;=60%,"Media",IF(AZ129&lt;=80%,"Alta","Muy Alta"))))</f>
        <v>Media</v>
      </c>
      <c r="BB129" s="96">
        <f t="shared" ref="BB129" si="219">IF(AQ129="Impacto",(AL129-(+AL129*AV129)),AL129)</f>
        <v>0.8</v>
      </c>
      <c r="BC129" s="97" t="str">
        <f t="shared" ref="BC129" si="220">IF(BB129&lt;=20%, "Leve", IF(BB129&lt;=40%,"Menor", IF(BB129&lt;=60%,"Moderado",IF(BB129&lt;=80%,"Mayor","Catastrófico"))))</f>
        <v>Mayor</v>
      </c>
      <c r="BD129" s="461" t="str">
        <f>IF(AND(BA129&lt;&gt;"",BC129&lt;&gt;""),VLOOKUP(BA129&amp;BC129,'No Eliminar'!$P$3:$Q$27,2,FALSE),"")</f>
        <v>Alta</v>
      </c>
      <c r="BE129" s="1380" t="s">
        <v>60</v>
      </c>
      <c r="BF129" s="1015" t="s">
        <v>911</v>
      </c>
      <c r="BG129" s="1237" t="s">
        <v>1025</v>
      </c>
      <c r="BH129" s="1237" t="s">
        <v>430</v>
      </c>
      <c r="BI129" s="1243">
        <v>44958</v>
      </c>
      <c r="BJ129" s="1243">
        <v>45169</v>
      </c>
      <c r="BK129" s="1015"/>
      <c r="BL129" s="1591" t="s">
        <v>913</v>
      </c>
    </row>
    <row r="130" spans="2:64" ht="86.25" customHeight="1" thickBot="1" x14ac:dyDescent="0.35">
      <c r="B130" s="1447"/>
      <c r="C130" s="1505"/>
      <c r="D130" s="1508"/>
      <c r="E130" s="1393"/>
      <c r="F130" s="1395"/>
      <c r="G130" s="1600"/>
      <c r="H130" s="1590"/>
      <c r="I130" s="1596"/>
      <c r="J130" s="1596"/>
      <c r="K130" s="1596"/>
      <c r="L130" s="1373"/>
      <c r="M130" s="1385"/>
      <c r="N130" s="1371"/>
      <c r="O130" s="458" t="s">
        <v>53</v>
      </c>
      <c r="P130" s="458" t="s">
        <v>53</v>
      </c>
      <c r="Q130" s="458" t="s">
        <v>53</v>
      </c>
      <c r="R130" s="458" t="s">
        <v>53</v>
      </c>
      <c r="S130" s="458" t="s">
        <v>53</v>
      </c>
      <c r="T130" s="458" t="s">
        <v>53</v>
      </c>
      <c r="U130" s="458" t="s">
        <v>53</v>
      </c>
      <c r="V130" s="458" t="s">
        <v>54</v>
      </c>
      <c r="W130" s="458" t="s">
        <v>54</v>
      </c>
      <c r="X130" s="458" t="s">
        <v>53</v>
      </c>
      <c r="Y130" s="458" t="s">
        <v>53</v>
      </c>
      <c r="Z130" s="458" t="s">
        <v>53</v>
      </c>
      <c r="AA130" s="458" t="s">
        <v>53</v>
      </c>
      <c r="AB130" s="458" t="s">
        <v>53</v>
      </c>
      <c r="AC130" s="458" t="s">
        <v>53</v>
      </c>
      <c r="AD130" s="458" t="s">
        <v>54</v>
      </c>
      <c r="AE130" s="458" t="s">
        <v>53</v>
      </c>
      <c r="AF130" s="458" t="s">
        <v>53</v>
      </c>
      <c r="AG130" s="458" t="s">
        <v>54</v>
      </c>
      <c r="AH130" s="144"/>
      <c r="AI130" s="1373"/>
      <c r="AJ130" s="144"/>
      <c r="AK130" s="1375"/>
      <c r="AL130" s="1377"/>
      <c r="AM130" s="1379"/>
      <c r="AN130" s="686" t="s">
        <v>347</v>
      </c>
      <c r="AO130" s="1314" t="s">
        <v>1389</v>
      </c>
      <c r="AP130" s="368" t="s">
        <v>1027</v>
      </c>
      <c r="AQ130" s="456" t="str">
        <f t="shared" si="132"/>
        <v>Impacto</v>
      </c>
      <c r="AR130" s="437" t="s">
        <v>55</v>
      </c>
      <c r="AS130" s="438">
        <f t="shared" si="133"/>
        <v>0.1</v>
      </c>
      <c r="AT130" s="437" t="s">
        <v>56</v>
      </c>
      <c r="AU130" s="438">
        <f t="shared" si="134"/>
        <v>0.15</v>
      </c>
      <c r="AV130" s="442">
        <f t="shared" si="135"/>
        <v>0.25</v>
      </c>
      <c r="AW130" s="437" t="s">
        <v>73</v>
      </c>
      <c r="AX130" s="437" t="s">
        <v>65</v>
      </c>
      <c r="AY130" s="437" t="s">
        <v>59</v>
      </c>
      <c r="AZ130" s="125">
        <f>IFERROR(IF(AND(AQ129="Probabilidad",AQ130="Probabilidad"),(AZ129-(+AZ129*AV130)),IF(AQ130="Probabilidad",(N129-(+N129*AV130)),IF(AQ130="Impacto",AZ129,""))),"")</f>
        <v>0.42</v>
      </c>
      <c r="BA130" s="441" t="str">
        <f t="shared" si="136"/>
        <v>Media</v>
      </c>
      <c r="BB130" s="105">
        <f>IFERROR(IF(AND(AQ129="Impacto",AQ130="Impacto"),(BB129-(+BB129*AV130)),IF(AND(AQ129="Impacto",AQ130="Probabilidad"),(BB129),IF(AND(AQ129="Probabilidad",AQ130="Impacto"),(BB129-(+BB129*AV130)),IF(AND(AQ129="Probabilidad",AQ130="Probabilidad"),(BB129))))),"")</f>
        <v>0.60000000000000009</v>
      </c>
      <c r="BC130" s="441" t="str">
        <f>IF(BB130&lt;=20%, "Leve", IF(BB130&lt;=40%,"Menor", IF(BB130&lt;=60%,"Moderado",IF(BB130&lt;=80%,"Mayor","Catastrófico"))))</f>
        <v>Moderado</v>
      </c>
      <c r="BD130" s="443" t="str">
        <f>IF(AND(BA130&lt;&gt;"",BC130&lt;&gt;""),VLOOKUP(BA130&amp;BC130,'No Eliminar'!$P$3:$Q$27,2,FALSE),"")</f>
        <v>Moderada</v>
      </c>
      <c r="BE130" s="1381"/>
      <c r="BF130" s="1016" t="s">
        <v>1028</v>
      </c>
      <c r="BG130" s="1239" t="s">
        <v>1025</v>
      </c>
      <c r="BH130" s="1239" t="s">
        <v>912</v>
      </c>
      <c r="BI130" s="1263">
        <v>44958</v>
      </c>
      <c r="BJ130" s="1263">
        <v>45260</v>
      </c>
      <c r="BK130" s="1016"/>
      <c r="BL130" s="1592"/>
    </row>
    <row r="131" spans="2:64" ht="156.75" thickBot="1" x14ac:dyDescent="0.35">
      <c r="B131" s="1386" t="s">
        <v>162</v>
      </c>
      <c r="C131" s="1506" t="str">
        <f>VLOOKUP(B131,'No Eliminar'!B$3:D$18,2,FALSE)</f>
        <v>Ejercer el adecuado control de los recursos financieros asignados al Instituto en cumplimiento a los principios contables y de hacienda pública.</v>
      </c>
      <c r="D131" s="1506" t="str">
        <f>VLOOKUP(B131,'No Eliminar'!B$3:E$18,4,FALSE)</f>
        <v>Ejecutar la planeación institucional en el marco de los valores del servicio público.</v>
      </c>
      <c r="E131" s="597" t="s">
        <v>50</v>
      </c>
      <c r="F131" s="720" t="s">
        <v>317</v>
      </c>
      <c r="G131" s="915" t="s">
        <v>524</v>
      </c>
      <c r="H131" s="1241" t="s">
        <v>68</v>
      </c>
      <c r="I131" s="1286" t="s">
        <v>525</v>
      </c>
      <c r="J131" s="1286" t="s">
        <v>1029</v>
      </c>
      <c r="K131" s="923" t="s">
        <v>101</v>
      </c>
      <c r="L131" s="200" t="s">
        <v>167</v>
      </c>
      <c r="M131" s="201" t="str">
        <f t="shared" ref="M131:M132" si="221">IF(L131="Máximo 2 veces por año","Muy Baja", IF(L131="De 3 a 24 veces por año","Baja", IF(L131="De 24 a 500 veces por año","Media", IF(L131="De 500 veces al año y máximo 5000 veces por año","Alta",IF(L131="Más de 5000 veces por año","Muy Alta",";")))))</f>
        <v>Muy Baja</v>
      </c>
      <c r="N131" s="202">
        <f t="shared" ref="N131:N132" si="222">IF(M131="Muy Baja", 20%, IF(M131="Baja",40%, IF(M131="Media",60%, IF(M131="Alta",80%,IF(M131="Muy Alta",100%,"")))))</f>
        <v>0.2</v>
      </c>
      <c r="O131" s="203" t="s">
        <v>53</v>
      </c>
      <c r="P131" s="203" t="s">
        <v>53</v>
      </c>
      <c r="Q131" s="203" t="s">
        <v>53</v>
      </c>
      <c r="R131" s="203" t="s">
        <v>53</v>
      </c>
      <c r="S131" s="203" t="s">
        <v>53</v>
      </c>
      <c r="T131" s="203" t="s">
        <v>53</v>
      </c>
      <c r="U131" s="203" t="s">
        <v>53</v>
      </c>
      <c r="V131" s="203" t="s">
        <v>54</v>
      </c>
      <c r="W131" s="203" t="s">
        <v>54</v>
      </c>
      <c r="X131" s="203" t="s">
        <v>53</v>
      </c>
      <c r="Y131" s="203" t="s">
        <v>53</v>
      </c>
      <c r="Z131" s="203" t="s">
        <v>53</v>
      </c>
      <c r="AA131" s="203" t="s">
        <v>53</v>
      </c>
      <c r="AB131" s="203" t="s">
        <v>53</v>
      </c>
      <c r="AC131" s="203" t="s">
        <v>53</v>
      </c>
      <c r="AD131" s="203" t="s">
        <v>54</v>
      </c>
      <c r="AE131" s="203" t="s">
        <v>53</v>
      </c>
      <c r="AF131" s="203" t="s">
        <v>53</v>
      </c>
      <c r="AG131" s="203" t="s">
        <v>54</v>
      </c>
      <c r="AH131" s="204"/>
      <c r="AI131" s="200" t="s">
        <v>361</v>
      </c>
      <c r="AJ131" s="204"/>
      <c r="AK131" s="205" t="str">
        <f t="shared" ref="AK131:AK132" si="223">IF(AI131="Afectación menor a 10 SMLMV","Leve",IF(AI131="Entre 10 y 50 SMLMV","Menor",IF(AI131="Entre 50 y 100 SMLMV","Moderado",IF(AI131="Entre 100 y 500 SMLMV","Mayor",IF(AI131="Mayor a 500 SMLMV","Catastrófico",";")))))</f>
        <v>Moderado</v>
      </c>
      <c r="AL131" s="206">
        <f t="shared" ref="AL131:AL132" si="224">IF(AK131="Leve", 20%, IF(AK131="Menor",40%, IF(AK131="Moderado",60%, IF(AK131="Mayor",80%,IF(AK131="Catastrófico",100%,"")))))</f>
        <v>0.6</v>
      </c>
      <c r="AM131" s="228" t="str">
        <f>IF(AND(M131&lt;&gt;"",AK131&lt;&gt;""),VLOOKUP(M131&amp;AK131,'No Eliminar'!$P$3:$Q$27,2,FALSE),"")</f>
        <v>Moderada</v>
      </c>
      <c r="AN131" s="686" t="s">
        <v>84</v>
      </c>
      <c r="AO131" s="755" t="s">
        <v>1367</v>
      </c>
      <c r="AP131" s="368" t="s">
        <v>1030</v>
      </c>
      <c r="AQ131" s="583" t="str">
        <f t="shared" si="132"/>
        <v>Probabilidad</v>
      </c>
      <c r="AR131" s="554" t="s">
        <v>61</v>
      </c>
      <c r="AS131" s="550">
        <f t="shared" si="133"/>
        <v>0.25</v>
      </c>
      <c r="AT131" s="554" t="s">
        <v>56</v>
      </c>
      <c r="AU131" s="550">
        <f t="shared" si="134"/>
        <v>0.15</v>
      </c>
      <c r="AV131" s="565">
        <f t="shared" si="135"/>
        <v>0.4</v>
      </c>
      <c r="AW131" s="554" t="s">
        <v>57</v>
      </c>
      <c r="AX131" s="554" t="s">
        <v>58</v>
      </c>
      <c r="AY131" s="554" t="s">
        <v>59</v>
      </c>
      <c r="AZ131" s="565">
        <f t="shared" ref="AZ131" si="225">IFERROR(IF(AQ131="Probabilidad",(N131-(+N131*AV131)),IF(AQ131="Impacto",N131,"")),"")</f>
        <v>0.12</v>
      </c>
      <c r="BA131" s="566" t="str">
        <f t="shared" si="136"/>
        <v>Muy Baja</v>
      </c>
      <c r="BB131" s="565">
        <f t="shared" ref="BB131" si="226">IF(AQ131="Impacto",(AL131-(+AL131*AV131)),AL131)</f>
        <v>0.6</v>
      </c>
      <c r="BC131" s="566" t="str">
        <f t="shared" si="137"/>
        <v>Moderado</v>
      </c>
      <c r="BD131" s="567" t="str">
        <f>IF(AND(BA131&lt;&gt;"",BC131&lt;&gt;""),VLOOKUP(BA131&amp;BC131,'No Eliminar'!$P$3:$Q$27,2,FALSE),"")</f>
        <v>Moderada</v>
      </c>
      <c r="BE131" s="554" t="s">
        <v>60</v>
      </c>
      <c r="BF131" s="1278" t="s">
        <v>765</v>
      </c>
      <c r="BG131" s="1069" t="s">
        <v>764</v>
      </c>
      <c r="BH131" s="1069" t="s">
        <v>590</v>
      </c>
      <c r="BI131" s="1351">
        <v>44928</v>
      </c>
      <c r="BJ131" s="1351">
        <v>45289</v>
      </c>
      <c r="BK131" s="1328"/>
      <c r="BL131" s="1352" t="s">
        <v>1031</v>
      </c>
    </row>
    <row r="132" spans="2:64" ht="108.75" customHeight="1" thickBot="1" x14ac:dyDescent="0.35">
      <c r="B132" s="1387"/>
      <c r="C132" s="1507"/>
      <c r="D132" s="1507"/>
      <c r="E132" s="1413" t="s">
        <v>74</v>
      </c>
      <c r="F132" s="1394" t="s">
        <v>319</v>
      </c>
      <c r="G132" s="1599" t="s">
        <v>1032</v>
      </c>
      <c r="H132" s="1589" t="s">
        <v>68</v>
      </c>
      <c r="I132" s="1595" t="s">
        <v>536</v>
      </c>
      <c r="J132" s="1595" t="s">
        <v>1033</v>
      </c>
      <c r="K132" s="1595" t="s">
        <v>101</v>
      </c>
      <c r="L132" s="1372" t="s">
        <v>72</v>
      </c>
      <c r="M132" s="1384" t="str">
        <f t="shared" si="221"/>
        <v>Baja</v>
      </c>
      <c r="N132" s="1370">
        <f t="shared" si="222"/>
        <v>0.4</v>
      </c>
      <c r="O132" s="320" t="s">
        <v>53</v>
      </c>
      <c r="P132" s="320" t="s">
        <v>53</v>
      </c>
      <c r="Q132" s="320" t="s">
        <v>53</v>
      </c>
      <c r="R132" s="320" t="s">
        <v>53</v>
      </c>
      <c r="S132" s="320" t="s">
        <v>53</v>
      </c>
      <c r="T132" s="320" t="s">
        <v>53</v>
      </c>
      <c r="U132" s="320" t="s">
        <v>53</v>
      </c>
      <c r="V132" s="320" t="s">
        <v>54</v>
      </c>
      <c r="W132" s="320" t="s">
        <v>54</v>
      </c>
      <c r="X132" s="320" t="s">
        <v>53</v>
      </c>
      <c r="Y132" s="320" t="s">
        <v>53</v>
      </c>
      <c r="Z132" s="320" t="s">
        <v>53</v>
      </c>
      <c r="AA132" s="320" t="s">
        <v>53</v>
      </c>
      <c r="AB132" s="320" t="s">
        <v>53</v>
      </c>
      <c r="AC132" s="320" t="s">
        <v>53</v>
      </c>
      <c r="AD132" s="320" t="s">
        <v>54</v>
      </c>
      <c r="AE132" s="320" t="s">
        <v>53</v>
      </c>
      <c r="AF132" s="320" t="s">
        <v>53</v>
      </c>
      <c r="AG132" s="320" t="s">
        <v>54</v>
      </c>
      <c r="AH132" s="92"/>
      <c r="AI132" s="1372" t="s">
        <v>360</v>
      </c>
      <c r="AJ132" s="92"/>
      <c r="AK132" s="1374" t="str">
        <f t="shared" si="223"/>
        <v>Menor</v>
      </c>
      <c r="AL132" s="1376">
        <f t="shared" si="224"/>
        <v>0.4</v>
      </c>
      <c r="AM132" s="1378" t="str">
        <f>IF(AND(M132&lt;&gt;"",AK132&lt;&gt;""),VLOOKUP(M132&amp;AK132,'No Eliminar'!$P$3:$Q$27,2,FALSE),"")</f>
        <v>Moderada</v>
      </c>
      <c r="AN132" s="188" t="s">
        <v>84</v>
      </c>
      <c r="AO132" s="434" t="s">
        <v>1368</v>
      </c>
      <c r="AP132" s="368" t="s">
        <v>538</v>
      </c>
      <c r="AQ132" s="122" t="str">
        <f t="shared" si="132"/>
        <v>Probabilidad</v>
      </c>
      <c r="AR132" s="658" t="s">
        <v>62</v>
      </c>
      <c r="AS132" s="643">
        <f t="shared" si="133"/>
        <v>0.15</v>
      </c>
      <c r="AT132" s="658" t="s">
        <v>56</v>
      </c>
      <c r="AU132" s="643">
        <f t="shared" si="134"/>
        <v>0.15</v>
      </c>
      <c r="AV132" s="644">
        <f t="shared" si="135"/>
        <v>0.3</v>
      </c>
      <c r="AW132" s="658" t="s">
        <v>57</v>
      </c>
      <c r="AX132" s="658" t="s">
        <v>58</v>
      </c>
      <c r="AY132" s="658" t="s">
        <v>59</v>
      </c>
      <c r="AZ132" s="644">
        <f>IFERROR(IF(AQ132="Probabilidad",(N132-(+N132*AV132)),IF(AQ132="Impacto",N132,"")),"")</f>
        <v>0.28000000000000003</v>
      </c>
      <c r="BA132" s="645" t="str">
        <f t="shared" si="136"/>
        <v>Baja</v>
      </c>
      <c r="BB132" s="644">
        <f>IF(AQ132="Impacto",(AL132-(+AL132*AV132)),AL132)</f>
        <v>0.4</v>
      </c>
      <c r="BC132" s="645" t="str">
        <f t="shared" si="137"/>
        <v>Menor</v>
      </c>
      <c r="BD132" s="646" t="str">
        <f>IF(AND(BA132&lt;&gt;"",BC132&lt;&gt;""),VLOOKUP(BA132&amp;BC132,'No Eliminar'!$P$3:$Q$27,2,FALSE),"")</f>
        <v>Moderada</v>
      </c>
      <c r="BE132" s="1380" t="s">
        <v>114</v>
      </c>
      <c r="BF132" s="1585" t="s">
        <v>388</v>
      </c>
      <c r="BG132" s="1585" t="s">
        <v>388</v>
      </c>
      <c r="BH132" s="1585" t="s">
        <v>388</v>
      </c>
      <c r="BI132" s="1585" t="s">
        <v>388</v>
      </c>
      <c r="BJ132" s="1585" t="s">
        <v>388</v>
      </c>
      <c r="BK132" s="1585" t="s">
        <v>388</v>
      </c>
      <c r="BL132" s="1591" t="s">
        <v>1034</v>
      </c>
    </row>
    <row r="133" spans="2:64" ht="96.75" customHeight="1" thickTop="1" thickBot="1" x14ac:dyDescent="0.35">
      <c r="B133" s="1387"/>
      <c r="C133" s="1507"/>
      <c r="D133" s="1507"/>
      <c r="E133" s="1436"/>
      <c r="F133" s="1437"/>
      <c r="G133" s="1666"/>
      <c r="H133" s="1612"/>
      <c r="I133" s="1613"/>
      <c r="J133" s="1613"/>
      <c r="K133" s="1613"/>
      <c r="L133" s="1415"/>
      <c r="M133" s="1424"/>
      <c r="N133" s="1414"/>
      <c r="O133" s="332" t="s">
        <v>53</v>
      </c>
      <c r="P133" s="332" t="s">
        <v>53</v>
      </c>
      <c r="Q133" s="332" t="s">
        <v>53</v>
      </c>
      <c r="R133" s="332" t="s">
        <v>53</v>
      </c>
      <c r="S133" s="332" t="s">
        <v>53</v>
      </c>
      <c r="T133" s="332" t="s">
        <v>53</v>
      </c>
      <c r="U133" s="332" t="s">
        <v>53</v>
      </c>
      <c r="V133" s="332" t="s">
        <v>54</v>
      </c>
      <c r="W133" s="332" t="s">
        <v>54</v>
      </c>
      <c r="X133" s="332" t="s">
        <v>53</v>
      </c>
      <c r="Y133" s="332" t="s">
        <v>53</v>
      </c>
      <c r="Z133" s="332" t="s">
        <v>53</v>
      </c>
      <c r="AA133" s="332" t="s">
        <v>53</v>
      </c>
      <c r="AB133" s="332" t="s">
        <v>53</v>
      </c>
      <c r="AC133" s="332" t="s">
        <v>53</v>
      </c>
      <c r="AD133" s="332" t="s">
        <v>54</v>
      </c>
      <c r="AE133" s="332" t="s">
        <v>53</v>
      </c>
      <c r="AF133" s="332" t="s">
        <v>53</v>
      </c>
      <c r="AG133" s="332" t="s">
        <v>54</v>
      </c>
      <c r="AH133" s="337"/>
      <c r="AI133" s="1415"/>
      <c r="AJ133" s="337"/>
      <c r="AK133" s="1416"/>
      <c r="AL133" s="1417"/>
      <c r="AM133" s="1418"/>
      <c r="AN133" s="188" t="s">
        <v>347</v>
      </c>
      <c r="AO133" s="764" t="s">
        <v>1369</v>
      </c>
      <c r="AP133" s="368" t="s">
        <v>1035</v>
      </c>
      <c r="AQ133" s="521" t="str">
        <f t="shared" si="132"/>
        <v>Probabilidad</v>
      </c>
      <c r="AR133" s="659" t="s">
        <v>62</v>
      </c>
      <c r="AS133" s="617">
        <f t="shared" si="133"/>
        <v>0.15</v>
      </c>
      <c r="AT133" s="659" t="s">
        <v>56</v>
      </c>
      <c r="AU133" s="617">
        <f t="shared" si="134"/>
        <v>0.15</v>
      </c>
      <c r="AV133" s="618">
        <f>AS133+AU133</f>
        <v>0.3</v>
      </c>
      <c r="AW133" s="659" t="s">
        <v>57</v>
      </c>
      <c r="AX133" s="659" t="s">
        <v>58</v>
      </c>
      <c r="AY133" s="659" t="s">
        <v>59</v>
      </c>
      <c r="AZ133" s="629">
        <f>IFERROR(IF(AND(AQ132="Probabilidad",AQ133="Probabilidad"),(AZ132-(+AZ132*AV133)),IF(AQ133="Probabilidad",(N132-(+N132*AV133)),IF(AQ133="Impacto",AZ132,""))),"")</f>
        <v>0.19600000000000001</v>
      </c>
      <c r="BA133" s="619" t="str">
        <f t="shared" si="136"/>
        <v>Muy Baja</v>
      </c>
      <c r="BB133" s="618">
        <f>IFERROR(IF(AND(AQ132="Impacto",AQ133="Impacto"),(BB132-(+BB132*AV133)),IF(AND(AQ132="Impacto",AQ133="Probabilidad"),(BB132),IF(AND(AQ132="Probabilidad",AQ133="Impacto"),(BB132-(+BB132*AV133)),IF(AND(AQ132="Probabilidad",AQ133="Probabilidad"),(BB132))))),"")</f>
        <v>0.4</v>
      </c>
      <c r="BC133" s="619" t="str">
        <f t="shared" si="137"/>
        <v>Menor</v>
      </c>
      <c r="BD133" s="620" t="str">
        <f>IF(AND(BA133&lt;&gt;"",BC133&lt;&gt;""),VLOOKUP(BA133&amp;BC133,'No Eliminar'!$P$3:$Q$27,2,FALSE),"")</f>
        <v>Baja</v>
      </c>
      <c r="BE133" s="1419"/>
      <c r="BF133" s="1615"/>
      <c r="BG133" s="1615"/>
      <c r="BH133" s="1615"/>
      <c r="BI133" s="1615"/>
      <c r="BJ133" s="1615"/>
      <c r="BK133" s="1615"/>
      <c r="BL133" s="1614"/>
    </row>
    <row r="134" spans="2:64" ht="104.25" thickBot="1" x14ac:dyDescent="0.35">
      <c r="B134" s="1387"/>
      <c r="C134" s="1507"/>
      <c r="D134" s="1507"/>
      <c r="E134" s="1433"/>
      <c r="F134" s="1395"/>
      <c r="G134" s="1600"/>
      <c r="H134" s="1590"/>
      <c r="I134" s="1596"/>
      <c r="J134" s="1596"/>
      <c r="K134" s="1596"/>
      <c r="L134" s="1373"/>
      <c r="M134" s="1385"/>
      <c r="N134" s="1371"/>
      <c r="O134" s="321" t="s">
        <v>53</v>
      </c>
      <c r="P134" s="321" t="s">
        <v>53</v>
      </c>
      <c r="Q134" s="321" t="s">
        <v>53</v>
      </c>
      <c r="R134" s="321" t="s">
        <v>53</v>
      </c>
      <c r="S134" s="321" t="s">
        <v>53</v>
      </c>
      <c r="T134" s="321" t="s">
        <v>53</v>
      </c>
      <c r="U134" s="321" t="s">
        <v>53</v>
      </c>
      <c r="V134" s="321" t="s">
        <v>54</v>
      </c>
      <c r="W134" s="321" t="s">
        <v>54</v>
      </c>
      <c r="X134" s="321" t="s">
        <v>53</v>
      </c>
      <c r="Y134" s="321" t="s">
        <v>53</v>
      </c>
      <c r="Z134" s="321" t="s">
        <v>53</v>
      </c>
      <c r="AA134" s="321" t="s">
        <v>53</v>
      </c>
      <c r="AB134" s="321" t="s">
        <v>53</v>
      </c>
      <c r="AC134" s="321" t="s">
        <v>53</v>
      </c>
      <c r="AD134" s="321" t="s">
        <v>54</v>
      </c>
      <c r="AE134" s="321" t="s">
        <v>53</v>
      </c>
      <c r="AF134" s="321" t="s">
        <v>53</v>
      </c>
      <c r="AG134" s="321" t="s">
        <v>54</v>
      </c>
      <c r="AH134" s="101"/>
      <c r="AI134" s="1373"/>
      <c r="AJ134" s="101"/>
      <c r="AK134" s="1375"/>
      <c r="AL134" s="1377"/>
      <c r="AM134" s="1379"/>
      <c r="AN134" s="686" t="s">
        <v>348</v>
      </c>
      <c r="AO134" s="435" t="s">
        <v>1370</v>
      </c>
      <c r="AP134" s="368" t="s">
        <v>537</v>
      </c>
      <c r="AQ134" s="123" t="str">
        <f t="shared" si="132"/>
        <v>Probabilidad</v>
      </c>
      <c r="AR134" s="660" t="s">
        <v>62</v>
      </c>
      <c r="AS134" s="653">
        <f t="shared" si="133"/>
        <v>0.15</v>
      </c>
      <c r="AT134" s="660" t="s">
        <v>56</v>
      </c>
      <c r="AU134" s="653">
        <f t="shared" si="134"/>
        <v>0.15</v>
      </c>
      <c r="AV134" s="654">
        <f>AS134+AU134</f>
        <v>0.3</v>
      </c>
      <c r="AW134" s="660" t="s">
        <v>57</v>
      </c>
      <c r="AX134" s="660" t="s">
        <v>58</v>
      </c>
      <c r="AY134" s="660" t="s">
        <v>59</v>
      </c>
      <c r="AZ134" s="671">
        <f>IFERROR(IF(AND(AQ133="Probabilidad",AQ134="Probabilidad"),(AZ133-(+AZ133*AV134)),IF(AQ134="Probabilidad",(N133-(+N133*AV134)),IF(AQ134="Impacto",AZ133,""))),"")</f>
        <v>0.13720000000000002</v>
      </c>
      <c r="BA134" s="655" t="str">
        <f t="shared" si="136"/>
        <v>Muy Baja</v>
      </c>
      <c r="BB134" s="654">
        <f>IFERROR(IF(AND(AQ133="Impacto",AQ134="Impacto"),(BB133-(+BB133*AV134)),IF(AND(AQ133="Impacto",AQ134="Probabilidad"),(BB133),IF(AND(AQ133="Probabilidad",AQ134="Impacto"),(BB133-(+BB133*AV134)),IF(AND(AQ133="Probabilidad",AQ134="Probabilidad"),(BB133))))),"")</f>
        <v>0.4</v>
      </c>
      <c r="BC134" s="655" t="str">
        <f t="shared" si="137"/>
        <v>Menor</v>
      </c>
      <c r="BD134" s="656" t="str">
        <f>IF(AND(BA134&lt;&gt;"",BC134&lt;&gt;""),VLOOKUP(BA134&amp;BC134,'No Eliminar'!$P$3:$Q$27,2,FALSE),"")</f>
        <v>Baja</v>
      </c>
      <c r="BE134" s="1381"/>
      <c r="BF134" s="1586"/>
      <c r="BG134" s="1586"/>
      <c r="BH134" s="1586"/>
      <c r="BI134" s="1586"/>
      <c r="BJ134" s="1586"/>
      <c r="BK134" s="1586"/>
      <c r="BL134" s="1592"/>
    </row>
    <row r="135" spans="2:64" ht="167.25" customHeight="1" thickBot="1" x14ac:dyDescent="0.35">
      <c r="B135" s="1387"/>
      <c r="C135" s="1507"/>
      <c r="D135" s="1507"/>
      <c r="E135" s="1413" t="s">
        <v>50</v>
      </c>
      <c r="F135" s="1394" t="s">
        <v>320</v>
      </c>
      <c r="G135" s="1593" t="s">
        <v>562</v>
      </c>
      <c r="H135" s="1589" t="s">
        <v>68</v>
      </c>
      <c r="I135" s="1589" t="s">
        <v>563</v>
      </c>
      <c r="J135" s="1623" t="s">
        <v>1036</v>
      </c>
      <c r="K135" s="1595" t="s">
        <v>101</v>
      </c>
      <c r="L135" s="1372" t="s">
        <v>72</v>
      </c>
      <c r="M135" s="1384" t="str">
        <f t="shared" ref="M135" si="227">IF(L135="Máximo 2 veces por año","Muy Baja", IF(L135="De 3 a 24 veces por año","Baja", IF(L135="De 24 a 500 veces por año","Media", IF(L135="De 500 veces al año y máximo 5000 veces por año","Alta",IF(L135="Más de 5000 veces por año","Muy Alta",";")))))</f>
        <v>Baja</v>
      </c>
      <c r="N135" s="1370">
        <f t="shared" ref="N135" si="228">IF(M135="Muy Baja", 20%, IF(M135="Baja",40%, IF(M135="Media",60%, IF(M135="Alta",80%,IF(M135="Muy Alta",100%,"")))))</f>
        <v>0.4</v>
      </c>
      <c r="O135" s="358" t="s">
        <v>53</v>
      </c>
      <c r="P135" s="358" t="s">
        <v>53</v>
      </c>
      <c r="Q135" s="358" t="s">
        <v>53</v>
      </c>
      <c r="R135" s="358" t="s">
        <v>53</v>
      </c>
      <c r="S135" s="358" t="s">
        <v>53</v>
      </c>
      <c r="T135" s="358" t="s">
        <v>53</v>
      </c>
      <c r="U135" s="358" t="s">
        <v>53</v>
      </c>
      <c r="V135" s="358" t="s">
        <v>54</v>
      </c>
      <c r="W135" s="358" t="s">
        <v>54</v>
      </c>
      <c r="X135" s="358" t="s">
        <v>53</v>
      </c>
      <c r="Y135" s="358" t="s">
        <v>53</v>
      </c>
      <c r="Z135" s="358" t="s">
        <v>53</v>
      </c>
      <c r="AA135" s="358" t="s">
        <v>53</v>
      </c>
      <c r="AB135" s="358" t="s">
        <v>53</v>
      </c>
      <c r="AC135" s="358" t="s">
        <v>53</v>
      </c>
      <c r="AD135" s="358" t="s">
        <v>54</v>
      </c>
      <c r="AE135" s="358" t="s">
        <v>53</v>
      </c>
      <c r="AF135" s="358" t="s">
        <v>53</v>
      </c>
      <c r="AG135" s="358" t="s">
        <v>54</v>
      </c>
      <c r="AH135" s="84"/>
      <c r="AI135" s="1372" t="s">
        <v>360</v>
      </c>
      <c r="AJ135" s="84"/>
      <c r="AK135" s="1374" t="str">
        <f t="shared" ref="AK135" si="229">IF(AI135="Afectación menor a 10 SMLMV","Leve",IF(AI135="Entre 10 y 50 SMLMV","Menor",IF(AI135="Entre 50 y 100 SMLMV","Moderado",IF(AI135="Entre 100 y 500 SMLMV","Mayor",IF(AI135="Mayor a 500 SMLMV","Catastrófico",";")))))</f>
        <v>Menor</v>
      </c>
      <c r="AL135" s="1376">
        <f t="shared" ref="AL135" si="230">IF(AK135="Leve", 20%, IF(AK135="Menor",40%, IF(AK135="Moderado",60%, IF(AK135="Mayor",80%,IF(AK135="Catastrófico",100%,"")))))</f>
        <v>0.4</v>
      </c>
      <c r="AM135" s="1378" t="str">
        <f>IF(AND(M135&lt;&gt;"",AK135&lt;&gt;""),VLOOKUP(M135&amp;AK135,'No Eliminar'!$P$3:$Q$27,2,FALSE),"")</f>
        <v>Moderada</v>
      </c>
      <c r="AN135" s="188" t="s">
        <v>84</v>
      </c>
      <c r="AO135" s="434" t="s">
        <v>1371</v>
      </c>
      <c r="AP135" s="368" t="s">
        <v>564</v>
      </c>
      <c r="AQ135" s="122" t="str">
        <f t="shared" si="132"/>
        <v>Probabilidad</v>
      </c>
      <c r="AR135" s="658" t="s">
        <v>61</v>
      </c>
      <c r="AS135" s="643">
        <f t="shared" si="133"/>
        <v>0.25</v>
      </c>
      <c r="AT135" s="658" t="s">
        <v>69</v>
      </c>
      <c r="AU135" s="643">
        <f t="shared" si="134"/>
        <v>0.25</v>
      </c>
      <c r="AV135" s="644">
        <f t="shared" ref="AV135:AV137" si="231">AS135+AU135</f>
        <v>0.5</v>
      </c>
      <c r="AW135" s="658" t="s">
        <v>57</v>
      </c>
      <c r="AX135" s="658" t="s">
        <v>58</v>
      </c>
      <c r="AY135" s="658" t="s">
        <v>59</v>
      </c>
      <c r="AZ135" s="644">
        <f>IFERROR(IF(AQ135="Probabilidad",(N135-(+N135*AV135)),IF(AQ135="Impacto",N135,"")),"")</f>
        <v>0.2</v>
      </c>
      <c r="BA135" s="645" t="str">
        <f t="shared" si="136"/>
        <v>Muy Baja</v>
      </c>
      <c r="BB135" s="644">
        <f>IF(AQ135="Impacto",(AL135-(+AL135*AV135)),AL135)</f>
        <v>0.4</v>
      </c>
      <c r="BC135" s="645" t="str">
        <f t="shared" si="137"/>
        <v>Menor</v>
      </c>
      <c r="BD135" s="646" t="str">
        <f>IF(AND(BA135&lt;&gt;"",BC135&lt;&gt;""),VLOOKUP(BA135&amp;BC135,'No Eliminar'!$P$3:$Q$27,2,FALSE),"")</f>
        <v>Baja</v>
      </c>
      <c r="BE135" s="1380" t="s">
        <v>114</v>
      </c>
      <c r="BF135" s="1585" t="s">
        <v>388</v>
      </c>
      <c r="BG135" s="1585" t="s">
        <v>388</v>
      </c>
      <c r="BH135" s="1585" t="s">
        <v>388</v>
      </c>
      <c r="BI135" s="1585" t="s">
        <v>388</v>
      </c>
      <c r="BJ135" s="1585" t="s">
        <v>388</v>
      </c>
      <c r="BK135" s="1011"/>
      <c r="BL135" s="1591" t="s">
        <v>1038</v>
      </c>
    </row>
    <row r="136" spans="2:64" ht="150.75" customHeight="1" thickTop="1" thickBot="1" x14ac:dyDescent="0.35">
      <c r="B136" s="1388"/>
      <c r="C136" s="1508"/>
      <c r="D136" s="1508"/>
      <c r="E136" s="1393"/>
      <c r="F136" s="1395"/>
      <c r="G136" s="1594"/>
      <c r="H136" s="1590"/>
      <c r="I136" s="1590"/>
      <c r="J136" s="1632"/>
      <c r="K136" s="1596"/>
      <c r="L136" s="1373"/>
      <c r="M136" s="1385"/>
      <c r="N136" s="1371"/>
      <c r="O136" s="321" t="s">
        <v>53</v>
      </c>
      <c r="P136" s="321" t="s">
        <v>53</v>
      </c>
      <c r="Q136" s="321" t="s">
        <v>53</v>
      </c>
      <c r="R136" s="321" t="s">
        <v>53</v>
      </c>
      <c r="S136" s="321" t="s">
        <v>53</v>
      </c>
      <c r="T136" s="321" t="s">
        <v>53</v>
      </c>
      <c r="U136" s="321" t="s">
        <v>53</v>
      </c>
      <c r="V136" s="321" t="s">
        <v>54</v>
      </c>
      <c r="W136" s="321" t="s">
        <v>54</v>
      </c>
      <c r="X136" s="321" t="s">
        <v>53</v>
      </c>
      <c r="Y136" s="321" t="s">
        <v>53</v>
      </c>
      <c r="Z136" s="321" t="s">
        <v>53</v>
      </c>
      <c r="AA136" s="321" t="s">
        <v>53</v>
      </c>
      <c r="AB136" s="321" t="s">
        <v>53</v>
      </c>
      <c r="AC136" s="321" t="s">
        <v>53</v>
      </c>
      <c r="AD136" s="321" t="s">
        <v>54</v>
      </c>
      <c r="AE136" s="321" t="s">
        <v>53</v>
      </c>
      <c r="AF136" s="321" t="s">
        <v>53</v>
      </c>
      <c r="AG136" s="321" t="s">
        <v>54</v>
      </c>
      <c r="AH136" s="101"/>
      <c r="AI136" s="1373"/>
      <c r="AJ136" s="101"/>
      <c r="AK136" s="1375"/>
      <c r="AL136" s="1377"/>
      <c r="AM136" s="1379"/>
      <c r="AN136" s="686" t="s">
        <v>347</v>
      </c>
      <c r="AO136" s="435" t="s">
        <v>1631</v>
      </c>
      <c r="AP136" s="368" t="s">
        <v>565</v>
      </c>
      <c r="AQ136" s="123" t="str">
        <f t="shared" si="132"/>
        <v>Probabilidad</v>
      </c>
      <c r="AR136" s="660" t="s">
        <v>61</v>
      </c>
      <c r="AS136" s="653">
        <f t="shared" si="133"/>
        <v>0.25</v>
      </c>
      <c r="AT136" s="660" t="s">
        <v>69</v>
      </c>
      <c r="AU136" s="653">
        <f t="shared" si="134"/>
        <v>0.25</v>
      </c>
      <c r="AV136" s="654">
        <f t="shared" si="231"/>
        <v>0.5</v>
      </c>
      <c r="AW136" s="660" t="s">
        <v>57</v>
      </c>
      <c r="AX136" s="660" t="s">
        <v>58</v>
      </c>
      <c r="AY136" s="660" t="s">
        <v>59</v>
      </c>
      <c r="AZ136" s="671">
        <f>IFERROR(IF(AND(AQ135="Probabilidad",AQ136="Probabilidad"),(AZ135-(+AZ135*AV136)),IF(AQ136="Probabilidad",(N135-(+N135*AV136)),IF(AQ136="Impacto",AZ135,""))),"")</f>
        <v>0.1</v>
      </c>
      <c r="BA136" s="655" t="str">
        <f t="shared" si="136"/>
        <v>Muy Baja</v>
      </c>
      <c r="BB136" s="654">
        <f>IFERROR(IF(AND(AQ135="Impacto",AQ136="Impacto"),(BB135-(+BB135*AV136)),IF(AND(AQ135="Impacto",AQ136="Probabilidad"),(BB135),IF(AND(AQ135="Probabilidad",AQ136="Impacto"),(BB135-(+BB135*AV136)),IF(AND(AQ135="Probabilidad",AQ136="Probabilidad"),(BB135))))),"")</f>
        <v>0.4</v>
      </c>
      <c r="BC136" s="655" t="str">
        <f t="shared" si="137"/>
        <v>Menor</v>
      </c>
      <c r="BD136" s="656" t="str">
        <f>IF(AND(BA136&lt;&gt;"",BC136&lt;&gt;""),VLOOKUP(BA136&amp;BC136,'No Eliminar'!$P$3:$Q$27,2,FALSE),"")</f>
        <v>Baja</v>
      </c>
      <c r="BE136" s="1381"/>
      <c r="BF136" s="1586"/>
      <c r="BG136" s="1586"/>
      <c r="BH136" s="1586"/>
      <c r="BI136" s="1586"/>
      <c r="BJ136" s="1586"/>
      <c r="BK136" s="1012"/>
      <c r="BL136" s="1592"/>
    </row>
    <row r="137" spans="2:64" ht="114.75" customHeight="1" x14ac:dyDescent="0.3">
      <c r="B137" s="1386" t="s">
        <v>71</v>
      </c>
      <c r="C137" s="1506" t="str">
        <f>VLOOKUP(B137,'No Eliminar'!B$3:D$18,2,FALSE)</f>
        <v>Administrar la documentación del Instituto durante todo su ciclo vital de acuerdo a la legislación vigente con el fin de conservar la memoria institucional y proporcionar de manera oportuna la información a usuarios.</v>
      </c>
      <c r="D137" s="1506" t="str">
        <f>VLOOKUP(B137,'No Eliminar'!B$3:E$18,4,FALSE)</f>
        <v>Garantizar un adecuado flujo de información tanto interna  como externa</v>
      </c>
      <c r="E137" s="1392" t="s">
        <v>50</v>
      </c>
      <c r="F137" s="1394" t="s">
        <v>321</v>
      </c>
      <c r="G137" s="1599" t="s">
        <v>567</v>
      </c>
      <c r="H137" s="1589" t="s">
        <v>68</v>
      </c>
      <c r="I137" s="1595" t="s">
        <v>568</v>
      </c>
      <c r="J137" s="1595" t="s">
        <v>569</v>
      </c>
      <c r="K137" s="1595" t="s">
        <v>355</v>
      </c>
      <c r="L137" s="1372" t="s">
        <v>167</v>
      </c>
      <c r="M137" s="1384" t="str">
        <f t="shared" ref="M137" si="232">IF(L137="Máximo 2 veces por año","Muy Baja", IF(L137="De 3 a 24 veces por año","Baja", IF(L137="De 24 a 500 veces por año","Media", IF(L137="De 500 veces al año y máximo 5000 veces por año","Alta",IF(L137="Más de 5000 veces por año","Muy Alta",";")))))</f>
        <v>Muy Baja</v>
      </c>
      <c r="N137" s="1370">
        <f t="shared" ref="N137" si="233">IF(M137="Muy Baja", 20%, IF(M137="Baja",40%, IF(M137="Media",60%, IF(M137="Alta",80%,IF(M137="Muy Alta",100%,"")))))</f>
        <v>0.2</v>
      </c>
      <c r="O137" s="320" t="s">
        <v>53</v>
      </c>
      <c r="P137" s="320" t="s">
        <v>53</v>
      </c>
      <c r="Q137" s="320" t="s">
        <v>53</v>
      </c>
      <c r="R137" s="320" t="s">
        <v>53</v>
      </c>
      <c r="S137" s="320" t="s">
        <v>53</v>
      </c>
      <c r="T137" s="320" t="s">
        <v>53</v>
      </c>
      <c r="U137" s="320" t="s">
        <v>53</v>
      </c>
      <c r="V137" s="320" t="s">
        <v>54</v>
      </c>
      <c r="W137" s="320" t="s">
        <v>54</v>
      </c>
      <c r="X137" s="320" t="s">
        <v>53</v>
      </c>
      <c r="Y137" s="320" t="s">
        <v>53</v>
      </c>
      <c r="Z137" s="320" t="s">
        <v>53</v>
      </c>
      <c r="AA137" s="320" t="s">
        <v>53</v>
      </c>
      <c r="AB137" s="320" t="s">
        <v>53</v>
      </c>
      <c r="AC137" s="320" t="s">
        <v>53</v>
      </c>
      <c r="AD137" s="320" t="s">
        <v>54</v>
      </c>
      <c r="AE137" s="320" t="s">
        <v>53</v>
      </c>
      <c r="AF137" s="320" t="s">
        <v>53</v>
      </c>
      <c r="AG137" s="320" t="s">
        <v>54</v>
      </c>
      <c r="AH137" s="92"/>
      <c r="AI137" s="1372" t="s">
        <v>189</v>
      </c>
      <c r="AJ137" s="92"/>
      <c r="AK137" s="1374" t="str">
        <f t="shared" ref="AK137" si="234">IF(AI137="Afectación menor a 10 SMLMV","Leve",IF(AI137="Entre 10 y 50 SMLMV","Menor",IF(AI137="Entre 50 y 100 SMLMV","Moderado",IF(AI137="Entre 100 y 500 SMLMV","Mayor",IF(AI137="Mayor a 500 SMLMV","Catastrófico",";")))))</f>
        <v>Catastrófico</v>
      </c>
      <c r="AL137" s="1376">
        <f t="shared" ref="AL137" si="235">IF(AK137="Leve", 20%, IF(AK137="Menor",40%, IF(AK137="Moderado",60%, IF(AK137="Mayor",80%,IF(AK137="Catastrófico",100%,"")))))</f>
        <v>1</v>
      </c>
      <c r="AM137" s="1378" t="str">
        <f>IF(AND(M137&lt;&gt;"",AK137&lt;&gt;""),VLOOKUP(M137&amp;AK137,'No Eliminar'!$P$3:$Q$27,2,FALSE),"")</f>
        <v>Extrema</v>
      </c>
      <c r="AN137" s="1429" t="s">
        <v>84</v>
      </c>
      <c r="AO137" s="1641" t="s">
        <v>1596</v>
      </c>
      <c r="AP137" s="1408" t="s">
        <v>570</v>
      </c>
      <c r="AQ137" s="1410" t="str">
        <f t="shared" si="132"/>
        <v>Impacto</v>
      </c>
      <c r="AR137" s="1380" t="s">
        <v>55</v>
      </c>
      <c r="AS137" s="1376">
        <f t="shared" si="133"/>
        <v>0.1</v>
      </c>
      <c r="AT137" s="1380" t="s">
        <v>56</v>
      </c>
      <c r="AU137" s="1376">
        <f t="shared" si="134"/>
        <v>0.15</v>
      </c>
      <c r="AV137" s="1400">
        <f t="shared" si="231"/>
        <v>0.25</v>
      </c>
      <c r="AW137" s="1380" t="s">
        <v>57</v>
      </c>
      <c r="AX137" s="1380" t="s">
        <v>65</v>
      </c>
      <c r="AY137" s="1380" t="s">
        <v>59</v>
      </c>
      <c r="AZ137" s="1400">
        <f>IFERROR(IF(AQ137="Probabilidad",(N137-(+N137*AV137)),IF(AQ137="Impacto",N137,"")),"")</f>
        <v>0.2</v>
      </c>
      <c r="BA137" s="1398" t="str">
        <f t="shared" si="136"/>
        <v>Muy Baja</v>
      </c>
      <c r="BB137" s="1400">
        <f>IF(AQ137="Impacto",(AL137-(+AL137*AV137)),AL137)</f>
        <v>0.75</v>
      </c>
      <c r="BC137" s="1398" t="str">
        <f t="shared" si="137"/>
        <v>Mayor</v>
      </c>
      <c r="BD137" s="1402" t="str">
        <f>IF(AND(BA137&lt;&gt;"",BC137&lt;&gt;""),VLOOKUP(BA137&amp;BC137,'No Eliminar'!$P$3:$Q$27,2,FALSE),"")</f>
        <v>Alta</v>
      </c>
      <c r="BE137" s="1380" t="s">
        <v>118</v>
      </c>
      <c r="BF137" s="1255" t="s">
        <v>572</v>
      </c>
      <c r="BG137" s="1246" t="s">
        <v>573</v>
      </c>
      <c r="BH137" s="1246" t="s">
        <v>430</v>
      </c>
      <c r="BI137" s="1248">
        <v>44927</v>
      </c>
      <c r="BJ137" s="1248">
        <v>45290</v>
      </c>
      <c r="BK137" s="1266"/>
      <c r="BL137" s="1591" t="s">
        <v>576</v>
      </c>
    </row>
    <row r="138" spans="2:64" ht="100.5" thickBot="1" x14ac:dyDescent="0.35">
      <c r="B138" s="1387"/>
      <c r="C138" s="1507"/>
      <c r="D138" s="1507"/>
      <c r="E138" s="1433"/>
      <c r="F138" s="1395"/>
      <c r="G138" s="1600"/>
      <c r="H138" s="1590"/>
      <c r="I138" s="1596"/>
      <c r="J138" s="1596"/>
      <c r="K138" s="1596"/>
      <c r="L138" s="1373"/>
      <c r="M138" s="1385"/>
      <c r="N138" s="1371"/>
      <c r="O138" s="321" t="s">
        <v>53</v>
      </c>
      <c r="P138" s="321" t="s">
        <v>53</v>
      </c>
      <c r="Q138" s="321" t="s">
        <v>53</v>
      </c>
      <c r="R138" s="321" t="s">
        <v>53</v>
      </c>
      <c r="S138" s="321" t="s">
        <v>53</v>
      </c>
      <c r="T138" s="321" t="s">
        <v>53</v>
      </c>
      <c r="U138" s="321" t="s">
        <v>53</v>
      </c>
      <c r="V138" s="321" t="s">
        <v>54</v>
      </c>
      <c r="W138" s="321" t="s">
        <v>54</v>
      </c>
      <c r="X138" s="321" t="s">
        <v>53</v>
      </c>
      <c r="Y138" s="321" t="s">
        <v>53</v>
      </c>
      <c r="Z138" s="321" t="s">
        <v>53</v>
      </c>
      <c r="AA138" s="321" t="s">
        <v>53</v>
      </c>
      <c r="AB138" s="321" t="s">
        <v>53</v>
      </c>
      <c r="AC138" s="321" t="s">
        <v>53</v>
      </c>
      <c r="AD138" s="321" t="s">
        <v>54</v>
      </c>
      <c r="AE138" s="321" t="s">
        <v>53</v>
      </c>
      <c r="AF138" s="321" t="s">
        <v>53</v>
      </c>
      <c r="AG138" s="321" t="s">
        <v>54</v>
      </c>
      <c r="AH138" s="101"/>
      <c r="AI138" s="1373"/>
      <c r="AJ138" s="101"/>
      <c r="AK138" s="1375"/>
      <c r="AL138" s="1377"/>
      <c r="AM138" s="1379"/>
      <c r="AN138" s="1430"/>
      <c r="AO138" s="1642"/>
      <c r="AP138" s="1409"/>
      <c r="AQ138" s="1411"/>
      <c r="AR138" s="1381"/>
      <c r="AS138" s="1377"/>
      <c r="AT138" s="1381"/>
      <c r="AU138" s="1377"/>
      <c r="AV138" s="1401"/>
      <c r="AW138" s="1381"/>
      <c r="AX138" s="1381"/>
      <c r="AY138" s="1381"/>
      <c r="AZ138" s="1401"/>
      <c r="BA138" s="1399"/>
      <c r="BB138" s="1401"/>
      <c r="BC138" s="1399"/>
      <c r="BD138" s="1403"/>
      <c r="BE138" s="1381"/>
      <c r="BF138" s="1016" t="s">
        <v>574</v>
      </c>
      <c r="BG138" s="1239" t="s">
        <v>575</v>
      </c>
      <c r="BH138" s="1239" t="s">
        <v>430</v>
      </c>
      <c r="BI138" s="1263">
        <v>44927</v>
      </c>
      <c r="BJ138" s="1263">
        <v>45290</v>
      </c>
      <c r="BK138" s="1012"/>
      <c r="BL138" s="1592"/>
    </row>
    <row r="139" spans="2:64" ht="120" thickBot="1" x14ac:dyDescent="0.35">
      <c r="B139" s="1387"/>
      <c r="C139" s="1507"/>
      <c r="D139" s="1507"/>
      <c r="E139" s="1413" t="s">
        <v>74</v>
      </c>
      <c r="F139" s="1394" t="s">
        <v>322</v>
      </c>
      <c r="G139" s="1599" t="s">
        <v>577</v>
      </c>
      <c r="H139" s="1589" t="s">
        <v>68</v>
      </c>
      <c r="I139" s="1589" t="s">
        <v>578</v>
      </c>
      <c r="J139" s="1589" t="s">
        <v>579</v>
      </c>
      <c r="K139" s="1595" t="s">
        <v>101</v>
      </c>
      <c r="L139" s="1372" t="s">
        <v>72</v>
      </c>
      <c r="M139" s="1384" t="str">
        <f t="shared" ref="M139" si="236">IF(L139="Máximo 2 veces por año","Muy Baja", IF(L139="De 3 a 24 veces por año","Baja", IF(L139="De 24 a 500 veces por año","Media", IF(L139="De 500 veces al año y máximo 5000 veces por año","Alta",IF(L139="Más de 5000 veces por año","Muy Alta",";")))))</f>
        <v>Baja</v>
      </c>
      <c r="N139" s="1370">
        <f t="shared" ref="N139" si="237">IF(M139="Muy Baja", 20%, IF(M139="Baja",40%, IF(M139="Media",60%, IF(M139="Alta",80%,IF(M139="Muy Alta",100%,"")))))</f>
        <v>0.4</v>
      </c>
      <c r="O139" s="358" t="s">
        <v>53</v>
      </c>
      <c r="P139" s="358" t="s">
        <v>53</v>
      </c>
      <c r="Q139" s="358" t="s">
        <v>53</v>
      </c>
      <c r="R139" s="358" t="s">
        <v>53</v>
      </c>
      <c r="S139" s="358" t="s">
        <v>53</v>
      </c>
      <c r="T139" s="358" t="s">
        <v>53</v>
      </c>
      <c r="U139" s="358" t="s">
        <v>53</v>
      </c>
      <c r="V139" s="358" t="s">
        <v>54</v>
      </c>
      <c r="W139" s="358" t="s">
        <v>54</v>
      </c>
      <c r="X139" s="358" t="s">
        <v>53</v>
      </c>
      <c r="Y139" s="358" t="s">
        <v>53</v>
      </c>
      <c r="Z139" s="358" t="s">
        <v>53</v>
      </c>
      <c r="AA139" s="358" t="s">
        <v>53</v>
      </c>
      <c r="AB139" s="358" t="s">
        <v>53</v>
      </c>
      <c r="AC139" s="358" t="s">
        <v>53</v>
      </c>
      <c r="AD139" s="358" t="s">
        <v>54</v>
      </c>
      <c r="AE139" s="358" t="s">
        <v>53</v>
      </c>
      <c r="AF139" s="358" t="s">
        <v>53</v>
      </c>
      <c r="AG139" s="358" t="s">
        <v>54</v>
      </c>
      <c r="AH139" s="84"/>
      <c r="AI139" s="1372" t="s">
        <v>361</v>
      </c>
      <c r="AJ139" s="84"/>
      <c r="AK139" s="1374" t="str">
        <f>IF(AI139="Afectación menor a 10 SMLMV","Leve",IF(AI139="Entre 10 y 50 SMLMV","Menor",IF(AI139="Entre 50 y 100 SMLMV","Moderado",IF(AI139="Entre 100 y 500 SMLMV","Mayor",IF(AI139="Mayor a 500 SMLMV","Catastrófico",";")))))</f>
        <v>Moderado</v>
      </c>
      <c r="AL139" s="1376">
        <f t="shared" ref="AL139" si="238">IF(AK139="Leve", 20%, IF(AK139="Menor",40%, IF(AK139="Moderado",60%, IF(AK139="Mayor",80%,IF(AK139="Catastrófico",100%,"")))))</f>
        <v>0.6</v>
      </c>
      <c r="AM139" s="1378" t="str">
        <f>IF(AND(M139&lt;&gt;"",AK139&lt;&gt;""),VLOOKUP(M139&amp;AK139,'No Eliminar'!$P$3:$Q$27,2,FALSE),"")</f>
        <v>Moderada</v>
      </c>
      <c r="AN139" s="188" t="s">
        <v>84</v>
      </c>
      <c r="AO139" s="1301" t="s">
        <v>1363</v>
      </c>
      <c r="AP139" s="368" t="s">
        <v>580</v>
      </c>
      <c r="AQ139" s="94" t="str">
        <f t="shared" ref="AQ139:AQ147" si="239">IF(AR139="Preventivo","Probabilidad",IF(AR139="Detectivo","Probabilidad","Impacto"))</f>
        <v>Probabilidad</v>
      </c>
      <c r="AR139" s="326" t="s">
        <v>61</v>
      </c>
      <c r="AS139" s="328">
        <f t="shared" ref="AS139:AS147" si="240">IF(AR139="Preventivo", 25%, IF(AR139="Detectivo",15%, IF(AR139="Correctivo",10%,IF(AR139="No se tienen controles para aplicar al impacto","No Aplica",""))))</f>
        <v>0.25</v>
      </c>
      <c r="AT139" s="326" t="s">
        <v>56</v>
      </c>
      <c r="AU139" s="328">
        <f t="shared" ref="AU139:AU147" si="241">IF(AT139="Automático", 25%, IF(AT139="Manual",15%,IF(AT139="No Aplica", "No Aplica","")))</f>
        <v>0.15</v>
      </c>
      <c r="AV139" s="96">
        <f t="shared" ref="AV139:AV147" si="242">AS139+AU139</f>
        <v>0.4</v>
      </c>
      <c r="AW139" s="326" t="s">
        <v>57</v>
      </c>
      <c r="AX139" s="326" t="s">
        <v>65</v>
      </c>
      <c r="AY139" s="326" t="s">
        <v>59</v>
      </c>
      <c r="AZ139" s="96">
        <f t="shared" ref="AZ139" si="243">IFERROR(IF(AQ139="Probabilidad",(N139-(+N139*AV139)),IF(AQ139="Impacto",N139,"")),"")</f>
        <v>0.24</v>
      </c>
      <c r="BA139" s="97" t="str">
        <f t="shared" ref="BA139:BA147" si="244">IF(AZ139&lt;=20%, "Muy Baja", IF(AZ139&lt;=40%,"Baja", IF(AZ139&lt;=60%,"Media",IF(AZ139&lt;=80%,"Alta","Muy Alta"))))</f>
        <v>Baja</v>
      </c>
      <c r="BB139" s="96">
        <f>IF(AQ139="Impacto",(AL139-(+AL139*AV139)),AL139)</f>
        <v>0.6</v>
      </c>
      <c r="BC139" s="97" t="str">
        <f t="shared" ref="BC139:BC147" si="245">IF(BB139&lt;=20%, "Leve", IF(BB139&lt;=40%,"Menor", IF(BB139&lt;=60%,"Moderado",IF(BB139&lt;=80%,"Mayor","Catastrófico"))))</f>
        <v>Moderado</v>
      </c>
      <c r="BD139" s="324" t="str">
        <f>IF(AND(BA139&lt;&gt;"",BC139&lt;&gt;""),VLOOKUP(BA139&amp;BC139,'No Eliminar'!$P$3:$Q$27,2,FALSE),"")</f>
        <v>Moderada</v>
      </c>
      <c r="BE139" s="1380" t="s">
        <v>60</v>
      </c>
      <c r="BF139" s="1353" t="s">
        <v>585</v>
      </c>
      <c r="BG139" s="1237" t="s">
        <v>586</v>
      </c>
      <c r="BH139" s="1237" t="s">
        <v>381</v>
      </c>
      <c r="BI139" s="1243">
        <v>45047</v>
      </c>
      <c r="BJ139" s="1243">
        <v>45168</v>
      </c>
      <c r="BK139" s="1011"/>
      <c r="BL139" s="1591" t="s">
        <v>591</v>
      </c>
    </row>
    <row r="140" spans="2:64" ht="102.75" thickTop="1" thickBot="1" x14ac:dyDescent="0.35">
      <c r="B140" s="1387"/>
      <c r="C140" s="1507"/>
      <c r="D140" s="1507"/>
      <c r="E140" s="1436"/>
      <c r="F140" s="1437"/>
      <c r="G140" s="1666"/>
      <c r="H140" s="1612"/>
      <c r="I140" s="1612"/>
      <c r="J140" s="1612"/>
      <c r="K140" s="1613"/>
      <c r="L140" s="1415"/>
      <c r="M140" s="1424"/>
      <c r="N140" s="1414"/>
      <c r="O140" s="332" t="s">
        <v>53</v>
      </c>
      <c r="P140" s="332" t="s">
        <v>53</v>
      </c>
      <c r="Q140" s="332" t="s">
        <v>53</v>
      </c>
      <c r="R140" s="332" t="s">
        <v>53</v>
      </c>
      <c r="S140" s="332" t="s">
        <v>53</v>
      </c>
      <c r="T140" s="332" t="s">
        <v>53</v>
      </c>
      <c r="U140" s="332" t="s">
        <v>53</v>
      </c>
      <c r="V140" s="332" t="s">
        <v>54</v>
      </c>
      <c r="W140" s="332" t="s">
        <v>54</v>
      </c>
      <c r="X140" s="332" t="s">
        <v>53</v>
      </c>
      <c r="Y140" s="332" t="s">
        <v>53</v>
      </c>
      <c r="Z140" s="332" t="s">
        <v>53</v>
      </c>
      <c r="AA140" s="332" t="s">
        <v>53</v>
      </c>
      <c r="AB140" s="332" t="s">
        <v>53</v>
      </c>
      <c r="AC140" s="332" t="s">
        <v>53</v>
      </c>
      <c r="AD140" s="332" t="s">
        <v>54</v>
      </c>
      <c r="AE140" s="332" t="s">
        <v>53</v>
      </c>
      <c r="AF140" s="332" t="s">
        <v>53</v>
      </c>
      <c r="AG140" s="332" t="s">
        <v>54</v>
      </c>
      <c r="AH140" s="337"/>
      <c r="AI140" s="1415"/>
      <c r="AJ140" s="337"/>
      <c r="AK140" s="1416"/>
      <c r="AL140" s="1417"/>
      <c r="AM140" s="1418"/>
      <c r="AN140" s="188" t="s">
        <v>347</v>
      </c>
      <c r="AO140" s="1315" t="s">
        <v>1364</v>
      </c>
      <c r="AP140" s="373" t="s">
        <v>581</v>
      </c>
      <c r="AQ140" s="343" t="str">
        <f t="shared" si="239"/>
        <v>Probabilidad</v>
      </c>
      <c r="AR140" s="342" t="s">
        <v>62</v>
      </c>
      <c r="AS140" s="341">
        <f t="shared" si="240"/>
        <v>0.15</v>
      </c>
      <c r="AT140" s="342" t="s">
        <v>56</v>
      </c>
      <c r="AU140" s="341">
        <f t="shared" si="241"/>
        <v>0.15</v>
      </c>
      <c r="AV140" s="346">
        <f t="shared" si="242"/>
        <v>0.3</v>
      </c>
      <c r="AW140" s="342" t="s">
        <v>57</v>
      </c>
      <c r="AX140" s="342" t="s">
        <v>65</v>
      </c>
      <c r="AY140" s="342" t="s">
        <v>59</v>
      </c>
      <c r="AZ140" s="76">
        <f>IFERROR(IF(AND(AQ139="Probabilidad",AQ140="Probabilidad"),(AZ139-(+AZ139*AV140)),IF(AQ140="Probabilidad",(N139-(+N139*AV140)),IF(AQ140="Impacto",AZ139,""))),"")</f>
        <v>0.16799999999999998</v>
      </c>
      <c r="BA140" s="345" t="str">
        <f t="shared" si="244"/>
        <v>Muy Baja</v>
      </c>
      <c r="BB140" s="346">
        <f>IFERROR(IF(AND(AQ139="Impacto",AQ140="Impacto"),(BB139-(+BB139*AV140)),IF(AND(AQ139="Impacto",AQ140="Probabilidad"),(BB139),IF(AND(AQ139="Probabilidad",AQ140="Impacto"),(BB139-(+BB139*AV140)),IF(AND(AQ139="Probabilidad",AQ140="Probabilidad"),(BB139))))),"")</f>
        <v>0.6</v>
      </c>
      <c r="BC140" s="345" t="str">
        <f t="shared" si="245"/>
        <v>Moderado</v>
      </c>
      <c r="BD140" s="344" t="str">
        <f>IF(AND(BA140&lt;&gt;"",BC140&lt;&gt;""),VLOOKUP(BA140&amp;BC140,'No Eliminar'!$P$3:$Q$27,2,FALSE),"")</f>
        <v>Moderada</v>
      </c>
      <c r="BE140" s="1419"/>
      <c r="BF140" s="1354" t="s">
        <v>587</v>
      </c>
      <c r="BG140" s="1355" t="s">
        <v>588</v>
      </c>
      <c r="BH140" s="1253" t="s">
        <v>430</v>
      </c>
      <c r="BI140" s="1254">
        <v>44927</v>
      </c>
      <c r="BJ140" s="1254">
        <v>45289</v>
      </c>
      <c r="BK140" s="1014"/>
      <c r="BL140" s="1614"/>
    </row>
    <row r="141" spans="2:64" ht="89.25" thickTop="1" thickBot="1" x14ac:dyDescent="0.35">
      <c r="B141" s="1387"/>
      <c r="C141" s="1507"/>
      <c r="D141" s="1507"/>
      <c r="E141" s="1433"/>
      <c r="F141" s="1395"/>
      <c r="G141" s="1600"/>
      <c r="H141" s="1590"/>
      <c r="I141" s="1590"/>
      <c r="J141" s="1590"/>
      <c r="K141" s="1596"/>
      <c r="L141" s="1373"/>
      <c r="M141" s="1385"/>
      <c r="N141" s="1371"/>
      <c r="O141" s="357" t="s">
        <v>53</v>
      </c>
      <c r="P141" s="357" t="s">
        <v>53</v>
      </c>
      <c r="Q141" s="357" t="s">
        <v>53</v>
      </c>
      <c r="R141" s="357" t="s">
        <v>53</v>
      </c>
      <c r="S141" s="357" t="s">
        <v>53</v>
      </c>
      <c r="T141" s="357" t="s">
        <v>53</v>
      </c>
      <c r="U141" s="357" t="s">
        <v>53</v>
      </c>
      <c r="V141" s="357" t="s">
        <v>54</v>
      </c>
      <c r="W141" s="357" t="s">
        <v>54</v>
      </c>
      <c r="X141" s="357" t="s">
        <v>53</v>
      </c>
      <c r="Y141" s="357" t="s">
        <v>53</v>
      </c>
      <c r="Z141" s="357" t="s">
        <v>53</v>
      </c>
      <c r="AA141" s="357" t="s">
        <v>53</v>
      </c>
      <c r="AB141" s="357" t="s">
        <v>53</v>
      </c>
      <c r="AC141" s="357" t="s">
        <v>53</v>
      </c>
      <c r="AD141" s="357" t="s">
        <v>54</v>
      </c>
      <c r="AE141" s="357" t="s">
        <v>53</v>
      </c>
      <c r="AF141" s="357" t="s">
        <v>53</v>
      </c>
      <c r="AG141" s="357" t="s">
        <v>54</v>
      </c>
      <c r="AH141" s="113"/>
      <c r="AI141" s="1373"/>
      <c r="AJ141" s="113"/>
      <c r="AK141" s="1375"/>
      <c r="AL141" s="1377"/>
      <c r="AM141" s="1379"/>
      <c r="AN141" s="685" t="s">
        <v>348</v>
      </c>
      <c r="AO141" s="435" t="s">
        <v>1365</v>
      </c>
      <c r="AP141" s="368" t="s">
        <v>580</v>
      </c>
      <c r="AQ141" s="103" t="str">
        <f t="shared" si="239"/>
        <v>Probabilidad</v>
      </c>
      <c r="AR141" s="327" t="s">
        <v>62</v>
      </c>
      <c r="AS141" s="329">
        <f t="shared" si="240"/>
        <v>0.15</v>
      </c>
      <c r="AT141" s="327" t="s">
        <v>56</v>
      </c>
      <c r="AU141" s="329">
        <f t="shared" si="241"/>
        <v>0.15</v>
      </c>
      <c r="AV141" s="105">
        <f t="shared" si="242"/>
        <v>0.3</v>
      </c>
      <c r="AW141" s="327" t="s">
        <v>57</v>
      </c>
      <c r="AX141" s="327" t="s">
        <v>65</v>
      </c>
      <c r="AY141" s="327" t="s">
        <v>59</v>
      </c>
      <c r="AZ141" s="125">
        <f>IFERROR(IF(AND(AQ140="Probabilidad",AQ141="Probabilidad"),(AZ140-(+AZ140*AV141)),IF(AQ141="Probabilidad",(N140-(+N140*AV141)),IF(AQ141="Impacto",AZ140,""))),"")</f>
        <v>0.11759999999999998</v>
      </c>
      <c r="BA141" s="106" t="str">
        <f t="shared" si="244"/>
        <v>Muy Baja</v>
      </c>
      <c r="BB141" s="105">
        <f>IFERROR(IF(AND(AQ140="Impacto",AQ141="Impacto"),(BB140-(+BB140*AV141)),IF(AND(AQ140="Impacto",AQ141="Probabilidad"),(BB140),IF(AND(AQ140="Probabilidad",AQ141="Impacto"),(BB140-(+BB140*AV141)),IF(AND(AQ140="Probabilidad",AQ141="Probabilidad"),(BB140))))),"")</f>
        <v>0.6</v>
      </c>
      <c r="BC141" s="106" t="str">
        <f t="shared" si="245"/>
        <v>Moderado</v>
      </c>
      <c r="BD141" s="325" t="str">
        <f>IF(AND(BA141&lt;&gt;"",BC141&lt;&gt;""),VLOOKUP(BA141&amp;BC141,'No Eliminar'!$P$3:$Q$27,2,FALSE),"")</f>
        <v>Moderada</v>
      </c>
      <c r="BE141" s="1381"/>
      <c r="BF141" s="1356" t="s">
        <v>589</v>
      </c>
      <c r="BG141" s="1239" t="s">
        <v>586</v>
      </c>
      <c r="BH141" s="1239" t="s">
        <v>590</v>
      </c>
      <c r="BI141" s="1263">
        <v>44928</v>
      </c>
      <c r="BJ141" s="1263">
        <v>45289</v>
      </c>
      <c r="BK141" s="1012"/>
      <c r="BL141" s="1592"/>
    </row>
    <row r="142" spans="2:64" ht="93.75" customHeight="1" x14ac:dyDescent="0.3">
      <c r="B142" s="1387"/>
      <c r="C142" s="1507"/>
      <c r="D142" s="1507"/>
      <c r="E142" s="1413" t="s">
        <v>346</v>
      </c>
      <c r="F142" s="1394" t="s">
        <v>329</v>
      </c>
      <c r="G142" s="1599" t="s">
        <v>672</v>
      </c>
      <c r="H142" s="1589" t="s">
        <v>68</v>
      </c>
      <c r="I142" s="1595" t="s">
        <v>1039</v>
      </c>
      <c r="J142" s="1595" t="s">
        <v>673</v>
      </c>
      <c r="K142" s="1595" t="s">
        <v>355</v>
      </c>
      <c r="L142" s="1372" t="s">
        <v>64</v>
      </c>
      <c r="M142" s="1384" t="str">
        <f t="shared" ref="M142:M144" si="246">IF(L142="Máximo 2 veces por año","Muy Baja", IF(L142="De 3 a 24 veces por año","Baja", IF(L142="De 24 a 500 veces por año","Media", IF(L142="De 500 veces al año y máximo 5000 veces por año","Alta",IF(L142="Más de 5000 veces por año","Muy Alta",";")))))</f>
        <v>Media</v>
      </c>
      <c r="N142" s="1370">
        <f t="shared" ref="N142:N144" si="247">IF(M142="Muy Baja", 20%, IF(M142="Baja",40%, IF(M142="Media",60%, IF(M142="Alta",80%,IF(M142="Muy Alta",100%,"")))))</f>
        <v>0.6</v>
      </c>
      <c r="O142" s="320" t="s">
        <v>53</v>
      </c>
      <c r="P142" s="320" t="s">
        <v>53</v>
      </c>
      <c r="Q142" s="320" t="s">
        <v>53</v>
      </c>
      <c r="R142" s="320" t="s">
        <v>53</v>
      </c>
      <c r="S142" s="320" t="s">
        <v>53</v>
      </c>
      <c r="T142" s="320" t="s">
        <v>53</v>
      </c>
      <c r="U142" s="320" t="s">
        <v>53</v>
      </c>
      <c r="V142" s="320" t="s">
        <v>54</v>
      </c>
      <c r="W142" s="320" t="s">
        <v>54</v>
      </c>
      <c r="X142" s="320" t="s">
        <v>53</v>
      </c>
      <c r="Y142" s="320" t="s">
        <v>53</v>
      </c>
      <c r="Z142" s="320" t="s">
        <v>53</v>
      </c>
      <c r="AA142" s="320" t="s">
        <v>53</v>
      </c>
      <c r="AB142" s="320" t="s">
        <v>53</v>
      </c>
      <c r="AC142" s="320" t="s">
        <v>53</v>
      </c>
      <c r="AD142" s="320" t="s">
        <v>54</v>
      </c>
      <c r="AE142" s="320" t="s">
        <v>53</v>
      </c>
      <c r="AF142" s="320" t="s">
        <v>53</v>
      </c>
      <c r="AG142" s="320" t="s">
        <v>54</v>
      </c>
      <c r="AH142" s="92"/>
      <c r="AI142" s="1372" t="s">
        <v>362</v>
      </c>
      <c r="AJ142" s="92"/>
      <c r="AK142" s="1374" t="str">
        <f t="shared" ref="AK142:AK144" si="248">IF(AI142="Afectación menor a 10 SMLMV","Leve",IF(AI142="Entre 10 y 50 SMLMV","Menor",IF(AI142="Entre 50 y 100 SMLMV","Moderado",IF(AI142="Entre 100 y 500 SMLMV","Mayor",IF(AI142="Mayor a 500 SMLMV","Catastrófico",";")))))</f>
        <v>Mayor</v>
      </c>
      <c r="AL142" s="1376">
        <f t="shared" ref="AL142:AL144" si="249">IF(AK142="Leve", 20%, IF(AK142="Menor",40%, IF(AK142="Moderado",60%, IF(AK142="Mayor",80%,IF(AK142="Catastrófico",100%,"")))))</f>
        <v>0.8</v>
      </c>
      <c r="AM142" s="1378" t="str">
        <f>IF(AND(M142&lt;&gt;"",AK142&lt;&gt;""),VLOOKUP(M142&amp;AK142,'No Eliminar'!$P$3:$Q$27,2,FALSE),"")</f>
        <v>Alta</v>
      </c>
      <c r="AN142" s="1429" t="s">
        <v>84</v>
      </c>
      <c r="AO142" s="1406" t="s">
        <v>1366</v>
      </c>
      <c r="AP142" s="1408" t="s">
        <v>570</v>
      </c>
      <c r="AQ142" s="1410" t="str">
        <f t="shared" si="239"/>
        <v>Probabilidad</v>
      </c>
      <c r="AR142" s="1380" t="s">
        <v>62</v>
      </c>
      <c r="AS142" s="1376">
        <f t="shared" si="240"/>
        <v>0.15</v>
      </c>
      <c r="AT142" s="1380" t="s">
        <v>56</v>
      </c>
      <c r="AU142" s="1376">
        <f t="shared" si="241"/>
        <v>0.15</v>
      </c>
      <c r="AV142" s="1400">
        <f t="shared" si="242"/>
        <v>0.3</v>
      </c>
      <c r="AW142" s="1380" t="s">
        <v>57</v>
      </c>
      <c r="AX142" s="1380" t="s">
        <v>65</v>
      </c>
      <c r="AY142" s="1380" t="s">
        <v>59</v>
      </c>
      <c r="AZ142" s="1400">
        <f t="shared" ref="AZ142" si="250">IFERROR(IF(AQ142="Probabilidad",(N142-(+N142*AV142)),IF(AQ142="Impacto",N142,"")),"")</f>
        <v>0.42</v>
      </c>
      <c r="BA142" s="1398" t="str">
        <f t="shared" si="244"/>
        <v>Media</v>
      </c>
      <c r="BB142" s="1400">
        <f t="shared" ref="BB142" si="251">IF(AQ142="Impacto",(AL142-(+AL142*AV142)),AL142)</f>
        <v>0.8</v>
      </c>
      <c r="BC142" s="1398" t="str">
        <f t="shared" si="245"/>
        <v>Mayor</v>
      </c>
      <c r="BD142" s="1402" t="str">
        <f>IF(AND(BA142&lt;&gt;"",BC142&lt;&gt;""),VLOOKUP(BA142&amp;BC142,'No Eliminar'!$P$3:$Q$27,2,FALSE),"")</f>
        <v>Alta</v>
      </c>
      <c r="BE142" s="1380" t="s">
        <v>60</v>
      </c>
      <c r="BF142" s="1357" t="s">
        <v>670</v>
      </c>
      <c r="BG142" s="1237" t="s">
        <v>671</v>
      </c>
      <c r="BH142" s="1237" t="s">
        <v>381</v>
      </c>
      <c r="BI142" s="1243">
        <v>44928</v>
      </c>
      <c r="BJ142" s="1243">
        <v>45289</v>
      </c>
      <c r="BK142" s="1011"/>
      <c r="BL142" s="1591" t="s">
        <v>1040</v>
      </c>
    </row>
    <row r="143" spans="2:64" ht="101.25" customHeight="1" thickBot="1" x14ac:dyDescent="0.35">
      <c r="B143" s="1388"/>
      <c r="C143" s="1508"/>
      <c r="D143" s="1508"/>
      <c r="E143" s="1393"/>
      <c r="F143" s="1395"/>
      <c r="G143" s="1600"/>
      <c r="H143" s="1590"/>
      <c r="I143" s="1596"/>
      <c r="J143" s="1596"/>
      <c r="K143" s="1596"/>
      <c r="L143" s="1373"/>
      <c r="M143" s="1385"/>
      <c r="N143" s="1371"/>
      <c r="O143" s="321" t="s">
        <v>53</v>
      </c>
      <c r="P143" s="321" t="s">
        <v>53</v>
      </c>
      <c r="Q143" s="321" t="s">
        <v>53</v>
      </c>
      <c r="R143" s="321" t="s">
        <v>53</v>
      </c>
      <c r="S143" s="321" t="s">
        <v>53</v>
      </c>
      <c r="T143" s="321" t="s">
        <v>53</v>
      </c>
      <c r="U143" s="321" t="s">
        <v>53</v>
      </c>
      <c r="V143" s="321" t="s">
        <v>54</v>
      </c>
      <c r="W143" s="321" t="s">
        <v>54</v>
      </c>
      <c r="X143" s="321" t="s">
        <v>53</v>
      </c>
      <c r="Y143" s="321" t="s">
        <v>53</v>
      </c>
      <c r="Z143" s="321" t="s">
        <v>53</v>
      </c>
      <c r="AA143" s="321" t="s">
        <v>53</v>
      </c>
      <c r="AB143" s="321" t="s">
        <v>53</v>
      </c>
      <c r="AC143" s="321" t="s">
        <v>53</v>
      </c>
      <c r="AD143" s="321" t="s">
        <v>54</v>
      </c>
      <c r="AE143" s="321" t="s">
        <v>53</v>
      </c>
      <c r="AF143" s="321" t="s">
        <v>53</v>
      </c>
      <c r="AG143" s="321" t="s">
        <v>54</v>
      </c>
      <c r="AH143" s="101"/>
      <c r="AI143" s="1373"/>
      <c r="AJ143" s="101"/>
      <c r="AK143" s="1375"/>
      <c r="AL143" s="1377"/>
      <c r="AM143" s="1379"/>
      <c r="AN143" s="1430"/>
      <c r="AO143" s="1407"/>
      <c r="AP143" s="1409"/>
      <c r="AQ143" s="1411"/>
      <c r="AR143" s="1381"/>
      <c r="AS143" s="1377"/>
      <c r="AT143" s="1381"/>
      <c r="AU143" s="1377"/>
      <c r="AV143" s="1401"/>
      <c r="AW143" s="1381"/>
      <c r="AX143" s="1381"/>
      <c r="AY143" s="1381"/>
      <c r="AZ143" s="1401"/>
      <c r="BA143" s="1399"/>
      <c r="BB143" s="1401"/>
      <c r="BC143" s="1399"/>
      <c r="BD143" s="1403"/>
      <c r="BE143" s="1381"/>
      <c r="BF143" s="1356" t="s">
        <v>675</v>
      </c>
      <c r="BG143" s="1239" t="s">
        <v>676</v>
      </c>
      <c r="BH143" s="1239" t="s">
        <v>381</v>
      </c>
      <c r="BI143" s="1263">
        <v>44928</v>
      </c>
      <c r="BJ143" s="1263">
        <v>45289</v>
      </c>
      <c r="BK143" s="1012"/>
      <c r="BL143" s="1592"/>
    </row>
    <row r="144" spans="2:64" ht="181.5" customHeight="1" thickBot="1" x14ac:dyDescent="0.35">
      <c r="B144" s="1386" t="s">
        <v>200</v>
      </c>
      <c r="C144" s="1506"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1506" t="str">
        <f>VLOOKUP(B144,'No Eliminar'!B$3:E$18,4,FALSE)</f>
        <v>Garantizar un adecuado flujo de información tanto interna  como externa</v>
      </c>
      <c r="E144" s="1392" t="s">
        <v>74</v>
      </c>
      <c r="F144" s="1394" t="s">
        <v>325</v>
      </c>
      <c r="G144" s="1593" t="s">
        <v>1041</v>
      </c>
      <c r="H144" s="1589" t="s">
        <v>157</v>
      </c>
      <c r="I144" s="1589" t="s">
        <v>603</v>
      </c>
      <c r="J144" s="1589" t="s">
        <v>1042</v>
      </c>
      <c r="K144" s="1595" t="s">
        <v>356</v>
      </c>
      <c r="L144" s="1372" t="s">
        <v>52</v>
      </c>
      <c r="M144" s="1384" t="str">
        <f t="shared" si="246"/>
        <v>Muy Alta</v>
      </c>
      <c r="N144" s="1370">
        <f t="shared" si="247"/>
        <v>1</v>
      </c>
      <c r="O144" s="253" t="s">
        <v>53</v>
      </c>
      <c r="P144" s="253" t="s">
        <v>53</v>
      </c>
      <c r="Q144" s="253" t="s">
        <v>53</v>
      </c>
      <c r="R144" s="253" t="s">
        <v>53</v>
      </c>
      <c r="S144" s="253" t="s">
        <v>53</v>
      </c>
      <c r="T144" s="253" t="s">
        <v>53</v>
      </c>
      <c r="U144" s="253" t="s">
        <v>53</v>
      </c>
      <c r="V144" s="253" t="s">
        <v>54</v>
      </c>
      <c r="W144" s="253" t="s">
        <v>54</v>
      </c>
      <c r="X144" s="253" t="s">
        <v>53</v>
      </c>
      <c r="Y144" s="253" t="s">
        <v>53</v>
      </c>
      <c r="Z144" s="253" t="s">
        <v>53</v>
      </c>
      <c r="AA144" s="253" t="s">
        <v>53</v>
      </c>
      <c r="AB144" s="253" t="s">
        <v>53</v>
      </c>
      <c r="AC144" s="253" t="s">
        <v>53</v>
      </c>
      <c r="AD144" s="253" t="s">
        <v>54</v>
      </c>
      <c r="AE144" s="253" t="s">
        <v>53</v>
      </c>
      <c r="AF144" s="253" t="s">
        <v>53</v>
      </c>
      <c r="AG144" s="253" t="s">
        <v>54</v>
      </c>
      <c r="AH144" s="92"/>
      <c r="AI144" s="1372" t="s">
        <v>361</v>
      </c>
      <c r="AJ144" s="92"/>
      <c r="AK144" s="1374" t="str">
        <f t="shared" si="248"/>
        <v>Moderado</v>
      </c>
      <c r="AL144" s="1376">
        <f t="shared" si="249"/>
        <v>0.6</v>
      </c>
      <c r="AM144" s="1378" t="str">
        <f>IF(AND(M144&lt;&gt;"",AK144&lt;&gt;""),VLOOKUP(M144&amp;AK144,'No Eliminar'!$P$3:$Q$27,2,FALSE),"")</f>
        <v>Alta</v>
      </c>
      <c r="AN144" s="188" t="s">
        <v>84</v>
      </c>
      <c r="AO144" s="1220" t="s">
        <v>1597</v>
      </c>
      <c r="AP144" s="368" t="s">
        <v>604</v>
      </c>
      <c r="AQ144" s="94" t="str">
        <f t="shared" si="239"/>
        <v>Probabilidad</v>
      </c>
      <c r="AR144" s="508" t="s">
        <v>61</v>
      </c>
      <c r="AS144" s="504">
        <f t="shared" si="240"/>
        <v>0.25</v>
      </c>
      <c r="AT144" s="508" t="s">
        <v>56</v>
      </c>
      <c r="AU144" s="504">
        <f t="shared" si="241"/>
        <v>0.15</v>
      </c>
      <c r="AV144" s="96">
        <f t="shared" si="242"/>
        <v>0.4</v>
      </c>
      <c r="AW144" s="508" t="s">
        <v>57</v>
      </c>
      <c r="AX144" s="508" t="s">
        <v>58</v>
      </c>
      <c r="AY144" s="508" t="s">
        <v>59</v>
      </c>
      <c r="AZ144" s="96">
        <f>IFERROR(IF(AQ144="Probabilidad",(N144-(+N144*AV144)),IF(AQ144="Impacto",N144,"")),"")</f>
        <v>0.6</v>
      </c>
      <c r="BA144" s="97" t="str">
        <f t="shared" si="244"/>
        <v>Media</v>
      </c>
      <c r="BB144" s="96">
        <f>IF(AQ144="Impacto",(AL144-(+AL144*AV144)),AL144)</f>
        <v>0.6</v>
      </c>
      <c r="BC144" s="97" t="str">
        <f t="shared" si="245"/>
        <v>Moderado</v>
      </c>
      <c r="BD144" s="506" t="str">
        <f>IF(AND(BA144&lt;&gt;"",BC144&lt;&gt;""),VLOOKUP(BA144&amp;BC144,'No Eliminar'!$P$3:$Q$27,2,FALSE),"")</f>
        <v>Moderada</v>
      </c>
      <c r="BE144" s="1380" t="s">
        <v>60</v>
      </c>
      <c r="BF144" s="1597" t="s">
        <v>1094</v>
      </c>
      <c r="BG144" s="1589" t="s">
        <v>1095</v>
      </c>
      <c r="BH144" s="1585" t="s">
        <v>381</v>
      </c>
      <c r="BI144" s="1609">
        <v>44958</v>
      </c>
      <c r="BJ144" s="1609">
        <v>45289</v>
      </c>
      <c r="BK144" s="1011"/>
      <c r="BL144" s="1591" t="s">
        <v>1098</v>
      </c>
    </row>
    <row r="145" spans="2:64" ht="177.75" customHeight="1" thickBot="1" x14ac:dyDescent="0.35">
      <c r="B145" s="1387"/>
      <c r="C145" s="1507"/>
      <c r="D145" s="1507"/>
      <c r="E145" s="1393"/>
      <c r="F145" s="1395"/>
      <c r="G145" s="1594"/>
      <c r="H145" s="1590"/>
      <c r="I145" s="1590"/>
      <c r="J145" s="1590"/>
      <c r="K145" s="1596"/>
      <c r="L145" s="1373"/>
      <c r="M145" s="1385"/>
      <c r="N145" s="1371"/>
      <c r="O145" s="261" t="s">
        <v>53</v>
      </c>
      <c r="P145" s="261" t="s">
        <v>53</v>
      </c>
      <c r="Q145" s="261" t="s">
        <v>53</v>
      </c>
      <c r="R145" s="261" t="s">
        <v>53</v>
      </c>
      <c r="S145" s="261" t="s">
        <v>53</v>
      </c>
      <c r="T145" s="261" t="s">
        <v>53</v>
      </c>
      <c r="U145" s="261" t="s">
        <v>53</v>
      </c>
      <c r="V145" s="261" t="s">
        <v>54</v>
      </c>
      <c r="W145" s="261" t="s">
        <v>54</v>
      </c>
      <c r="X145" s="261" t="s">
        <v>53</v>
      </c>
      <c r="Y145" s="261" t="s">
        <v>53</v>
      </c>
      <c r="Z145" s="261" t="s">
        <v>53</v>
      </c>
      <c r="AA145" s="261" t="s">
        <v>53</v>
      </c>
      <c r="AB145" s="261" t="s">
        <v>53</v>
      </c>
      <c r="AC145" s="261" t="s">
        <v>53</v>
      </c>
      <c r="AD145" s="261" t="s">
        <v>54</v>
      </c>
      <c r="AE145" s="261" t="s">
        <v>53</v>
      </c>
      <c r="AF145" s="261" t="s">
        <v>53</v>
      </c>
      <c r="AG145" s="261" t="s">
        <v>54</v>
      </c>
      <c r="AH145" s="113"/>
      <c r="AI145" s="1373"/>
      <c r="AJ145" s="113"/>
      <c r="AK145" s="1375"/>
      <c r="AL145" s="1377"/>
      <c r="AM145" s="1379"/>
      <c r="AN145" s="685" t="s">
        <v>347</v>
      </c>
      <c r="AO145" s="1220" t="s">
        <v>1598</v>
      </c>
      <c r="AP145" s="368" t="s">
        <v>605</v>
      </c>
      <c r="AQ145" s="103" t="str">
        <f t="shared" si="239"/>
        <v>Probabilidad</v>
      </c>
      <c r="AR145" s="509" t="s">
        <v>61</v>
      </c>
      <c r="AS145" s="505">
        <f t="shared" si="240"/>
        <v>0.25</v>
      </c>
      <c r="AT145" s="509" t="s">
        <v>56</v>
      </c>
      <c r="AU145" s="505">
        <f t="shared" si="241"/>
        <v>0.15</v>
      </c>
      <c r="AV145" s="105">
        <f t="shared" si="242"/>
        <v>0.4</v>
      </c>
      <c r="AW145" s="509" t="s">
        <v>57</v>
      </c>
      <c r="AX145" s="509" t="s">
        <v>58</v>
      </c>
      <c r="AY145" s="509" t="s">
        <v>59</v>
      </c>
      <c r="AZ145" s="125">
        <f>IFERROR(IF(AND(AQ144="Probabilidad",AQ145="Probabilidad"),(AZ144-(+AZ144*AV145)),IF(AQ145="Probabilidad",(N144-(+N144*AV145)),IF(AQ145="Impacto",AZ144,""))),"")</f>
        <v>0.36</v>
      </c>
      <c r="BA145" s="106" t="str">
        <f t="shared" si="244"/>
        <v>Baja</v>
      </c>
      <c r="BB145" s="105">
        <f>IFERROR(IF(AND(AQ144="Impacto",AQ145="Impacto"),(BB144-(+BB144*AV145)),IF(AND(AQ144="Impacto",AQ145="Probabilidad"),(BB144),IF(AND(AQ144="Probabilidad",AQ145="Impacto"),(BB144-(+BB144*AV145)),IF(AND(AQ144="Probabilidad",AQ145="Probabilidad"),(BB144))))),"")</f>
        <v>0.6</v>
      </c>
      <c r="BC145" s="106" t="str">
        <f t="shared" si="245"/>
        <v>Moderado</v>
      </c>
      <c r="BD145" s="507" t="str">
        <f>IF(AND(BA145&lt;&gt;"",BC145&lt;&gt;""),VLOOKUP(BA145&amp;BC145,'No Eliminar'!$P$3:$Q$27,2,FALSE),"")</f>
        <v>Moderada</v>
      </c>
      <c r="BE145" s="1381"/>
      <c r="BF145" s="1598"/>
      <c r="BG145" s="1590"/>
      <c r="BH145" s="1586"/>
      <c r="BI145" s="1610"/>
      <c r="BJ145" s="1610"/>
      <c r="BK145" s="1012"/>
      <c r="BL145" s="1592"/>
    </row>
    <row r="146" spans="2:64" ht="187.5" thickBot="1" x14ac:dyDescent="0.35">
      <c r="B146" s="1387"/>
      <c r="C146" s="1507"/>
      <c r="D146" s="1507"/>
      <c r="E146" s="1392" t="s">
        <v>74</v>
      </c>
      <c r="F146" s="1394" t="s">
        <v>326</v>
      </c>
      <c r="G146" s="1593" t="s">
        <v>1045</v>
      </c>
      <c r="H146" s="1589" t="s">
        <v>157</v>
      </c>
      <c r="I146" s="1589" t="s">
        <v>606</v>
      </c>
      <c r="J146" s="1589" t="s">
        <v>1046</v>
      </c>
      <c r="K146" s="1595" t="s">
        <v>356</v>
      </c>
      <c r="L146" s="1372" t="s">
        <v>52</v>
      </c>
      <c r="M146" s="1384" t="str">
        <f t="shared" ref="M146" si="252">IF(L146="Máximo 2 veces por año","Muy Baja", IF(L146="De 3 a 24 veces por año","Baja", IF(L146="De 24 a 500 veces por año","Media", IF(L146="De 500 veces al año y máximo 5000 veces por año","Alta",IF(L146="Más de 5000 veces por año","Muy Alta",";")))))</f>
        <v>Muy Alta</v>
      </c>
      <c r="N146" s="1370">
        <f t="shared" ref="N146" si="253">IF(M146="Muy Baja", 20%, IF(M146="Baja",40%, IF(M146="Media",60%, IF(M146="Alta",80%,IF(M146="Muy Alta",100%,"")))))</f>
        <v>1</v>
      </c>
      <c r="O146" s="253" t="s">
        <v>53</v>
      </c>
      <c r="P146" s="253" t="s">
        <v>53</v>
      </c>
      <c r="Q146" s="253" t="s">
        <v>53</v>
      </c>
      <c r="R146" s="253" t="s">
        <v>53</v>
      </c>
      <c r="S146" s="253" t="s">
        <v>53</v>
      </c>
      <c r="T146" s="253" t="s">
        <v>53</v>
      </c>
      <c r="U146" s="253" t="s">
        <v>53</v>
      </c>
      <c r="V146" s="253" t="s">
        <v>54</v>
      </c>
      <c r="W146" s="253" t="s">
        <v>54</v>
      </c>
      <c r="X146" s="253" t="s">
        <v>53</v>
      </c>
      <c r="Y146" s="253" t="s">
        <v>53</v>
      </c>
      <c r="Z146" s="253" t="s">
        <v>53</v>
      </c>
      <c r="AA146" s="253" t="s">
        <v>53</v>
      </c>
      <c r="AB146" s="253" t="s">
        <v>53</v>
      </c>
      <c r="AC146" s="253" t="s">
        <v>53</v>
      </c>
      <c r="AD146" s="253" t="s">
        <v>54</v>
      </c>
      <c r="AE146" s="253" t="s">
        <v>53</v>
      </c>
      <c r="AF146" s="253" t="s">
        <v>53</v>
      </c>
      <c r="AG146" s="253" t="s">
        <v>54</v>
      </c>
      <c r="AH146" s="92"/>
      <c r="AI146" s="1372" t="s">
        <v>362</v>
      </c>
      <c r="AJ146" s="92"/>
      <c r="AK146" s="1374" t="str">
        <f t="shared" ref="AK146" si="254">IF(AI146="Afectación menor a 10 SMLMV","Leve",IF(AI146="Entre 10 y 50 SMLMV","Menor",IF(AI146="Entre 50 y 100 SMLMV","Moderado",IF(AI146="Entre 100 y 500 SMLMV","Mayor",IF(AI146="Mayor a 500 SMLMV","Catastrófico",";")))))</f>
        <v>Mayor</v>
      </c>
      <c r="AL146" s="1376">
        <f t="shared" ref="AL146" si="255">IF(AK146="Leve", 20%, IF(AK146="Menor",40%, IF(AK146="Moderado",60%, IF(AK146="Mayor",80%,IF(AK146="Catastrófico",100%,"")))))</f>
        <v>0.8</v>
      </c>
      <c r="AM146" s="1378" t="str">
        <f>IF(AND(M146&lt;&gt;"",AK146&lt;&gt;""),VLOOKUP(M146&amp;AK146,'No Eliminar'!$P$3:$Q$27,2,FALSE),"")</f>
        <v>Alta</v>
      </c>
      <c r="AN146" s="188" t="s">
        <v>84</v>
      </c>
      <c r="AO146" s="434" t="s">
        <v>1469</v>
      </c>
      <c r="AP146" s="368" t="s">
        <v>607</v>
      </c>
      <c r="AQ146" s="94" t="str">
        <f t="shared" si="239"/>
        <v>Probabilidad</v>
      </c>
      <c r="AR146" s="508" t="s">
        <v>61</v>
      </c>
      <c r="AS146" s="504">
        <f t="shared" si="240"/>
        <v>0.25</v>
      </c>
      <c r="AT146" s="508" t="s">
        <v>56</v>
      </c>
      <c r="AU146" s="504">
        <f t="shared" si="241"/>
        <v>0.15</v>
      </c>
      <c r="AV146" s="96">
        <f t="shared" si="242"/>
        <v>0.4</v>
      </c>
      <c r="AW146" s="508" t="s">
        <v>57</v>
      </c>
      <c r="AX146" s="508" t="s">
        <v>58</v>
      </c>
      <c r="AY146" s="508" t="s">
        <v>59</v>
      </c>
      <c r="AZ146" s="96">
        <f t="shared" ref="AZ146" si="256">IFERROR(IF(AQ146="Probabilidad",(N146-(+N146*AV146)),IF(AQ146="Impacto",N146,"")),"")</f>
        <v>0.6</v>
      </c>
      <c r="BA146" s="97" t="str">
        <f t="shared" si="244"/>
        <v>Media</v>
      </c>
      <c r="BB146" s="96">
        <f t="shared" ref="BB146" si="257">IF(AQ146="Impacto",(AL146-(+AL146*AV146)),AL146)</f>
        <v>0.8</v>
      </c>
      <c r="BC146" s="97" t="str">
        <f t="shared" si="245"/>
        <v>Mayor</v>
      </c>
      <c r="BD146" s="506" t="str">
        <f>IF(AND(BA146&lt;&gt;"",BC146&lt;&gt;""),VLOOKUP(BA146&amp;BC146,'No Eliminar'!$P$3:$Q$27,2,FALSE),"")</f>
        <v>Alta</v>
      </c>
      <c r="BE146" s="1380" t="s">
        <v>60</v>
      </c>
      <c r="BF146" s="1597" t="s">
        <v>1094</v>
      </c>
      <c r="BG146" s="1589" t="s">
        <v>1095</v>
      </c>
      <c r="BH146" s="1585" t="s">
        <v>430</v>
      </c>
      <c r="BI146" s="1609">
        <v>44958</v>
      </c>
      <c r="BJ146" s="1609">
        <v>45289</v>
      </c>
      <c r="BK146" s="1011"/>
      <c r="BL146" s="1591" t="s">
        <v>1097</v>
      </c>
    </row>
    <row r="147" spans="2:64" ht="139.5" customHeight="1" thickTop="1" thickBot="1" x14ac:dyDescent="0.35">
      <c r="B147" s="1388"/>
      <c r="C147" s="1508"/>
      <c r="D147" s="1508"/>
      <c r="E147" s="1393"/>
      <c r="F147" s="1395"/>
      <c r="G147" s="1594"/>
      <c r="H147" s="1590"/>
      <c r="I147" s="1590"/>
      <c r="J147" s="1590"/>
      <c r="K147" s="1596"/>
      <c r="L147" s="1373"/>
      <c r="M147" s="1385"/>
      <c r="N147" s="1371"/>
      <c r="O147" s="254" t="s">
        <v>53</v>
      </c>
      <c r="P147" s="254" t="s">
        <v>53</v>
      </c>
      <c r="Q147" s="254" t="s">
        <v>53</v>
      </c>
      <c r="R147" s="254" t="s">
        <v>53</v>
      </c>
      <c r="S147" s="254" t="s">
        <v>53</v>
      </c>
      <c r="T147" s="254" t="s">
        <v>53</v>
      </c>
      <c r="U147" s="254" t="s">
        <v>53</v>
      </c>
      <c r="V147" s="254" t="s">
        <v>54</v>
      </c>
      <c r="W147" s="254" t="s">
        <v>54</v>
      </c>
      <c r="X147" s="254" t="s">
        <v>53</v>
      </c>
      <c r="Y147" s="254" t="s">
        <v>53</v>
      </c>
      <c r="Z147" s="254" t="s">
        <v>53</v>
      </c>
      <c r="AA147" s="254" t="s">
        <v>53</v>
      </c>
      <c r="AB147" s="254" t="s">
        <v>53</v>
      </c>
      <c r="AC147" s="254" t="s">
        <v>53</v>
      </c>
      <c r="AD147" s="254" t="s">
        <v>54</v>
      </c>
      <c r="AE147" s="254" t="s">
        <v>53</v>
      </c>
      <c r="AF147" s="254" t="s">
        <v>53</v>
      </c>
      <c r="AG147" s="254" t="s">
        <v>54</v>
      </c>
      <c r="AH147" s="101"/>
      <c r="AI147" s="1373"/>
      <c r="AJ147" s="101"/>
      <c r="AK147" s="1375"/>
      <c r="AL147" s="1377"/>
      <c r="AM147" s="1379"/>
      <c r="AN147" s="686" t="s">
        <v>347</v>
      </c>
      <c r="AO147" s="435" t="s">
        <v>1470</v>
      </c>
      <c r="AP147" s="368" t="s">
        <v>605</v>
      </c>
      <c r="AQ147" s="103" t="str">
        <f t="shared" si="239"/>
        <v>Probabilidad</v>
      </c>
      <c r="AR147" s="509" t="s">
        <v>61</v>
      </c>
      <c r="AS147" s="505">
        <f t="shared" si="240"/>
        <v>0.25</v>
      </c>
      <c r="AT147" s="509" t="s">
        <v>56</v>
      </c>
      <c r="AU147" s="505">
        <f t="shared" si="241"/>
        <v>0.15</v>
      </c>
      <c r="AV147" s="105">
        <f t="shared" si="242"/>
        <v>0.4</v>
      </c>
      <c r="AW147" s="509" t="s">
        <v>57</v>
      </c>
      <c r="AX147" s="509" t="s">
        <v>58</v>
      </c>
      <c r="AY147" s="509" t="s">
        <v>59</v>
      </c>
      <c r="AZ147" s="125">
        <f>IFERROR(IF(AND(AQ146="Probabilidad",AQ147="Probabilidad"),(AZ146-(+AZ146*AV147)),IF(AQ147="Probabilidad",(N146-(+N146*AV147)),IF(AQ147="Impacto",AZ146,""))),"")</f>
        <v>0.36</v>
      </c>
      <c r="BA147" s="106" t="str">
        <f t="shared" si="244"/>
        <v>Baja</v>
      </c>
      <c r="BB147" s="105">
        <f>IFERROR(IF(AND(AQ146="Impacto",AQ147="Impacto"),(BB146-(+BB146*AV147)),IF(AND(AQ146="Impacto",AQ147="Probabilidad"),(BB146),IF(AND(AQ146="Probabilidad",AQ147="Impacto"),(BB146-(+BB146*AV147)),IF(AND(AQ146="Probabilidad",AQ147="Probabilidad"),(BB146))))),"")</f>
        <v>0.8</v>
      </c>
      <c r="BC147" s="106" t="str">
        <f t="shared" si="245"/>
        <v>Mayor</v>
      </c>
      <c r="BD147" s="507" t="str">
        <f>IF(AND(BA147&lt;&gt;"",BC147&lt;&gt;""),VLOOKUP(BA147&amp;BC147,'No Eliminar'!$P$3:$Q$27,2,FALSE),"")</f>
        <v>Alta</v>
      </c>
      <c r="BE147" s="1381"/>
      <c r="BF147" s="1598"/>
      <c r="BG147" s="1590"/>
      <c r="BH147" s="1586"/>
      <c r="BI147" s="1610"/>
      <c r="BJ147" s="1610"/>
      <c r="BK147" s="1358"/>
      <c r="BL147" s="1592"/>
    </row>
    <row r="148" spans="2:64" ht="49.5" thickBot="1" x14ac:dyDescent="0.35">
      <c r="B148" s="431"/>
      <c r="C148" s="1269" t="e">
        <f>VLOOKUP(B148,'No Eliminar'!B$3:D$18,2,FALSE)</f>
        <v>#N/A</v>
      </c>
      <c r="D148" s="1269" t="e">
        <f>VLOOKUP(B148,'No Eliminar'!B$3:E$18,4,FALSE)</f>
        <v>#N/A</v>
      </c>
      <c r="E148" s="431"/>
      <c r="F148" s="718"/>
      <c r="G148" s="1292"/>
      <c r="H148" s="1246"/>
      <c r="I148" s="1234"/>
      <c r="J148" s="1234"/>
      <c r="K148" s="925"/>
      <c r="L148" s="622"/>
      <c r="M148" s="630" t="str">
        <f t="shared" si="150"/>
        <v>;</v>
      </c>
      <c r="N148" s="631" t="str">
        <f t="shared" si="151"/>
        <v/>
      </c>
      <c r="O148" s="632" t="s">
        <v>53</v>
      </c>
      <c r="P148" s="632" t="s">
        <v>53</v>
      </c>
      <c r="Q148" s="632" t="s">
        <v>53</v>
      </c>
      <c r="R148" s="632" t="s">
        <v>53</v>
      </c>
      <c r="S148" s="632" t="s">
        <v>53</v>
      </c>
      <c r="T148" s="632" t="s">
        <v>53</v>
      </c>
      <c r="U148" s="632" t="s">
        <v>53</v>
      </c>
      <c r="V148" s="632" t="s">
        <v>54</v>
      </c>
      <c r="W148" s="632" t="s">
        <v>54</v>
      </c>
      <c r="X148" s="632" t="s">
        <v>53</v>
      </c>
      <c r="Y148" s="632" t="s">
        <v>53</v>
      </c>
      <c r="Z148" s="632" t="s">
        <v>53</v>
      </c>
      <c r="AA148" s="632" t="s">
        <v>53</v>
      </c>
      <c r="AB148" s="632" t="s">
        <v>53</v>
      </c>
      <c r="AC148" s="632" t="s">
        <v>53</v>
      </c>
      <c r="AD148" s="632" t="s">
        <v>54</v>
      </c>
      <c r="AE148" s="632" t="s">
        <v>53</v>
      </c>
      <c r="AF148" s="632" t="s">
        <v>53</v>
      </c>
      <c r="AG148" s="632" t="s">
        <v>54</v>
      </c>
      <c r="AH148" s="633"/>
      <c r="AI148" s="622"/>
      <c r="AJ148" s="633"/>
      <c r="AK148" s="85" t="str">
        <f t="shared" si="152"/>
        <v>;</v>
      </c>
      <c r="AL148" s="634" t="str">
        <f t="shared" si="153"/>
        <v/>
      </c>
      <c r="AM148" s="626" t="e">
        <f>IF(AND(M148&lt;&gt;"",AK148&lt;&gt;""),VLOOKUP(M148&amp;AK148,'No Eliminar'!$P$3:$Q$27,2,FALSE),"")</f>
        <v>#N/A</v>
      </c>
      <c r="AN148" s="709"/>
      <c r="AO148" s="1323"/>
      <c r="AP148" s="613"/>
      <c r="AQ148" s="635" t="str">
        <f t="shared" si="132"/>
        <v>Impacto</v>
      </c>
      <c r="AR148" s="636"/>
      <c r="AS148" s="634" t="str">
        <f t="shared" si="133"/>
        <v/>
      </c>
      <c r="AT148" s="636"/>
      <c r="AU148" s="634" t="str">
        <f t="shared" si="134"/>
        <v/>
      </c>
      <c r="AV148" s="637" t="e">
        <f t="shared" si="135"/>
        <v>#VALUE!</v>
      </c>
      <c r="AW148" s="636"/>
      <c r="AX148" s="636"/>
      <c r="AY148" s="636"/>
      <c r="AZ148" s="637" t="str">
        <f t="shared" si="154"/>
        <v/>
      </c>
      <c r="BA148" s="638" t="str">
        <f t="shared" si="136"/>
        <v>Muy Alta</v>
      </c>
      <c r="BB148" s="637" t="e">
        <f t="shared" si="155"/>
        <v>#VALUE!</v>
      </c>
      <c r="BC148" s="638" t="e">
        <f t="shared" si="137"/>
        <v>#VALUE!</v>
      </c>
      <c r="BD148" s="625" t="e">
        <f>IF(AND(BA148&lt;&gt;"",BC148&lt;&gt;""),VLOOKUP(BA148&amp;BC148,'No Eliminar'!$P$3:$Q$27,2,FALSE),"")</f>
        <v>#VALUE!</v>
      </c>
      <c r="BE148" s="636"/>
      <c r="BF148" s="1359"/>
      <c r="BG148" s="1234"/>
      <c r="BH148" s="1234"/>
      <c r="BI148" s="1234"/>
      <c r="BJ148" s="1234"/>
      <c r="BK148" s="1266"/>
      <c r="BL148" s="1234"/>
    </row>
    <row r="149" spans="2:64" ht="50.25" thickTop="1" thickBot="1" x14ac:dyDescent="0.35">
      <c r="B149" s="779"/>
      <c r="C149" s="1269" t="e">
        <f>VLOOKUP(B149,'No Eliminar'!B$3:D$18,2,FALSE)</f>
        <v>#N/A</v>
      </c>
      <c r="D149" s="1269" t="e">
        <f>VLOOKUP(B149,'No Eliminar'!B$3:E$18,4,FALSE)</f>
        <v>#N/A</v>
      </c>
      <c r="E149" s="779"/>
      <c r="F149" s="668"/>
      <c r="G149" s="1253"/>
      <c r="H149" s="1253"/>
      <c r="I149" s="1293"/>
      <c r="J149" s="1293"/>
      <c r="K149" s="1294"/>
      <c r="L149" s="41"/>
      <c r="M149" s="65" t="str">
        <f t="shared" si="150"/>
        <v>;</v>
      </c>
      <c r="N149" s="66" t="str">
        <f t="shared" si="151"/>
        <v/>
      </c>
      <c r="O149" s="67" t="s">
        <v>53</v>
      </c>
      <c r="P149" s="67" t="s">
        <v>53</v>
      </c>
      <c r="Q149" s="67" t="s">
        <v>53</v>
      </c>
      <c r="R149" s="67" t="s">
        <v>53</v>
      </c>
      <c r="S149" s="67" t="s">
        <v>53</v>
      </c>
      <c r="T149" s="67" t="s">
        <v>53</v>
      </c>
      <c r="U149" s="67" t="s">
        <v>53</v>
      </c>
      <c r="V149" s="67" t="s">
        <v>54</v>
      </c>
      <c r="W149" s="67" t="s">
        <v>54</v>
      </c>
      <c r="X149" s="67" t="s">
        <v>53</v>
      </c>
      <c r="Y149" s="67" t="s">
        <v>53</v>
      </c>
      <c r="Z149" s="67" t="s">
        <v>53</v>
      </c>
      <c r="AA149" s="67" t="s">
        <v>53</v>
      </c>
      <c r="AB149" s="67" t="s">
        <v>53</v>
      </c>
      <c r="AC149" s="67" t="s">
        <v>53</v>
      </c>
      <c r="AD149" s="67" t="s">
        <v>54</v>
      </c>
      <c r="AE149" s="67" t="s">
        <v>53</v>
      </c>
      <c r="AF149" s="67" t="s">
        <v>53</v>
      </c>
      <c r="AG149" s="67" t="s">
        <v>54</v>
      </c>
      <c r="AH149" s="42"/>
      <c r="AI149" s="41"/>
      <c r="AJ149" s="42"/>
      <c r="AK149" s="85" t="str">
        <f t="shared" si="152"/>
        <v>;</v>
      </c>
      <c r="AL149" s="70" t="str">
        <f t="shared" si="153"/>
        <v/>
      </c>
      <c r="AM149" s="50" t="e">
        <f>IF(AND(M149&lt;&gt;"",AK149&lt;&gt;""),VLOOKUP(M149&amp;AK149,'No Eliminar'!$P$3:$Q$27,2,FALSE),"")</f>
        <v>#N/A</v>
      </c>
      <c r="AN149" s="93"/>
      <c r="AO149" s="1323"/>
      <c r="AP149" s="372"/>
      <c r="AQ149" s="51" t="str">
        <f t="shared" si="132"/>
        <v>Impacto</v>
      </c>
      <c r="AR149" s="43"/>
      <c r="AS149" s="49" t="str">
        <f t="shared" si="133"/>
        <v/>
      </c>
      <c r="AT149" s="43"/>
      <c r="AU149" s="49" t="str">
        <f t="shared" si="134"/>
        <v/>
      </c>
      <c r="AV149" s="53" t="e">
        <f t="shared" si="135"/>
        <v>#VALUE!</v>
      </c>
      <c r="AW149" s="43"/>
      <c r="AX149" s="43"/>
      <c r="AY149" s="43"/>
      <c r="AZ149" s="53" t="str">
        <f t="shared" si="154"/>
        <v/>
      </c>
      <c r="BA149" s="54" t="str">
        <f t="shared" si="136"/>
        <v>Muy Alta</v>
      </c>
      <c r="BB149" s="53" t="e">
        <f t="shared" si="155"/>
        <v>#VALUE!</v>
      </c>
      <c r="BC149" s="54" t="e">
        <f t="shared" si="137"/>
        <v>#VALUE!</v>
      </c>
      <c r="BD149" s="55" t="e">
        <f>IF(AND(BA149&lt;&gt;"",BC149&lt;&gt;""),VLOOKUP(BA149&amp;BC149,'No Eliminar'!$P$3:$Q$27,2,FALSE),"")</f>
        <v>#VALUE!</v>
      </c>
      <c r="BE149" s="43"/>
      <c r="BF149" s="1360"/>
      <c r="BG149" s="1293"/>
      <c r="BH149" s="1293"/>
      <c r="BI149" s="1293"/>
      <c r="BJ149" s="1293"/>
      <c r="BK149" s="1014"/>
      <c r="BL149" s="1293"/>
    </row>
    <row r="150" spans="2:64" ht="50.25" thickTop="1" thickBot="1" x14ac:dyDescent="0.35">
      <c r="B150" s="779"/>
      <c r="C150" s="1269" t="e">
        <f>VLOOKUP(B150,'No Eliminar'!B$3:D$18,2,FALSE)</f>
        <v>#N/A</v>
      </c>
      <c r="D150" s="1269" t="e">
        <f>VLOOKUP(B150,'No Eliminar'!B$3:E$18,4,FALSE)</f>
        <v>#N/A</v>
      </c>
      <c r="E150" s="779"/>
      <c r="F150" s="120"/>
      <c r="G150" s="1295"/>
      <c r="H150" s="1253"/>
      <c r="I150" s="1293"/>
      <c r="J150" s="1293"/>
      <c r="K150" s="1294"/>
      <c r="L150" s="41"/>
      <c r="M150" s="65" t="str">
        <f t="shared" si="150"/>
        <v>;</v>
      </c>
      <c r="N150" s="66" t="str">
        <f t="shared" si="151"/>
        <v/>
      </c>
      <c r="O150" s="67" t="s">
        <v>53</v>
      </c>
      <c r="P150" s="67" t="s">
        <v>53</v>
      </c>
      <c r="Q150" s="67" t="s">
        <v>53</v>
      </c>
      <c r="R150" s="67" t="s">
        <v>53</v>
      </c>
      <c r="S150" s="67" t="s">
        <v>53</v>
      </c>
      <c r="T150" s="67" t="s">
        <v>53</v>
      </c>
      <c r="U150" s="67" t="s">
        <v>53</v>
      </c>
      <c r="V150" s="67" t="s">
        <v>54</v>
      </c>
      <c r="W150" s="67" t="s">
        <v>54</v>
      </c>
      <c r="X150" s="67" t="s">
        <v>53</v>
      </c>
      <c r="Y150" s="67" t="s">
        <v>53</v>
      </c>
      <c r="Z150" s="67" t="s">
        <v>53</v>
      </c>
      <c r="AA150" s="67" t="s">
        <v>53</v>
      </c>
      <c r="AB150" s="67" t="s">
        <v>53</v>
      </c>
      <c r="AC150" s="67" t="s">
        <v>53</v>
      </c>
      <c r="AD150" s="67" t="s">
        <v>54</v>
      </c>
      <c r="AE150" s="67" t="s">
        <v>53</v>
      </c>
      <c r="AF150" s="67" t="s">
        <v>53</v>
      </c>
      <c r="AG150" s="67" t="s">
        <v>54</v>
      </c>
      <c r="AH150" s="42"/>
      <c r="AI150" s="41"/>
      <c r="AJ150" s="42"/>
      <c r="AK150" s="85" t="str">
        <f t="shared" si="152"/>
        <v>;</v>
      </c>
      <c r="AL150" s="70" t="str">
        <f t="shared" si="153"/>
        <v/>
      </c>
      <c r="AM150" s="50" t="e">
        <f>IF(AND(M150&lt;&gt;"",AK150&lt;&gt;""),VLOOKUP(M150&amp;AK150,'No Eliminar'!$P$3:$Q$27,2,FALSE),"")</f>
        <v>#N/A</v>
      </c>
      <c r="AN150" s="93"/>
      <c r="AO150" s="1323"/>
      <c r="AP150" s="372"/>
      <c r="AQ150" s="51" t="str">
        <f t="shared" ref="AQ150:AQ213" si="258">IF(AR150="Preventivo","Probabilidad",IF(AR150="Detectivo","Probabilidad","Impacto"))</f>
        <v>Impacto</v>
      </c>
      <c r="AR150" s="43"/>
      <c r="AS150" s="49" t="str">
        <f t="shared" si="133"/>
        <v/>
      </c>
      <c r="AT150" s="43"/>
      <c r="AU150" s="49" t="str">
        <f t="shared" si="134"/>
        <v/>
      </c>
      <c r="AV150" s="53" t="e">
        <f t="shared" si="135"/>
        <v>#VALUE!</v>
      </c>
      <c r="AW150" s="43"/>
      <c r="AX150" s="43"/>
      <c r="AY150" s="43"/>
      <c r="AZ150" s="53" t="str">
        <f t="shared" si="154"/>
        <v/>
      </c>
      <c r="BA150" s="54" t="str">
        <f t="shared" si="136"/>
        <v>Muy Alta</v>
      </c>
      <c r="BB150" s="53" t="e">
        <f t="shared" si="155"/>
        <v>#VALUE!</v>
      </c>
      <c r="BC150" s="54" t="e">
        <f t="shared" si="137"/>
        <v>#VALUE!</v>
      </c>
      <c r="BD150" s="55" t="e">
        <f>IF(AND(BA150&lt;&gt;"",BC150&lt;&gt;""),VLOOKUP(BA150&amp;BC150,'No Eliminar'!$P$3:$Q$27,2,FALSE),"")</f>
        <v>#VALUE!</v>
      </c>
      <c r="BE150" s="43"/>
      <c r="BF150" s="1360"/>
      <c r="BG150" s="1293"/>
      <c r="BH150" s="1293"/>
      <c r="BI150" s="1293"/>
      <c r="BJ150" s="1293"/>
      <c r="BK150" s="1014"/>
      <c r="BL150" s="1293"/>
    </row>
    <row r="151" spans="2:64" ht="50.25" thickTop="1" thickBot="1" x14ac:dyDescent="0.35">
      <c r="B151" s="779"/>
      <c r="C151" s="1269" t="e">
        <f>VLOOKUP(B151,'No Eliminar'!B$3:D$18,2,FALSE)</f>
        <v>#N/A</v>
      </c>
      <c r="D151" s="1269" t="e">
        <f>VLOOKUP(B151,'No Eliminar'!B$3:E$18,4,FALSE)</f>
        <v>#N/A</v>
      </c>
      <c r="E151" s="779"/>
      <c r="F151" s="120"/>
      <c r="G151" s="1295"/>
      <c r="H151" s="1253"/>
      <c r="I151" s="1293"/>
      <c r="J151" s="1293"/>
      <c r="K151" s="1294"/>
      <c r="L151" s="41"/>
      <c r="M151" s="65" t="str">
        <f t="shared" si="150"/>
        <v>;</v>
      </c>
      <c r="N151" s="66" t="str">
        <f t="shared" si="151"/>
        <v/>
      </c>
      <c r="O151" s="67" t="s">
        <v>53</v>
      </c>
      <c r="P151" s="67" t="s">
        <v>53</v>
      </c>
      <c r="Q151" s="67" t="s">
        <v>53</v>
      </c>
      <c r="R151" s="67" t="s">
        <v>53</v>
      </c>
      <c r="S151" s="67" t="s">
        <v>53</v>
      </c>
      <c r="T151" s="67" t="s">
        <v>53</v>
      </c>
      <c r="U151" s="67" t="s">
        <v>53</v>
      </c>
      <c r="V151" s="67" t="s">
        <v>54</v>
      </c>
      <c r="W151" s="67" t="s">
        <v>54</v>
      </c>
      <c r="X151" s="67" t="s">
        <v>53</v>
      </c>
      <c r="Y151" s="67" t="s">
        <v>53</v>
      </c>
      <c r="Z151" s="67" t="s">
        <v>53</v>
      </c>
      <c r="AA151" s="67" t="s">
        <v>53</v>
      </c>
      <c r="AB151" s="67" t="s">
        <v>53</v>
      </c>
      <c r="AC151" s="67" t="s">
        <v>53</v>
      </c>
      <c r="AD151" s="67" t="s">
        <v>54</v>
      </c>
      <c r="AE151" s="67" t="s">
        <v>53</v>
      </c>
      <c r="AF151" s="67" t="s">
        <v>53</v>
      </c>
      <c r="AG151" s="67" t="s">
        <v>54</v>
      </c>
      <c r="AH151" s="42"/>
      <c r="AI151" s="41"/>
      <c r="AJ151" s="42"/>
      <c r="AK151" s="85" t="str">
        <f t="shared" si="152"/>
        <v>;</v>
      </c>
      <c r="AL151" s="70" t="str">
        <f t="shared" si="153"/>
        <v/>
      </c>
      <c r="AM151" s="50" t="e">
        <f>IF(AND(M151&lt;&gt;"",AK151&lt;&gt;""),VLOOKUP(M151&amp;AK151,'No Eliminar'!$P$3:$Q$27,2,FALSE),"")</f>
        <v>#N/A</v>
      </c>
      <c r="AN151" s="93"/>
      <c r="AO151" s="1323"/>
      <c r="AP151" s="372"/>
      <c r="AQ151" s="51" t="str">
        <f t="shared" si="258"/>
        <v>Impacto</v>
      </c>
      <c r="AR151" s="43"/>
      <c r="AS151" s="49" t="str">
        <f t="shared" ref="AS151:AS214" si="259">IF(AR151="Preventivo", 25%, IF(AR151="Detectivo",15%, IF(AR151="Correctivo",10%,IF(AR151="No se tienen controles para aplicar al impacto","No Aplica",""))))</f>
        <v/>
      </c>
      <c r="AT151" s="43"/>
      <c r="AU151" s="49" t="str">
        <f t="shared" ref="AU151:AU214" si="260">IF(AT151="Automático", 25%, IF(AT151="Manual",15%,IF(AT151="No Aplica", "No Aplica","")))</f>
        <v/>
      </c>
      <c r="AV151" s="53" t="e">
        <f t="shared" ref="AV151:AV214" si="261">AS151+AU151</f>
        <v>#VALUE!</v>
      </c>
      <c r="AW151" s="43"/>
      <c r="AX151" s="43"/>
      <c r="AY151" s="43"/>
      <c r="AZ151" s="53" t="str">
        <f t="shared" ref="AZ151:AZ214" si="262">IFERROR(IF(AQ151="Probabilidad",(N151-(+N151*AV151)),IF(AQ151="Impacto",N151,"")),"")</f>
        <v/>
      </c>
      <c r="BA151" s="54" t="str">
        <f t="shared" ref="BA151:BA214" si="263">IF(AZ151&lt;=20%, "Muy Baja", IF(AZ151&lt;=40%,"Baja", IF(AZ151&lt;=60%,"Media",IF(AZ151&lt;=80%,"Alta","Muy Alta"))))</f>
        <v>Muy Alta</v>
      </c>
      <c r="BB151" s="53" t="e">
        <f t="shared" ref="BB151:BB214" si="264">IF(AQ151="Impacto",(AL151-(+AL151*AV151)),AL151)</f>
        <v>#VALUE!</v>
      </c>
      <c r="BC151" s="54" t="e">
        <f t="shared" ref="BC151:BC214" si="265">IF(BB151&lt;=20%, "Leve", IF(BB151&lt;=40%,"Menor", IF(BB151&lt;=60%,"Moderado",IF(BB151&lt;=80%,"Mayor","Catastrófico"))))</f>
        <v>#VALUE!</v>
      </c>
      <c r="BD151" s="55" t="e">
        <f>IF(AND(BA151&lt;&gt;"",BC151&lt;&gt;""),VLOOKUP(BA151&amp;BC151,'No Eliminar'!$P$3:$Q$27,2,FALSE),"")</f>
        <v>#VALUE!</v>
      </c>
      <c r="BE151" s="43"/>
      <c r="BF151" s="1360"/>
      <c r="BG151" s="1293"/>
      <c r="BH151" s="1293"/>
      <c r="BI151" s="1293"/>
      <c r="BJ151" s="1293"/>
      <c r="BK151" s="1014"/>
      <c r="BL151" s="1293"/>
    </row>
    <row r="152" spans="2:64" ht="50.25" thickTop="1" thickBot="1" x14ac:dyDescent="0.35">
      <c r="B152" s="779"/>
      <c r="C152" s="1269" t="e">
        <f>VLOOKUP(B152,'No Eliminar'!B$3:D$18,2,FALSE)</f>
        <v>#N/A</v>
      </c>
      <c r="D152" s="1269" t="e">
        <f>VLOOKUP(B152,'No Eliminar'!B$3:E$18,4,FALSE)</f>
        <v>#N/A</v>
      </c>
      <c r="E152" s="779"/>
      <c r="F152" s="120"/>
      <c r="G152" s="1295"/>
      <c r="H152" s="1253"/>
      <c r="I152" s="1293"/>
      <c r="J152" s="1293"/>
      <c r="K152" s="1294"/>
      <c r="L152" s="41"/>
      <c r="M152" s="65" t="str">
        <f t="shared" si="150"/>
        <v>;</v>
      </c>
      <c r="N152" s="66" t="str">
        <f t="shared" si="151"/>
        <v/>
      </c>
      <c r="O152" s="67" t="s">
        <v>53</v>
      </c>
      <c r="P152" s="67" t="s">
        <v>53</v>
      </c>
      <c r="Q152" s="67" t="s">
        <v>53</v>
      </c>
      <c r="R152" s="67" t="s">
        <v>53</v>
      </c>
      <c r="S152" s="67" t="s">
        <v>53</v>
      </c>
      <c r="T152" s="67" t="s">
        <v>53</v>
      </c>
      <c r="U152" s="67" t="s">
        <v>53</v>
      </c>
      <c r="V152" s="67" t="s">
        <v>54</v>
      </c>
      <c r="W152" s="67" t="s">
        <v>54</v>
      </c>
      <c r="X152" s="67" t="s">
        <v>53</v>
      </c>
      <c r="Y152" s="67" t="s">
        <v>53</v>
      </c>
      <c r="Z152" s="67" t="s">
        <v>53</v>
      </c>
      <c r="AA152" s="67" t="s">
        <v>53</v>
      </c>
      <c r="AB152" s="67" t="s">
        <v>53</v>
      </c>
      <c r="AC152" s="67" t="s">
        <v>53</v>
      </c>
      <c r="AD152" s="67" t="s">
        <v>54</v>
      </c>
      <c r="AE152" s="67" t="s">
        <v>53</v>
      </c>
      <c r="AF152" s="67" t="s">
        <v>53</v>
      </c>
      <c r="AG152" s="67" t="s">
        <v>54</v>
      </c>
      <c r="AH152" s="42"/>
      <c r="AI152" s="41"/>
      <c r="AJ152" s="42"/>
      <c r="AK152" s="85" t="str">
        <f t="shared" si="152"/>
        <v>;</v>
      </c>
      <c r="AL152" s="70" t="str">
        <f t="shared" si="153"/>
        <v/>
      </c>
      <c r="AM152" s="50" t="e">
        <f>IF(AND(M152&lt;&gt;"",AK152&lt;&gt;""),VLOOKUP(M152&amp;AK152,'No Eliminar'!$P$3:$Q$27,2,FALSE),"")</f>
        <v>#N/A</v>
      </c>
      <c r="AN152" s="93"/>
      <c r="AO152" s="1323"/>
      <c r="AP152" s="372"/>
      <c r="AQ152" s="51" t="str">
        <f t="shared" si="258"/>
        <v>Impacto</v>
      </c>
      <c r="AR152" s="43"/>
      <c r="AS152" s="49" t="str">
        <f t="shared" si="259"/>
        <v/>
      </c>
      <c r="AT152" s="43"/>
      <c r="AU152" s="49" t="str">
        <f t="shared" si="260"/>
        <v/>
      </c>
      <c r="AV152" s="53" t="e">
        <f t="shared" si="261"/>
        <v>#VALUE!</v>
      </c>
      <c r="AW152" s="43"/>
      <c r="AX152" s="43"/>
      <c r="AY152" s="43"/>
      <c r="AZ152" s="53" t="str">
        <f t="shared" si="262"/>
        <v/>
      </c>
      <c r="BA152" s="54" t="str">
        <f t="shared" si="263"/>
        <v>Muy Alta</v>
      </c>
      <c r="BB152" s="53" t="e">
        <f t="shared" si="264"/>
        <v>#VALUE!</v>
      </c>
      <c r="BC152" s="54" t="e">
        <f t="shared" si="265"/>
        <v>#VALUE!</v>
      </c>
      <c r="BD152" s="55" t="e">
        <f>IF(AND(BA152&lt;&gt;"",BC152&lt;&gt;""),VLOOKUP(BA152&amp;BC152,'No Eliminar'!$P$3:$Q$27,2,FALSE),"")</f>
        <v>#VALUE!</v>
      </c>
      <c r="BE152" s="43"/>
      <c r="BF152" s="1360"/>
      <c r="BG152" s="1293"/>
      <c r="BH152" s="1293"/>
      <c r="BI152" s="1293"/>
      <c r="BJ152" s="1293"/>
      <c r="BK152" s="1014"/>
      <c r="BL152" s="1293"/>
    </row>
    <row r="153" spans="2:64" ht="50.25" thickTop="1" thickBot="1" x14ac:dyDescent="0.35">
      <c r="B153" s="779"/>
      <c r="C153" s="1269" t="e">
        <f>VLOOKUP(B153,'No Eliminar'!B$3:D$18,2,FALSE)</f>
        <v>#N/A</v>
      </c>
      <c r="D153" s="1269" t="e">
        <f>VLOOKUP(B153,'No Eliminar'!B$3:E$18,4,FALSE)</f>
        <v>#N/A</v>
      </c>
      <c r="E153" s="779"/>
      <c r="F153" s="120"/>
      <c r="G153" s="1295"/>
      <c r="H153" s="1253"/>
      <c r="I153" s="1293"/>
      <c r="J153" s="1293"/>
      <c r="K153" s="1294"/>
      <c r="L153" s="41"/>
      <c r="M153" s="65" t="str">
        <f t="shared" si="150"/>
        <v>;</v>
      </c>
      <c r="N153" s="66" t="str">
        <f t="shared" si="151"/>
        <v/>
      </c>
      <c r="O153" s="67" t="s">
        <v>53</v>
      </c>
      <c r="P153" s="67" t="s">
        <v>53</v>
      </c>
      <c r="Q153" s="67" t="s">
        <v>53</v>
      </c>
      <c r="R153" s="67" t="s">
        <v>53</v>
      </c>
      <c r="S153" s="67" t="s">
        <v>53</v>
      </c>
      <c r="T153" s="67" t="s">
        <v>53</v>
      </c>
      <c r="U153" s="67" t="s">
        <v>53</v>
      </c>
      <c r="V153" s="67" t="s">
        <v>54</v>
      </c>
      <c r="W153" s="67" t="s">
        <v>54</v>
      </c>
      <c r="X153" s="67" t="s">
        <v>53</v>
      </c>
      <c r="Y153" s="67" t="s">
        <v>53</v>
      </c>
      <c r="Z153" s="67" t="s">
        <v>53</v>
      </c>
      <c r="AA153" s="67" t="s">
        <v>53</v>
      </c>
      <c r="AB153" s="67" t="s">
        <v>53</v>
      </c>
      <c r="AC153" s="67" t="s">
        <v>53</v>
      </c>
      <c r="AD153" s="67" t="s">
        <v>54</v>
      </c>
      <c r="AE153" s="67" t="s">
        <v>53</v>
      </c>
      <c r="AF153" s="67" t="s">
        <v>53</v>
      </c>
      <c r="AG153" s="67" t="s">
        <v>54</v>
      </c>
      <c r="AH153" s="42"/>
      <c r="AI153" s="41"/>
      <c r="AJ153" s="42"/>
      <c r="AK153" s="85" t="str">
        <f t="shared" ref="AK153:AK216" si="266">IF(AI153="Afectación menor a 10 SMLMV","Leve",IF(AI153="Entre 10 y 50 SMLMV","Menor",IF(AI153="Entre 50 y 100 SMLMV","Moderado",IF(AI153="Entre 100 y 500 SMLMV","Mayor",IF(AI153="Mayor a 500 SMLMV","Catastrófico",";")))))</f>
        <v>;</v>
      </c>
      <c r="AL153" s="70" t="str">
        <f t="shared" si="153"/>
        <v/>
      </c>
      <c r="AM153" s="50" t="e">
        <f>IF(AND(M153&lt;&gt;"",AK153&lt;&gt;""),VLOOKUP(M153&amp;AK153,'No Eliminar'!$P$3:$Q$27,2,FALSE),"")</f>
        <v>#N/A</v>
      </c>
      <c r="AN153" s="93"/>
      <c r="AO153" s="1323"/>
      <c r="AP153" s="372"/>
      <c r="AQ153" s="51" t="str">
        <f t="shared" si="258"/>
        <v>Impacto</v>
      </c>
      <c r="AR153" s="43"/>
      <c r="AS153" s="49" t="str">
        <f t="shared" si="259"/>
        <v/>
      </c>
      <c r="AT153" s="43"/>
      <c r="AU153" s="49" t="str">
        <f t="shared" si="260"/>
        <v/>
      </c>
      <c r="AV153" s="53" t="e">
        <f t="shared" si="261"/>
        <v>#VALUE!</v>
      </c>
      <c r="AW153" s="43"/>
      <c r="AX153" s="43"/>
      <c r="AY153" s="43"/>
      <c r="AZ153" s="53" t="str">
        <f t="shared" si="262"/>
        <v/>
      </c>
      <c r="BA153" s="54" t="str">
        <f t="shared" si="263"/>
        <v>Muy Alta</v>
      </c>
      <c r="BB153" s="53" t="e">
        <f t="shared" si="264"/>
        <v>#VALUE!</v>
      </c>
      <c r="BC153" s="54" t="e">
        <f t="shared" si="265"/>
        <v>#VALUE!</v>
      </c>
      <c r="BD153" s="55" t="e">
        <f>IF(AND(BA153&lt;&gt;"",BC153&lt;&gt;""),VLOOKUP(BA153&amp;BC153,'No Eliminar'!$P$3:$Q$27,2,FALSE),"")</f>
        <v>#VALUE!</v>
      </c>
      <c r="BE153" s="43"/>
      <c r="BF153" s="1360"/>
      <c r="BG153" s="1293"/>
      <c r="BH153" s="1293"/>
      <c r="BI153" s="1293"/>
      <c r="BJ153" s="1293"/>
      <c r="BK153" s="1014"/>
      <c r="BL153" s="1293"/>
    </row>
    <row r="154" spans="2:64" ht="50.25" thickTop="1" thickBot="1" x14ac:dyDescent="0.35">
      <c r="B154" s="779"/>
      <c r="C154" s="1269" t="e">
        <f>VLOOKUP(B154,'No Eliminar'!B$3:D$18,2,FALSE)</f>
        <v>#N/A</v>
      </c>
      <c r="D154" s="1269" t="e">
        <f>VLOOKUP(B154,'No Eliminar'!B$3:E$18,4,FALSE)</f>
        <v>#N/A</v>
      </c>
      <c r="E154" s="779"/>
      <c r="F154" s="120"/>
      <c r="G154" s="1295"/>
      <c r="H154" s="1253"/>
      <c r="I154" s="1293"/>
      <c r="J154" s="1293"/>
      <c r="K154" s="1294"/>
      <c r="L154" s="41"/>
      <c r="M154" s="65" t="str">
        <f t="shared" si="150"/>
        <v>;</v>
      </c>
      <c r="N154" s="66" t="str">
        <f t="shared" si="151"/>
        <v/>
      </c>
      <c r="O154" s="67" t="s">
        <v>53</v>
      </c>
      <c r="P154" s="67" t="s">
        <v>53</v>
      </c>
      <c r="Q154" s="67" t="s">
        <v>53</v>
      </c>
      <c r="R154" s="67" t="s">
        <v>53</v>
      </c>
      <c r="S154" s="67" t="s">
        <v>53</v>
      </c>
      <c r="T154" s="67" t="s">
        <v>53</v>
      </c>
      <c r="U154" s="67" t="s">
        <v>53</v>
      </c>
      <c r="V154" s="67" t="s">
        <v>54</v>
      </c>
      <c r="W154" s="67" t="s">
        <v>54</v>
      </c>
      <c r="X154" s="67" t="s">
        <v>53</v>
      </c>
      <c r="Y154" s="67" t="s">
        <v>53</v>
      </c>
      <c r="Z154" s="67" t="s">
        <v>53</v>
      </c>
      <c r="AA154" s="67" t="s">
        <v>53</v>
      </c>
      <c r="AB154" s="67" t="s">
        <v>53</v>
      </c>
      <c r="AC154" s="67" t="s">
        <v>53</v>
      </c>
      <c r="AD154" s="67" t="s">
        <v>54</v>
      </c>
      <c r="AE154" s="67" t="s">
        <v>53</v>
      </c>
      <c r="AF154" s="67" t="s">
        <v>53</v>
      </c>
      <c r="AG154" s="67" t="s">
        <v>54</v>
      </c>
      <c r="AH154" s="42"/>
      <c r="AI154" s="41"/>
      <c r="AJ154" s="42"/>
      <c r="AK154" s="85" t="str">
        <f t="shared" si="266"/>
        <v>;</v>
      </c>
      <c r="AL154" s="70" t="str">
        <f t="shared" si="153"/>
        <v/>
      </c>
      <c r="AM154" s="50" t="e">
        <f>IF(AND(M154&lt;&gt;"",AK154&lt;&gt;""),VLOOKUP(M154&amp;AK154,'No Eliminar'!$P$3:$Q$27,2,FALSE),"")</f>
        <v>#N/A</v>
      </c>
      <c r="AN154" s="93"/>
      <c r="AO154" s="1323"/>
      <c r="AP154" s="372"/>
      <c r="AQ154" s="51" t="str">
        <f t="shared" si="258"/>
        <v>Impacto</v>
      </c>
      <c r="AR154" s="43"/>
      <c r="AS154" s="49" t="str">
        <f t="shared" si="259"/>
        <v/>
      </c>
      <c r="AT154" s="43"/>
      <c r="AU154" s="49" t="str">
        <f t="shared" si="260"/>
        <v/>
      </c>
      <c r="AV154" s="53" t="e">
        <f t="shared" si="261"/>
        <v>#VALUE!</v>
      </c>
      <c r="AW154" s="43"/>
      <c r="AX154" s="43"/>
      <c r="AY154" s="43"/>
      <c r="AZ154" s="53" t="str">
        <f t="shared" si="262"/>
        <v/>
      </c>
      <c r="BA154" s="54" t="str">
        <f t="shared" si="263"/>
        <v>Muy Alta</v>
      </c>
      <c r="BB154" s="53" t="e">
        <f t="shared" si="264"/>
        <v>#VALUE!</v>
      </c>
      <c r="BC154" s="54" t="e">
        <f t="shared" si="265"/>
        <v>#VALUE!</v>
      </c>
      <c r="BD154" s="55" t="e">
        <f>IF(AND(BA154&lt;&gt;"",BC154&lt;&gt;""),VLOOKUP(BA154&amp;BC154,'No Eliminar'!$P$3:$Q$27,2,FALSE),"")</f>
        <v>#VALUE!</v>
      </c>
      <c r="BE154" s="43"/>
      <c r="BF154" s="1360"/>
      <c r="BG154" s="1293"/>
      <c r="BH154" s="1293"/>
      <c r="BI154" s="1293"/>
      <c r="BJ154" s="1293"/>
      <c r="BK154" s="1014"/>
      <c r="BL154" s="1293"/>
    </row>
    <row r="155" spans="2:64" ht="50.25" thickTop="1" thickBot="1" x14ac:dyDescent="0.35">
      <c r="B155" s="779"/>
      <c r="C155" s="1269" t="e">
        <f>VLOOKUP(B155,'No Eliminar'!B$3:D$18,2,FALSE)</f>
        <v>#N/A</v>
      </c>
      <c r="D155" s="1269" t="e">
        <f>VLOOKUP(B155,'No Eliminar'!B$3:E$18,4,FALSE)</f>
        <v>#N/A</v>
      </c>
      <c r="E155" s="779"/>
      <c r="F155" s="120"/>
      <c r="G155" s="1295"/>
      <c r="H155" s="1253"/>
      <c r="I155" s="1293"/>
      <c r="J155" s="1293"/>
      <c r="K155" s="1294"/>
      <c r="L155" s="41"/>
      <c r="M155" s="65" t="str">
        <f t="shared" ref="M155:M218" si="267">IF(L155="Máximo 2 veces por año","Muy Baja", IF(L155="De 3 a 24 veces por año","Baja", IF(L155="De 24 a 500 veces por año","Media", IF(L155="De 500 veces al año y máximo 5000 veces por año","Alta",IF(L155="Más de 5000 veces por año","Muy Alta",";")))))</f>
        <v>;</v>
      </c>
      <c r="N155" s="66" t="str">
        <f t="shared" ref="N155:N218" si="268">IF(M155="Muy Baja", 20%, IF(M155="Baja",40%, IF(M155="Media",60%, IF(M155="Alta",80%,IF(M155="Muy Alta",100%,"")))))</f>
        <v/>
      </c>
      <c r="O155" s="67" t="s">
        <v>53</v>
      </c>
      <c r="P155" s="67" t="s">
        <v>53</v>
      </c>
      <c r="Q155" s="67" t="s">
        <v>53</v>
      </c>
      <c r="R155" s="67" t="s">
        <v>53</v>
      </c>
      <c r="S155" s="67" t="s">
        <v>53</v>
      </c>
      <c r="T155" s="67" t="s">
        <v>53</v>
      </c>
      <c r="U155" s="67" t="s">
        <v>53</v>
      </c>
      <c r="V155" s="67" t="s">
        <v>54</v>
      </c>
      <c r="W155" s="67" t="s">
        <v>54</v>
      </c>
      <c r="X155" s="67" t="s">
        <v>53</v>
      </c>
      <c r="Y155" s="67" t="s">
        <v>53</v>
      </c>
      <c r="Z155" s="67" t="s">
        <v>53</v>
      </c>
      <c r="AA155" s="67" t="s">
        <v>53</v>
      </c>
      <c r="AB155" s="67" t="s">
        <v>53</v>
      </c>
      <c r="AC155" s="67" t="s">
        <v>53</v>
      </c>
      <c r="AD155" s="67" t="s">
        <v>54</v>
      </c>
      <c r="AE155" s="67" t="s">
        <v>53</v>
      </c>
      <c r="AF155" s="67" t="s">
        <v>53</v>
      </c>
      <c r="AG155" s="67" t="s">
        <v>54</v>
      </c>
      <c r="AH155" s="42"/>
      <c r="AI155" s="41"/>
      <c r="AJ155" s="42"/>
      <c r="AK155" s="85" t="str">
        <f t="shared" si="266"/>
        <v>;</v>
      </c>
      <c r="AL155" s="70" t="str">
        <f t="shared" ref="AL155:AL218" si="269">IF(AK155="Leve", 20%, IF(AK155="Menor",40%, IF(AK155="Moderado",60%, IF(AK155="Mayor",80%,IF(AK155="Catastrófico",100%,"")))))</f>
        <v/>
      </c>
      <c r="AM155" s="50" t="e">
        <f>IF(AND(M155&lt;&gt;"",AK155&lt;&gt;""),VLOOKUP(M155&amp;AK155,'No Eliminar'!$P$3:$Q$27,2,FALSE),"")</f>
        <v>#N/A</v>
      </c>
      <c r="AN155" s="93"/>
      <c r="AO155" s="1323"/>
      <c r="AP155" s="372"/>
      <c r="AQ155" s="51" t="str">
        <f t="shared" si="258"/>
        <v>Impacto</v>
      </c>
      <c r="AR155" s="43"/>
      <c r="AS155" s="49" t="str">
        <f t="shared" si="259"/>
        <v/>
      </c>
      <c r="AT155" s="43"/>
      <c r="AU155" s="49" t="str">
        <f t="shared" si="260"/>
        <v/>
      </c>
      <c r="AV155" s="53" t="e">
        <f t="shared" si="261"/>
        <v>#VALUE!</v>
      </c>
      <c r="AW155" s="43"/>
      <c r="AX155" s="43"/>
      <c r="AY155" s="43"/>
      <c r="AZ155" s="53" t="str">
        <f t="shared" si="262"/>
        <v/>
      </c>
      <c r="BA155" s="54" t="str">
        <f t="shared" si="263"/>
        <v>Muy Alta</v>
      </c>
      <c r="BB155" s="53" t="e">
        <f t="shared" si="264"/>
        <v>#VALUE!</v>
      </c>
      <c r="BC155" s="54" t="e">
        <f t="shared" si="265"/>
        <v>#VALUE!</v>
      </c>
      <c r="BD155" s="55" t="e">
        <f>IF(AND(BA155&lt;&gt;"",BC155&lt;&gt;""),VLOOKUP(BA155&amp;BC155,'No Eliminar'!$P$3:$Q$27,2,FALSE),"")</f>
        <v>#VALUE!</v>
      </c>
      <c r="BE155" s="43"/>
      <c r="BF155" s="1360"/>
      <c r="BG155" s="1293"/>
      <c r="BH155" s="1293"/>
      <c r="BI155" s="1293"/>
      <c r="BJ155" s="1293"/>
      <c r="BK155" s="1014"/>
      <c r="BL155" s="1293"/>
    </row>
    <row r="156" spans="2:64" ht="50.25" thickTop="1" thickBot="1" x14ac:dyDescent="0.35">
      <c r="B156" s="779"/>
      <c r="C156" s="1269" t="e">
        <f>VLOOKUP(B156,'No Eliminar'!B$3:D$18,2,FALSE)</f>
        <v>#N/A</v>
      </c>
      <c r="D156" s="1269" t="e">
        <f>VLOOKUP(B156,'No Eliminar'!B$3:E$18,4,FALSE)</f>
        <v>#N/A</v>
      </c>
      <c r="E156" s="779"/>
      <c r="F156" s="120"/>
      <c r="G156" s="1295"/>
      <c r="H156" s="1253"/>
      <c r="I156" s="1293"/>
      <c r="J156" s="1293"/>
      <c r="K156" s="1294"/>
      <c r="L156" s="41"/>
      <c r="M156" s="65" t="str">
        <f t="shared" si="267"/>
        <v>;</v>
      </c>
      <c r="N156" s="66" t="str">
        <f t="shared" si="268"/>
        <v/>
      </c>
      <c r="O156" s="67" t="s">
        <v>53</v>
      </c>
      <c r="P156" s="67" t="s">
        <v>53</v>
      </c>
      <c r="Q156" s="67" t="s">
        <v>53</v>
      </c>
      <c r="R156" s="67" t="s">
        <v>53</v>
      </c>
      <c r="S156" s="67" t="s">
        <v>53</v>
      </c>
      <c r="T156" s="67" t="s">
        <v>53</v>
      </c>
      <c r="U156" s="67" t="s">
        <v>53</v>
      </c>
      <c r="V156" s="67" t="s">
        <v>54</v>
      </c>
      <c r="W156" s="67" t="s">
        <v>54</v>
      </c>
      <c r="X156" s="67" t="s">
        <v>53</v>
      </c>
      <c r="Y156" s="67" t="s">
        <v>53</v>
      </c>
      <c r="Z156" s="67" t="s">
        <v>53</v>
      </c>
      <c r="AA156" s="67" t="s">
        <v>53</v>
      </c>
      <c r="AB156" s="67" t="s">
        <v>53</v>
      </c>
      <c r="AC156" s="67" t="s">
        <v>53</v>
      </c>
      <c r="AD156" s="67" t="s">
        <v>54</v>
      </c>
      <c r="AE156" s="67" t="s">
        <v>53</v>
      </c>
      <c r="AF156" s="67" t="s">
        <v>53</v>
      </c>
      <c r="AG156" s="67" t="s">
        <v>54</v>
      </c>
      <c r="AH156" s="42"/>
      <c r="AI156" s="41"/>
      <c r="AJ156" s="42"/>
      <c r="AK156" s="85" t="str">
        <f t="shared" si="266"/>
        <v>;</v>
      </c>
      <c r="AL156" s="70" t="str">
        <f t="shared" si="269"/>
        <v/>
      </c>
      <c r="AM156" s="50" t="e">
        <f>IF(AND(M156&lt;&gt;"",AK156&lt;&gt;""),VLOOKUP(M156&amp;AK156,'No Eliminar'!$P$3:$Q$27,2,FALSE),"")</f>
        <v>#N/A</v>
      </c>
      <c r="AN156" s="93"/>
      <c r="AO156" s="1323"/>
      <c r="AP156" s="372"/>
      <c r="AQ156" s="51" t="str">
        <f t="shared" si="258"/>
        <v>Impacto</v>
      </c>
      <c r="AR156" s="43"/>
      <c r="AS156" s="49" t="str">
        <f t="shared" si="259"/>
        <v/>
      </c>
      <c r="AT156" s="43"/>
      <c r="AU156" s="49" t="str">
        <f t="shared" si="260"/>
        <v/>
      </c>
      <c r="AV156" s="53" t="e">
        <f t="shared" si="261"/>
        <v>#VALUE!</v>
      </c>
      <c r="AW156" s="43"/>
      <c r="AX156" s="43"/>
      <c r="AY156" s="43"/>
      <c r="AZ156" s="53" t="str">
        <f t="shared" si="262"/>
        <v/>
      </c>
      <c r="BA156" s="54" t="str">
        <f t="shared" si="263"/>
        <v>Muy Alta</v>
      </c>
      <c r="BB156" s="53" t="e">
        <f t="shared" si="264"/>
        <v>#VALUE!</v>
      </c>
      <c r="BC156" s="54" t="e">
        <f t="shared" si="265"/>
        <v>#VALUE!</v>
      </c>
      <c r="BD156" s="55" t="e">
        <f>IF(AND(BA156&lt;&gt;"",BC156&lt;&gt;""),VLOOKUP(BA156&amp;BC156,'No Eliminar'!$P$3:$Q$27,2,FALSE),"")</f>
        <v>#VALUE!</v>
      </c>
      <c r="BE156" s="43"/>
      <c r="BF156" s="1360"/>
      <c r="BG156" s="1293"/>
      <c r="BH156" s="1293"/>
      <c r="BI156" s="1293"/>
      <c r="BJ156" s="1293"/>
      <c r="BK156" s="1014"/>
      <c r="BL156" s="1293"/>
    </row>
    <row r="157" spans="2:64" ht="50.25" thickTop="1" thickBot="1" x14ac:dyDescent="0.35">
      <c r="B157" s="779"/>
      <c r="C157" s="1269" t="e">
        <f>VLOOKUP(B157,'No Eliminar'!B$3:D$18,2,FALSE)</f>
        <v>#N/A</v>
      </c>
      <c r="D157" s="1269" t="e">
        <f>VLOOKUP(B157,'No Eliminar'!B$3:E$18,4,FALSE)</f>
        <v>#N/A</v>
      </c>
      <c r="E157" s="779"/>
      <c r="F157" s="120"/>
      <c r="G157" s="1295"/>
      <c r="H157" s="1253"/>
      <c r="I157" s="1293"/>
      <c r="J157" s="1293"/>
      <c r="K157" s="1294"/>
      <c r="L157" s="41"/>
      <c r="M157" s="65" t="str">
        <f t="shared" si="267"/>
        <v>;</v>
      </c>
      <c r="N157" s="66" t="str">
        <f t="shared" si="268"/>
        <v/>
      </c>
      <c r="O157" s="67" t="s">
        <v>53</v>
      </c>
      <c r="P157" s="67" t="s">
        <v>53</v>
      </c>
      <c r="Q157" s="67" t="s">
        <v>53</v>
      </c>
      <c r="R157" s="67" t="s">
        <v>53</v>
      </c>
      <c r="S157" s="67" t="s">
        <v>53</v>
      </c>
      <c r="T157" s="67" t="s">
        <v>53</v>
      </c>
      <c r="U157" s="67" t="s">
        <v>53</v>
      </c>
      <c r="V157" s="67" t="s">
        <v>54</v>
      </c>
      <c r="W157" s="67" t="s">
        <v>54</v>
      </c>
      <c r="X157" s="67" t="s">
        <v>53</v>
      </c>
      <c r="Y157" s="67" t="s">
        <v>53</v>
      </c>
      <c r="Z157" s="67" t="s">
        <v>53</v>
      </c>
      <c r="AA157" s="67" t="s">
        <v>53</v>
      </c>
      <c r="AB157" s="67" t="s">
        <v>53</v>
      </c>
      <c r="AC157" s="67" t="s">
        <v>53</v>
      </c>
      <c r="AD157" s="67" t="s">
        <v>54</v>
      </c>
      <c r="AE157" s="67" t="s">
        <v>53</v>
      </c>
      <c r="AF157" s="67" t="s">
        <v>53</v>
      </c>
      <c r="AG157" s="67" t="s">
        <v>54</v>
      </c>
      <c r="AH157" s="42"/>
      <c r="AI157" s="41"/>
      <c r="AJ157" s="42"/>
      <c r="AK157" s="85" t="str">
        <f t="shared" si="266"/>
        <v>;</v>
      </c>
      <c r="AL157" s="70" t="str">
        <f t="shared" si="269"/>
        <v/>
      </c>
      <c r="AM157" s="50" t="e">
        <f>IF(AND(M157&lt;&gt;"",AK157&lt;&gt;""),VLOOKUP(M157&amp;AK157,'No Eliminar'!$P$3:$Q$27,2,FALSE),"")</f>
        <v>#N/A</v>
      </c>
      <c r="AN157" s="93"/>
      <c r="AO157" s="1323"/>
      <c r="AP157" s="372"/>
      <c r="AQ157" s="51" t="str">
        <f t="shared" si="258"/>
        <v>Impacto</v>
      </c>
      <c r="AR157" s="43"/>
      <c r="AS157" s="49" t="str">
        <f t="shared" si="259"/>
        <v/>
      </c>
      <c r="AT157" s="43"/>
      <c r="AU157" s="49" t="str">
        <f t="shared" si="260"/>
        <v/>
      </c>
      <c r="AV157" s="53" t="e">
        <f t="shared" si="261"/>
        <v>#VALUE!</v>
      </c>
      <c r="AW157" s="43"/>
      <c r="AX157" s="43"/>
      <c r="AY157" s="43"/>
      <c r="AZ157" s="53" t="str">
        <f t="shared" si="262"/>
        <v/>
      </c>
      <c r="BA157" s="54" t="str">
        <f t="shared" si="263"/>
        <v>Muy Alta</v>
      </c>
      <c r="BB157" s="53" t="e">
        <f t="shared" si="264"/>
        <v>#VALUE!</v>
      </c>
      <c r="BC157" s="54" t="e">
        <f t="shared" si="265"/>
        <v>#VALUE!</v>
      </c>
      <c r="BD157" s="55" t="e">
        <f>IF(AND(BA157&lt;&gt;"",BC157&lt;&gt;""),VLOOKUP(BA157&amp;BC157,'No Eliminar'!$P$3:$Q$27,2,FALSE),"")</f>
        <v>#VALUE!</v>
      </c>
      <c r="BE157" s="43"/>
      <c r="BF157" s="1360"/>
      <c r="BG157" s="1293"/>
      <c r="BH157" s="1293"/>
      <c r="BI157" s="1293"/>
      <c r="BJ157" s="1293"/>
      <c r="BK157" s="1014"/>
      <c r="BL157" s="1293"/>
    </row>
    <row r="158" spans="2:64" ht="50.25" thickTop="1" thickBot="1" x14ac:dyDescent="0.35">
      <c r="B158" s="779"/>
      <c r="C158" s="1269" t="e">
        <f>VLOOKUP(B158,'No Eliminar'!B$3:D$18,2,FALSE)</f>
        <v>#N/A</v>
      </c>
      <c r="D158" s="1269" t="e">
        <f>VLOOKUP(B158,'No Eliminar'!B$3:E$18,4,FALSE)</f>
        <v>#N/A</v>
      </c>
      <c r="E158" s="779"/>
      <c r="F158" s="120"/>
      <c r="G158" s="1295"/>
      <c r="H158" s="1253"/>
      <c r="I158" s="1293"/>
      <c r="J158" s="1293"/>
      <c r="K158" s="1294"/>
      <c r="L158" s="41"/>
      <c r="M158" s="65" t="str">
        <f t="shared" si="267"/>
        <v>;</v>
      </c>
      <c r="N158" s="66" t="str">
        <f t="shared" si="268"/>
        <v/>
      </c>
      <c r="O158" s="67" t="s">
        <v>53</v>
      </c>
      <c r="P158" s="67" t="s">
        <v>53</v>
      </c>
      <c r="Q158" s="67" t="s">
        <v>53</v>
      </c>
      <c r="R158" s="67" t="s">
        <v>53</v>
      </c>
      <c r="S158" s="67" t="s">
        <v>53</v>
      </c>
      <c r="T158" s="67" t="s">
        <v>53</v>
      </c>
      <c r="U158" s="67" t="s">
        <v>53</v>
      </c>
      <c r="V158" s="67" t="s">
        <v>54</v>
      </c>
      <c r="W158" s="67" t="s">
        <v>54</v>
      </c>
      <c r="X158" s="67" t="s">
        <v>53</v>
      </c>
      <c r="Y158" s="67" t="s">
        <v>53</v>
      </c>
      <c r="Z158" s="67" t="s">
        <v>53</v>
      </c>
      <c r="AA158" s="67" t="s">
        <v>53</v>
      </c>
      <c r="AB158" s="67" t="s">
        <v>53</v>
      </c>
      <c r="AC158" s="67" t="s">
        <v>53</v>
      </c>
      <c r="AD158" s="67" t="s">
        <v>54</v>
      </c>
      <c r="AE158" s="67" t="s">
        <v>53</v>
      </c>
      <c r="AF158" s="67" t="s">
        <v>53</v>
      </c>
      <c r="AG158" s="67" t="s">
        <v>54</v>
      </c>
      <c r="AH158" s="42"/>
      <c r="AI158" s="41"/>
      <c r="AJ158" s="42"/>
      <c r="AK158" s="85" t="str">
        <f t="shared" si="266"/>
        <v>;</v>
      </c>
      <c r="AL158" s="70" t="str">
        <f t="shared" si="269"/>
        <v/>
      </c>
      <c r="AM158" s="50" t="e">
        <f>IF(AND(M158&lt;&gt;"",AK158&lt;&gt;""),VLOOKUP(M158&amp;AK158,'No Eliminar'!$P$3:$Q$27,2,FALSE),"")</f>
        <v>#N/A</v>
      </c>
      <c r="AN158" s="93"/>
      <c r="AO158" s="1323"/>
      <c r="AP158" s="372"/>
      <c r="AQ158" s="51" t="str">
        <f t="shared" si="258"/>
        <v>Impacto</v>
      </c>
      <c r="AR158" s="43"/>
      <c r="AS158" s="49" t="str">
        <f t="shared" si="259"/>
        <v/>
      </c>
      <c r="AT158" s="43"/>
      <c r="AU158" s="49" t="str">
        <f t="shared" si="260"/>
        <v/>
      </c>
      <c r="AV158" s="53" t="e">
        <f t="shared" si="261"/>
        <v>#VALUE!</v>
      </c>
      <c r="AW158" s="43"/>
      <c r="AX158" s="43"/>
      <c r="AY158" s="43"/>
      <c r="AZ158" s="53" t="str">
        <f t="shared" si="262"/>
        <v/>
      </c>
      <c r="BA158" s="54" t="str">
        <f t="shared" si="263"/>
        <v>Muy Alta</v>
      </c>
      <c r="BB158" s="53" t="e">
        <f t="shared" si="264"/>
        <v>#VALUE!</v>
      </c>
      <c r="BC158" s="54" t="e">
        <f t="shared" si="265"/>
        <v>#VALUE!</v>
      </c>
      <c r="BD158" s="55" t="e">
        <f>IF(AND(BA158&lt;&gt;"",BC158&lt;&gt;""),VLOOKUP(BA158&amp;BC158,'No Eliminar'!$P$3:$Q$27,2,FALSE),"")</f>
        <v>#VALUE!</v>
      </c>
      <c r="BE158" s="43"/>
      <c r="BF158" s="1360"/>
      <c r="BG158" s="1293"/>
      <c r="BH158" s="1293"/>
      <c r="BI158" s="1293"/>
      <c r="BJ158" s="1293"/>
      <c r="BK158" s="1014"/>
      <c r="BL158" s="1293"/>
    </row>
    <row r="159" spans="2:64" ht="50.25" thickTop="1" thickBot="1" x14ac:dyDescent="0.35">
      <c r="B159" s="779"/>
      <c r="C159" s="1269" t="e">
        <f>VLOOKUP(B159,'No Eliminar'!B$3:D$18,2,FALSE)</f>
        <v>#N/A</v>
      </c>
      <c r="D159" s="1269" t="e">
        <f>VLOOKUP(B159,'No Eliminar'!B$3:E$18,4,FALSE)</f>
        <v>#N/A</v>
      </c>
      <c r="E159" s="779"/>
      <c r="F159" s="120"/>
      <c r="G159" s="1295"/>
      <c r="H159" s="1253"/>
      <c r="I159" s="1293"/>
      <c r="J159" s="1293"/>
      <c r="K159" s="1294"/>
      <c r="L159" s="41"/>
      <c r="M159" s="65" t="str">
        <f t="shared" si="267"/>
        <v>;</v>
      </c>
      <c r="N159" s="66" t="str">
        <f t="shared" si="268"/>
        <v/>
      </c>
      <c r="O159" s="67" t="s">
        <v>53</v>
      </c>
      <c r="P159" s="67" t="s">
        <v>53</v>
      </c>
      <c r="Q159" s="67" t="s">
        <v>53</v>
      </c>
      <c r="R159" s="67" t="s">
        <v>53</v>
      </c>
      <c r="S159" s="67" t="s">
        <v>53</v>
      </c>
      <c r="T159" s="67" t="s">
        <v>53</v>
      </c>
      <c r="U159" s="67" t="s">
        <v>53</v>
      </c>
      <c r="V159" s="67" t="s">
        <v>54</v>
      </c>
      <c r="W159" s="67" t="s">
        <v>54</v>
      </c>
      <c r="X159" s="67" t="s">
        <v>53</v>
      </c>
      <c r="Y159" s="67" t="s">
        <v>53</v>
      </c>
      <c r="Z159" s="67" t="s">
        <v>53</v>
      </c>
      <c r="AA159" s="67" t="s">
        <v>53</v>
      </c>
      <c r="AB159" s="67" t="s">
        <v>53</v>
      </c>
      <c r="AC159" s="67" t="s">
        <v>53</v>
      </c>
      <c r="AD159" s="67" t="s">
        <v>54</v>
      </c>
      <c r="AE159" s="67" t="s">
        <v>53</v>
      </c>
      <c r="AF159" s="67" t="s">
        <v>53</v>
      </c>
      <c r="AG159" s="67" t="s">
        <v>54</v>
      </c>
      <c r="AH159" s="42"/>
      <c r="AI159" s="41"/>
      <c r="AJ159" s="42"/>
      <c r="AK159" s="85" t="str">
        <f t="shared" si="266"/>
        <v>;</v>
      </c>
      <c r="AL159" s="70" t="str">
        <f t="shared" si="269"/>
        <v/>
      </c>
      <c r="AM159" s="50" t="e">
        <f>IF(AND(M159&lt;&gt;"",AK159&lt;&gt;""),VLOOKUP(M159&amp;AK159,'No Eliminar'!$P$3:$Q$27,2,FALSE),"")</f>
        <v>#N/A</v>
      </c>
      <c r="AN159" s="93"/>
      <c r="AO159" s="1323"/>
      <c r="AP159" s="372"/>
      <c r="AQ159" s="51" t="str">
        <f t="shared" si="258"/>
        <v>Impacto</v>
      </c>
      <c r="AR159" s="43"/>
      <c r="AS159" s="49" t="str">
        <f t="shared" si="259"/>
        <v/>
      </c>
      <c r="AT159" s="43"/>
      <c r="AU159" s="49" t="str">
        <f t="shared" si="260"/>
        <v/>
      </c>
      <c r="AV159" s="53" t="e">
        <f t="shared" si="261"/>
        <v>#VALUE!</v>
      </c>
      <c r="AW159" s="43"/>
      <c r="AX159" s="43"/>
      <c r="AY159" s="43"/>
      <c r="AZ159" s="53" t="str">
        <f t="shared" si="262"/>
        <v/>
      </c>
      <c r="BA159" s="54" t="str">
        <f t="shared" si="263"/>
        <v>Muy Alta</v>
      </c>
      <c r="BB159" s="53" t="e">
        <f t="shared" si="264"/>
        <v>#VALUE!</v>
      </c>
      <c r="BC159" s="54" t="e">
        <f t="shared" si="265"/>
        <v>#VALUE!</v>
      </c>
      <c r="BD159" s="55" t="e">
        <f>IF(AND(BA159&lt;&gt;"",BC159&lt;&gt;""),VLOOKUP(BA159&amp;BC159,'No Eliminar'!$P$3:$Q$27,2,FALSE),"")</f>
        <v>#VALUE!</v>
      </c>
      <c r="BE159" s="43"/>
      <c r="BF159" s="1360"/>
      <c r="BG159" s="1293"/>
      <c r="BH159" s="1293"/>
      <c r="BI159" s="1293"/>
      <c r="BJ159" s="1293"/>
      <c r="BK159" s="1014"/>
      <c r="BL159" s="1293"/>
    </row>
    <row r="160" spans="2:64" ht="50.25" thickTop="1" thickBot="1" x14ac:dyDescent="0.35">
      <c r="B160" s="779"/>
      <c r="C160" s="1269" t="e">
        <f>VLOOKUP(B160,'No Eliminar'!B$3:D$18,2,FALSE)</f>
        <v>#N/A</v>
      </c>
      <c r="D160" s="1269" t="e">
        <f>VLOOKUP(B160,'No Eliminar'!B$3:E$18,4,FALSE)</f>
        <v>#N/A</v>
      </c>
      <c r="E160" s="779"/>
      <c r="F160" s="120"/>
      <c r="G160" s="1295"/>
      <c r="H160" s="1253"/>
      <c r="I160" s="1293"/>
      <c r="J160" s="1293"/>
      <c r="K160" s="1294"/>
      <c r="L160" s="41"/>
      <c r="M160" s="65" t="str">
        <f t="shared" si="267"/>
        <v>;</v>
      </c>
      <c r="N160" s="66" t="str">
        <f t="shared" si="268"/>
        <v/>
      </c>
      <c r="O160" s="67" t="s">
        <v>53</v>
      </c>
      <c r="P160" s="67" t="s">
        <v>53</v>
      </c>
      <c r="Q160" s="67" t="s">
        <v>53</v>
      </c>
      <c r="R160" s="67" t="s">
        <v>53</v>
      </c>
      <c r="S160" s="67" t="s">
        <v>53</v>
      </c>
      <c r="T160" s="67" t="s">
        <v>53</v>
      </c>
      <c r="U160" s="67" t="s">
        <v>53</v>
      </c>
      <c r="V160" s="67" t="s">
        <v>54</v>
      </c>
      <c r="W160" s="67" t="s">
        <v>54</v>
      </c>
      <c r="X160" s="67" t="s">
        <v>53</v>
      </c>
      <c r="Y160" s="67" t="s">
        <v>53</v>
      </c>
      <c r="Z160" s="67" t="s">
        <v>53</v>
      </c>
      <c r="AA160" s="67" t="s">
        <v>53</v>
      </c>
      <c r="AB160" s="67" t="s">
        <v>53</v>
      </c>
      <c r="AC160" s="67" t="s">
        <v>53</v>
      </c>
      <c r="AD160" s="67" t="s">
        <v>54</v>
      </c>
      <c r="AE160" s="67" t="s">
        <v>53</v>
      </c>
      <c r="AF160" s="67" t="s">
        <v>53</v>
      </c>
      <c r="AG160" s="67" t="s">
        <v>54</v>
      </c>
      <c r="AH160" s="42"/>
      <c r="AI160" s="41"/>
      <c r="AJ160" s="42"/>
      <c r="AK160" s="85" t="str">
        <f t="shared" si="266"/>
        <v>;</v>
      </c>
      <c r="AL160" s="70" t="str">
        <f t="shared" si="269"/>
        <v/>
      </c>
      <c r="AM160" s="50" t="e">
        <f>IF(AND(M160&lt;&gt;"",AK160&lt;&gt;""),VLOOKUP(M160&amp;AK160,'No Eliminar'!$P$3:$Q$27,2,FALSE),"")</f>
        <v>#N/A</v>
      </c>
      <c r="AN160" s="93"/>
      <c r="AO160" s="1323"/>
      <c r="AP160" s="372"/>
      <c r="AQ160" s="51" t="str">
        <f t="shared" si="258"/>
        <v>Impacto</v>
      </c>
      <c r="AR160" s="43"/>
      <c r="AS160" s="49" t="str">
        <f t="shared" si="259"/>
        <v/>
      </c>
      <c r="AT160" s="43"/>
      <c r="AU160" s="49" t="str">
        <f t="shared" si="260"/>
        <v/>
      </c>
      <c r="AV160" s="53" t="e">
        <f t="shared" si="261"/>
        <v>#VALUE!</v>
      </c>
      <c r="AW160" s="43"/>
      <c r="AX160" s="43"/>
      <c r="AY160" s="43"/>
      <c r="AZ160" s="53" t="str">
        <f t="shared" si="262"/>
        <v/>
      </c>
      <c r="BA160" s="54" t="str">
        <f t="shared" si="263"/>
        <v>Muy Alta</v>
      </c>
      <c r="BB160" s="53" t="e">
        <f t="shared" si="264"/>
        <v>#VALUE!</v>
      </c>
      <c r="BC160" s="54" t="e">
        <f t="shared" si="265"/>
        <v>#VALUE!</v>
      </c>
      <c r="BD160" s="55" t="e">
        <f>IF(AND(BA160&lt;&gt;"",BC160&lt;&gt;""),VLOOKUP(BA160&amp;BC160,'No Eliminar'!$P$3:$Q$27,2,FALSE),"")</f>
        <v>#VALUE!</v>
      </c>
      <c r="BE160" s="43"/>
      <c r="BF160" s="1360"/>
      <c r="BG160" s="1293"/>
      <c r="BH160" s="1293"/>
      <c r="BI160" s="1293"/>
      <c r="BJ160" s="1293"/>
      <c r="BK160" s="1014"/>
      <c r="BL160" s="1293"/>
    </row>
    <row r="161" spans="2:64" ht="50.25" thickTop="1" thickBot="1" x14ac:dyDescent="0.35">
      <c r="B161" s="779"/>
      <c r="C161" s="1269" t="e">
        <f>VLOOKUP(B161,'No Eliminar'!B$3:D$18,2,FALSE)</f>
        <v>#N/A</v>
      </c>
      <c r="D161" s="1269" t="e">
        <f>VLOOKUP(B161,'No Eliminar'!B$3:E$18,4,FALSE)</f>
        <v>#N/A</v>
      </c>
      <c r="E161" s="779"/>
      <c r="F161" s="120"/>
      <c r="G161" s="1295"/>
      <c r="H161" s="1253"/>
      <c r="I161" s="1293"/>
      <c r="J161" s="1293"/>
      <c r="K161" s="1294"/>
      <c r="L161" s="41"/>
      <c r="M161" s="65" t="str">
        <f t="shared" si="267"/>
        <v>;</v>
      </c>
      <c r="N161" s="66" t="str">
        <f t="shared" si="268"/>
        <v/>
      </c>
      <c r="O161" s="67" t="s">
        <v>53</v>
      </c>
      <c r="P161" s="67" t="s">
        <v>53</v>
      </c>
      <c r="Q161" s="67" t="s">
        <v>53</v>
      </c>
      <c r="R161" s="67" t="s">
        <v>53</v>
      </c>
      <c r="S161" s="67" t="s">
        <v>53</v>
      </c>
      <c r="T161" s="67" t="s">
        <v>53</v>
      </c>
      <c r="U161" s="67" t="s">
        <v>53</v>
      </c>
      <c r="V161" s="67" t="s">
        <v>54</v>
      </c>
      <c r="W161" s="67" t="s">
        <v>54</v>
      </c>
      <c r="X161" s="67" t="s">
        <v>53</v>
      </c>
      <c r="Y161" s="67" t="s">
        <v>53</v>
      </c>
      <c r="Z161" s="67" t="s">
        <v>53</v>
      </c>
      <c r="AA161" s="67" t="s">
        <v>53</v>
      </c>
      <c r="AB161" s="67" t="s">
        <v>53</v>
      </c>
      <c r="AC161" s="67" t="s">
        <v>53</v>
      </c>
      <c r="AD161" s="67" t="s">
        <v>54</v>
      </c>
      <c r="AE161" s="67" t="s">
        <v>53</v>
      </c>
      <c r="AF161" s="67" t="s">
        <v>53</v>
      </c>
      <c r="AG161" s="67" t="s">
        <v>54</v>
      </c>
      <c r="AH161" s="42"/>
      <c r="AI161" s="41"/>
      <c r="AJ161" s="42"/>
      <c r="AK161" s="85" t="str">
        <f t="shared" si="266"/>
        <v>;</v>
      </c>
      <c r="AL161" s="70" t="str">
        <f t="shared" si="269"/>
        <v/>
      </c>
      <c r="AM161" s="50" t="e">
        <f>IF(AND(M161&lt;&gt;"",AK161&lt;&gt;""),VLOOKUP(M161&amp;AK161,'No Eliminar'!$P$3:$Q$27,2,FALSE),"")</f>
        <v>#N/A</v>
      </c>
      <c r="AN161" s="93"/>
      <c r="AO161" s="1323"/>
      <c r="AP161" s="372"/>
      <c r="AQ161" s="51" t="str">
        <f t="shared" si="258"/>
        <v>Impacto</v>
      </c>
      <c r="AR161" s="43"/>
      <c r="AS161" s="49" t="str">
        <f t="shared" si="259"/>
        <v/>
      </c>
      <c r="AT161" s="43"/>
      <c r="AU161" s="49" t="str">
        <f t="shared" si="260"/>
        <v/>
      </c>
      <c r="AV161" s="53" t="e">
        <f t="shared" si="261"/>
        <v>#VALUE!</v>
      </c>
      <c r="AW161" s="43"/>
      <c r="AX161" s="43"/>
      <c r="AY161" s="43"/>
      <c r="AZ161" s="53" t="str">
        <f t="shared" si="262"/>
        <v/>
      </c>
      <c r="BA161" s="54" t="str">
        <f t="shared" si="263"/>
        <v>Muy Alta</v>
      </c>
      <c r="BB161" s="53" t="e">
        <f t="shared" si="264"/>
        <v>#VALUE!</v>
      </c>
      <c r="BC161" s="54" t="e">
        <f t="shared" si="265"/>
        <v>#VALUE!</v>
      </c>
      <c r="BD161" s="55" t="e">
        <f>IF(AND(BA161&lt;&gt;"",BC161&lt;&gt;""),VLOOKUP(BA161&amp;BC161,'No Eliminar'!$P$3:$Q$27,2,FALSE),"")</f>
        <v>#VALUE!</v>
      </c>
      <c r="BE161" s="43"/>
      <c r="BF161" s="1360"/>
      <c r="BG161" s="1293"/>
      <c r="BH161" s="1293"/>
      <c r="BI161" s="1293"/>
      <c r="BJ161" s="1293"/>
      <c r="BK161" s="1014"/>
      <c r="BL161" s="1293"/>
    </row>
    <row r="162" spans="2:64" ht="50.25" thickTop="1" thickBot="1" x14ac:dyDescent="0.35">
      <c r="B162" s="779"/>
      <c r="C162" s="1269" t="e">
        <f>VLOOKUP(B162,'No Eliminar'!B$3:D$18,2,FALSE)</f>
        <v>#N/A</v>
      </c>
      <c r="D162" s="1269" t="e">
        <f>VLOOKUP(B162,'No Eliminar'!B$3:E$18,4,FALSE)</f>
        <v>#N/A</v>
      </c>
      <c r="E162" s="779"/>
      <c r="F162" s="120"/>
      <c r="G162" s="1295"/>
      <c r="H162" s="1253"/>
      <c r="I162" s="1293"/>
      <c r="J162" s="1293"/>
      <c r="K162" s="1294"/>
      <c r="L162" s="41"/>
      <c r="M162" s="65" t="str">
        <f t="shared" si="267"/>
        <v>;</v>
      </c>
      <c r="N162" s="66" t="str">
        <f t="shared" si="268"/>
        <v/>
      </c>
      <c r="O162" s="67" t="s">
        <v>53</v>
      </c>
      <c r="P162" s="67" t="s">
        <v>53</v>
      </c>
      <c r="Q162" s="67" t="s">
        <v>53</v>
      </c>
      <c r="R162" s="67" t="s">
        <v>53</v>
      </c>
      <c r="S162" s="67" t="s">
        <v>53</v>
      </c>
      <c r="T162" s="67" t="s">
        <v>53</v>
      </c>
      <c r="U162" s="67" t="s">
        <v>53</v>
      </c>
      <c r="V162" s="67" t="s">
        <v>54</v>
      </c>
      <c r="W162" s="67" t="s">
        <v>54</v>
      </c>
      <c r="X162" s="67" t="s">
        <v>53</v>
      </c>
      <c r="Y162" s="67" t="s">
        <v>53</v>
      </c>
      <c r="Z162" s="67" t="s">
        <v>53</v>
      </c>
      <c r="AA162" s="67" t="s">
        <v>53</v>
      </c>
      <c r="AB162" s="67" t="s">
        <v>53</v>
      </c>
      <c r="AC162" s="67" t="s">
        <v>53</v>
      </c>
      <c r="AD162" s="67" t="s">
        <v>54</v>
      </c>
      <c r="AE162" s="67" t="s">
        <v>53</v>
      </c>
      <c r="AF162" s="67" t="s">
        <v>53</v>
      </c>
      <c r="AG162" s="67" t="s">
        <v>54</v>
      </c>
      <c r="AH162" s="42"/>
      <c r="AI162" s="41"/>
      <c r="AJ162" s="42"/>
      <c r="AK162" s="85" t="str">
        <f t="shared" si="266"/>
        <v>;</v>
      </c>
      <c r="AL162" s="70" t="str">
        <f t="shared" si="269"/>
        <v/>
      </c>
      <c r="AM162" s="50" t="e">
        <f>IF(AND(M162&lt;&gt;"",AK162&lt;&gt;""),VLOOKUP(M162&amp;AK162,'No Eliminar'!$P$3:$Q$27,2,FALSE),"")</f>
        <v>#N/A</v>
      </c>
      <c r="AN162" s="93"/>
      <c r="AO162" s="1323"/>
      <c r="AP162" s="372"/>
      <c r="AQ162" s="51" t="str">
        <f t="shared" si="258"/>
        <v>Impacto</v>
      </c>
      <c r="AR162" s="43"/>
      <c r="AS162" s="49" t="str">
        <f t="shared" si="259"/>
        <v/>
      </c>
      <c r="AT162" s="43"/>
      <c r="AU162" s="49" t="str">
        <f t="shared" si="260"/>
        <v/>
      </c>
      <c r="AV162" s="53" t="e">
        <f t="shared" si="261"/>
        <v>#VALUE!</v>
      </c>
      <c r="AW162" s="43"/>
      <c r="AX162" s="43"/>
      <c r="AY162" s="43"/>
      <c r="AZ162" s="53" t="str">
        <f t="shared" si="262"/>
        <v/>
      </c>
      <c r="BA162" s="54" t="str">
        <f t="shared" si="263"/>
        <v>Muy Alta</v>
      </c>
      <c r="BB162" s="53" t="e">
        <f t="shared" si="264"/>
        <v>#VALUE!</v>
      </c>
      <c r="BC162" s="54" t="e">
        <f t="shared" si="265"/>
        <v>#VALUE!</v>
      </c>
      <c r="BD162" s="55" t="e">
        <f>IF(AND(BA162&lt;&gt;"",BC162&lt;&gt;""),VLOOKUP(BA162&amp;BC162,'No Eliminar'!$P$3:$Q$27,2,FALSE),"")</f>
        <v>#VALUE!</v>
      </c>
      <c r="BE162" s="43"/>
      <c r="BF162" s="1360"/>
      <c r="BG162" s="1293"/>
      <c r="BH162" s="1293"/>
      <c r="BI162" s="1293"/>
      <c r="BJ162" s="1293"/>
      <c r="BK162" s="1014"/>
      <c r="BL162" s="1293"/>
    </row>
    <row r="163" spans="2:64" ht="50.25" thickTop="1" thickBot="1" x14ac:dyDescent="0.35">
      <c r="B163" s="779"/>
      <c r="C163" s="1269" t="e">
        <f>VLOOKUP(B163,'No Eliminar'!B$3:D$18,2,FALSE)</f>
        <v>#N/A</v>
      </c>
      <c r="D163" s="1269" t="e">
        <f>VLOOKUP(B163,'No Eliminar'!B$3:E$18,4,FALSE)</f>
        <v>#N/A</v>
      </c>
      <c r="E163" s="779"/>
      <c r="F163" s="120"/>
      <c r="G163" s="1295"/>
      <c r="H163" s="1253"/>
      <c r="I163" s="1293"/>
      <c r="J163" s="1293"/>
      <c r="K163" s="1294"/>
      <c r="L163" s="41"/>
      <c r="M163" s="65" t="str">
        <f t="shared" si="267"/>
        <v>;</v>
      </c>
      <c r="N163" s="66" t="str">
        <f t="shared" si="268"/>
        <v/>
      </c>
      <c r="O163" s="67" t="s">
        <v>53</v>
      </c>
      <c r="P163" s="67" t="s">
        <v>53</v>
      </c>
      <c r="Q163" s="67" t="s">
        <v>53</v>
      </c>
      <c r="R163" s="67" t="s">
        <v>53</v>
      </c>
      <c r="S163" s="67" t="s">
        <v>53</v>
      </c>
      <c r="T163" s="67" t="s">
        <v>53</v>
      </c>
      <c r="U163" s="67" t="s">
        <v>53</v>
      </c>
      <c r="V163" s="67" t="s">
        <v>54</v>
      </c>
      <c r="W163" s="67" t="s">
        <v>54</v>
      </c>
      <c r="X163" s="67" t="s">
        <v>53</v>
      </c>
      <c r="Y163" s="67" t="s">
        <v>53</v>
      </c>
      <c r="Z163" s="67" t="s">
        <v>53</v>
      </c>
      <c r="AA163" s="67" t="s">
        <v>53</v>
      </c>
      <c r="AB163" s="67" t="s">
        <v>53</v>
      </c>
      <c r="AC163" s="67" t="s">
        <v>53</v>
      </c>
      <c r="AD163" s="67" t="s">
        <v>54</v>
      </c>
      <c r="AE163" s="67" t="s">
        <v>53</v>
      </c>
      <c r="AF163" s="67" t="s">
        <v>53</v>
      </c>
      <c r="AG163" s="67" t="s">
        <v>54</v>
      </c>
      <c r="AH163" s="42"/>
      <c r="AI163" s="41"/>
      <c r="AJ163" s="42"/>
      <c r="AK163" s="85" t="str">
        <f t="shared" si="266"/>
        <v>;</v>
      </c>
      <c r="AL163" s="70" t="str">
        <f t="shared" si="269"/>
        <v/>
      </c>
      <c r="AM163" s="50" t="e">
        <f>IF(AND(M163&lt;&gt;"",AK163&lt;&gt;""),VLOOKUP(M163&amp;AK163,'No Eliminar'!$P$3:$Q$27,2,FALSE),"")</f>
        <v>#N/A</v>
      </c>
      <c r="AN163" s="93"/>
      <c r="AO163" s="1323"/>
      <c r="AP163" s="372"/>
      <c r="AQ163" s="51" t="str">
        <f t="shared" si="258"/>
        <v>Impacto</v>
      </c>
      <c r="AR163" s="43"/>
      <c r="AS163" s="49" t="str">
        <f t="shared" si="259"/>
        <v/>
      </c>
      <c r="AT163" s="43"/>
      <c r="AU163" s="49" t="str">
        <f t="shared" si="260"/>
        <v/>
      </c>
      <c r="AV163" s="53" t="e">
        <f t="shared" si="261"/>
        <v>#VALUE!</v>
      </c>
      <c r="AW163" s="43"/>
      <c r="AX163" s="43"/>
      <c r="AY163" s="43"/>
      <c r="AZ163" s="53" t="str">
        <f t="shared" si="262"/>
        <v/>
      </c>
      <c r="BA163" s="54" t="str">
        <f t="shared" si="263"/>
        <v>Muy Alta</v>
      </c>
      <c r="BB163" s="53" t="e">
        <f t="shared" si="264"/>
        <v>#VALUE!</v>
      </c>
      <c r="BC163" s="54" t="e">
        <f t="shared" si="265"/>
        <v>#VALUE!</v>
      </c>
      <c r="BD163" s="55" t="e">
        <f>IF(AND(BA163&lt;&gt;"",BC163&lt;&gt;""),VLOOKUP(BA163&amp;BC163,'No Eliminar'!$P$3:$Q$27,2,FALSE),"")</f>
        <v>#VALUE!</v>
      </c>
      <c r="BE163" s="43"/>
      <c r="BF163" s="1360"/>
      <c r="BG163" s="1293"/>
      <c r="BH163" s="1293"/>
      <c r="BI163" s="1293"/>
      <c r="BJ163" s="1293"/>
      <c r="BK163" s="1014"/>
      <c r="BL163" s="1293"/>
    </row>
    <row r="164" spans="2:64" ht="50.25" thickTop="1" thickBot="1" x14ac:dyDescent="0.35">
      <c r="B164" s="779"/>
      <c r="C164" s="1269" t="e">
        <f>VLOOKUP(B164,'No Eliminar'!B$3:D$18,2,FALSE)</f>
        <v>#N/A</v>
      </c>
      <c r="D164" s="1269" t="e">
        <f>VLOOKUP(B164,'No Eliminar'!B$3:E$18,4,FALSE)</f>
        <v>#N/A</v>
      </c>
      <c r="E164" s="779"/>
      <c r="F164" s="120"/>
      <c r="G164" s="1295"/>
      <c r="H164" s="1253"/>
      <c r="I164" s="1293"/>
      <c r="J164" s="1293"/>
      <c r="K164" s="1294"/>
      <c r="L164" s="41"/>
      <c r="M164" s="65" t="str">
        <f t="shared" si="267"/>
        <v>;</v>
      </c>
      <c r="N164" s="66" t="str">
        <f t="shared" si="268"/>
        <v/>
      </c>
      <c r="O164" s="67" t="s">
        <v>53</v>
      </c>
      <c r="P164" s="67" t="s">
        <v>53</v>
      </c>
      <c r="Q164" s="67" t="s">
        <v>53</v>
      </c>
      <c r="R164" s="67" t="s">
        <v>53</v>
      </c>
      <c r="S164" s="67" t="s">
        <v>53</v>
      </c>
      <c r="T164" s="67" t="s">
        <v>53</v>
      </c>
      <c r="U164" s="67" t="s">
        <v>53</v>
      </c>
      <c r="V164" s="67" t="s">
        <v>54</v>
      </c>
      <c r="W164" s="67" t="s">
        <v>54</v>
      </c>
      <c r="X164" s="67" t="s">
        <v>53</v>
      </c>
      <c r="Y164" s="67" t="s">
        <v>53</v>
      </c>
      <c r="Z164" s="67" t="s">
        <v>53</v>
      </c>
      <c r="AA164" s="67" t="s">
        <v>53</v>
      </c>
      <c r="AB164" s="67" t="s">
        <v>53</v>
      </c>
      <c r="AC164" s="67" t="s">
        <v>53</v>
      </c>
      <c r="AD164" s="67" t="s">
        <v>54</v>
      </c>
      <c r="AE164" s="67" t="s">
        <v>53</v>
      </c>
      <c r="AF164" s="67" t="s">
        <v>53</v>
      </c>
      <c r="AG164" s="67" t="s">
        <v>54</v>
      </c>
      <c r="AH164" s="42"/>
      <c r="AI164" s="41"/>
      <c r="AJ164" s="42"/>
      <c r="AK164" s="85" t="str">
        <f t="shared" si="266"/>
        <v>;</v>
      </c>
      <c r="AL164" s="70" t="str">
        <f t="shared" si="269"/>
        <v/>
      </c>
      <c r="AM164" s="50" t="e">
        <f>IF(AND(M164&lt;&gt;"",AK164&lt;&gt;""),VLOOKUP(M164&amp;AK164,'No Eliminar'!$P$3:$Q$27,2,FALSE),"")</f>
        <v>#N/A</v>
      </c>
      <c r="AN164" s="93"/>
      <c r="AO164" s="1323"/>
      <c r="AP164" s="372"/>
      <c r="AQ164" s="51" t="str">
        <f t="shared" si="258"/>
        <v>Impacto</v>
      </c>
      <c r="AR164" s="43"/>
      <c r="AS164" s="49" t="str">
        <f t="shared" si="259"/>
        <v/>
      </c>
      <c r="AT164" s="43"/>
      <c r="AU164" s="49" t="str">
        <f t="shared" si="260"/>
        <v/>
      </c>
      <c r="AV164" s="53" t="e">
        <f t="shared" si="261"/>
        <v>#VALUE!</v>
      </c>
      <c r="AW164" s="43"/>
      <c r="AX164" s="43"/>
      <c r="AY164" s="43"/>
      <c r="AZ164" s="53" t="str">
        <f t="shared" si="262"/>
        <v/>
      </c>
      <c r="BA164" s="54" t="str">
        <f t="shared" si="263"/>
        <v>Muy Alta</v>
      </c>
      <c r="BB164" s="53" t="e">
        <f t="shared" si="264"/>
        <v>#VALUE!</v>
      </c>
      <c r="BC164" s="54" t="e">
        <f t="shared" si="265"/>
        <v>#VALUE!</v>
      </c>
      <c r="BD164" s="55" t="e">
        <f>IF(AND(BA164&lt;&gt;"",BC164&lt;&gt;""),VLOOKUP(BA164&amp;BC164,'No Eliminar'!$P$3:$Q$27,2,FALSE),"")</f>
        <v>#VALUE!</v>
      </c>
      <c r="BE164" s="43"/>
      <c r="BF164" s="1360"/>
      <c r="BG164" s="1293"/>
      <c r="BH164" s="1293"/>
      <c r="BI164" s="1293"/>
      <c r="BJ164" s="1293"/>
      <c r="BK164" s="1014"/>
      <c r="BL164" s="1293"/>
    </row>
    <row r="165" spans="2:64" ht="50.25" thickTop="1" thickBot="1" x14ac:dyDescent="0.35">
      <c r="B165" s="779"/>
      <c r="C165" s="1269" t="e">
        <f>VLOOKUP(B165,'No Eliminar'!B$3:D$18,2,FALSE)</f>
        <v>#N/A</v>
      </c>
      <c r="D165" s="1269" t="e">
        <f>VLOOKUP(B165,'No Eliminar'!B$3:E$18,4,FALSE)</f>
        <v>#N/A</v>
      </c>
      <c r="E165" s="779"/>
      <c r="F165" s="120"/>
      <c r="G165" s="1295"/>
      <c r="H165" s="1253"/>
      <c r="I165" s="1293"/>
      <c r="J165" s="1293"/>
      <c r="K165" s="1294"/>
      <c r="L165" s="41"/>
      <c r="M165" s="65" t="str">
        <f t="shared" si="267"/>
        <v>;</v>
      </c>
      <c r="N165" s="66" t="str">
        <f t="shared" si="268"/>
        <v/>
      </c>
      <c r="O165" s="67" t="s">
        <v>53</v>
      </c>
      <c r="P165" s="67" t="s">
        <v>53</v>
      </c>
      <c r="Q165" s="67" t="s">
        <v>53</v>
      </c>
      <c r="R165" s="67" t="s">
        <v>53</v>
      </c>
      <c r="S165" s="67" t="s">
        <v>53</v>
      </c>
      <c r="T165" s="67" t="s">
        <v>53</v>
      </c>
      <c r="U165" s="67" t="s">
        <v>53</v>
      </c>
      <c r="V165" s="67" t="s">
        <v>54</v>
      </c>
      <c r="W165" s="67" t="s">
        <v>54</v>
      </c>
      <c r="X165" s="67" t="s">
        <v>53</v>
      </c>
      <c r="Y165" s="67" t="s">
        <v>53</v>
      </c>
      <c r="Z165" s="67" t="s">
        <v>53</v>
      </c>
      <c r="AA165" s="67" t="s">
        <v>53</v>
      </c>
      <c r="AB165" s="67" t="s">
        <v>53</v>
      </c>
      <c r="AC165" s="67" t="s">
        <v>53</v>
      </c>
      <c r="AD165" s="67" t="s">
        <v>54</v>
      </c>
      <c r="AE165" s="67" t="s">
        <v>53</v>
      </c>
      <c r="AF165" s="67" t="s">
        <v>53</v>
      </c>
      <c r="AG165" s="67" t="s">
        <v>54</v>
      </c>
      <c r="AH165" s="42"/>
      <c r="AI165" s="41"/>
      <c r="AJ165" s="42"/>
      <c r="AK165" s="85" t="str">
        <f t="shared" si="266"/>
        <v>;</v>
      </c>
      <c r="AL165" s="70" t="str">
        <f t="shared" si="269"/>
        <v/>
      </c>
      <c r="AM165" s="50" t="e">
        <f>IF(AND(M165&lt;&gt;"",AK165&lt;&gt;""),VLOOKUP(M165&amp;AK165,'No Eliminar'!$P$3:$Q$27,2,FALSE),"")</f>
        <v>#N/A</v>
      </c>
      <c r="AN165" s="93"/>
      <c r="AO165" s="1323"/>
      <c r="AP165" s="372"/>
      <c r="AQ165" s="51" t="str">
        <f t="shared" si="258"/>
        <v>Impacto</v>
      </c>
      <c r="AR165" s="43"/>
      <c r="AS165" s="49" t="str">
        <f t="shared" si="259"/>
        <v/>
      </c>
      <c r="AT165" s="43"/>
      <c r="AU165" s="49" t="str">
        <f t="shared" si="260"/>
        <v/>
      </c>
      <c r="AV165" s="53" t="e">
        <f t="shared" si="261"/>
        <v>#VALUE!</v>
      </c>
      <c r="AW165" s="43"/>
      <c r="AX165" s="43"/>
      <c r="AY165" s="43"/>
      <c r="AZ165" s="53" t="str">
        <f t="shared" si="262"/>
        <v/>
      </c>
      <c r="BA165" s="54" t="str">
        <f t="shared" si="263"/>
        <v>Muy Alta</v>
      </c>
      <c r="BB165" s="53" t="e">
        <f t="shared" si="264"/>
        <v>#VALUE!</v>
      </c>
      <c r="BC165" s="54" t="e">
        <f t="shared" si="265"/>
        <v>#VALUE!</v>
      </c>
      <c r="BD165" s="55" t="e">
        <f>IF(AND(BA165&lt;&gt;"",BC165&lt;&gt;""),VLOOKUP(BA165&amp;BC165,'No Eliminar'!$P$3:$Q$27,2,FALSE),"")</f>
        <v>#VALUE!</v>
      </c>
      <c r="BE165" s="43"/>
      <c r="BF165" s="1360"/>
      <c r="BG165" s="1293"/>
      <c r="BH165" s="1293"/>
      <c r="BI165" s="1293"/>
      <c r="BJ165" s="1293"/>
      <c r="BK165" s="1014"/>
      <c r="BL165" s="1293"/>
    </row>
    <row r="166" spans="2:64" ht="50.25" thickTop="1" thickBot="1" x14ac:dyDescent="0.35">
      <c r="B166" s="779"/>
      <c r="C166" s="1269" t="e">
        <f>VLOOKUP(B166,'No Eliminar'!B$3:D$18,2,FALSE)</f>
        <v>#N/A</v>
      </c>
      <c r="D166" s="1269" t="e">
        <f>VLOOKUP(B166,'No Eliminar'!B$3:E$18,4,FALSE)</f>
        <v>#N/A</v>
      </c>
      <c r="E166" s="779"/>
      <c r="F166" s="120"/>
      <c r="G166" s="1295"/>
      <c r="H166" s="1253"/>
      <c r="I166" s="1293"/>
      <c r="J166" s="1293"/>
      <c r="K166" s="1294"/>
      <c r="L166" s="41"/>
      <c r="M166" s="65" t="str">
        <f t="shared" si="267"/>
        <v>;</v>
      </c>
      <c r="N166" s="66" t="str">
        <f t="shared" si="268"/>
        <v/>
      </c>
      <c r="O166" s="67" t="s">
        <v>53</v>
      </c>
      <c r="P166" s="67" t="s">
        <v>53</v>
      </c>
      <c r="Q166" s="67" t="s">
        <v>53</v>
      </c>
      <c r="R166" s="67" t="s">
        <v>53</v>
      </c>
      <c r="S166" s="67" t="s">
        <v>53</v>
      </c>
      <c r="T166" s="67" t="s">
        <v>53</v>
      </c>
      <c r="U166" s="67" t="s">
        <v>53</v>
      </c>
      <c r="V166" s="67" t="s">
        <v>54</v>
      </c>
      <c r="W166" s="67" t="s">
        <v>54</v>
      </c>
      <c r="X166" s="67" t="s">
        <v>53</v>
      </c>
      <c r="Y166" s="67" t="s">
        <v>53</v>
      </c>
      <c r="Z166" s="67" t="s">
        <v>53</v>
      </c>
      <c r="AA166" s="67" t="s">
        <v>53</v>
      </c>
      <c r="AB166" s="67" t="s">
        <v>53</v>
      </c>
      <c r="AC166" s="67" t="s">
        <v>53</v>
      </c>
      <c r="AD166" s="67" t="s">
        <v>54</v>
      </c>
      <c r="AE166" s="67" t="s">
        <v>53</v>
      </c>
      <c r="AF166" s="67" t="s">
        <v>53</v>
      </c>
      <c r="AG166" s="67" t="s">
        <v>54</v>
      </c>
      <c r="AH166" s="42"/>
      <c r="AI166" s="41"/>
      <c r="AJ166" s="42"/>
      <c r="AK166" s="85" t="str">
        <f t="shared" si="266"/>
        <v>;</v>
      </c>
      <c r="AL166" s="70" t="str">
        <f t="shared" si="269"/>
        <v/>
      </c>
      <c r="AM166" s="50" t="e">
        <f>IF(AND(M166&lt;&gt;"",AK166&lt;&gt;""),VLOOKUP(M166&amp;AK166,'No Eliminar'!$P$3:$Q$27,2,FALSE),"")</f>
        <v>#N/A</v>
      </c>
      <c r="AN166" s="93"/>
      <c r="AO166" s="1323"/>
      <c r="AP166" s="372"/>
      <c r="AQ166" s="51" t="str">
        <f t="shared" si="258"/>
        <v>Impacto</v>
      </c>
      <c r="AR166" s="43"/>
      <c r="AS166" s="49" t="str">
        <f t="shared" si="259"/>
        <v/>
      </c>
      <c r="AT166" s="43"/>
      <c r="AU166" s="49" t="str">
        <f t="shared" si="260"/>
        <v/>
      </c>
      <c r="AV166" s="53" t="e">
        <f t="shared" si="261"/>
        <v>#VALUE!</v>
      </c>
      <c r="AW166" s="43"/>
      <c r="AX166" s="43"/>
      <c r="AY166" s="43"/>
      <c r="AZ166" s="53" t="str">
        <f t="shared" si="262"/>
        <v/>
      </c>
      <c r="BA166" s="54" t="str">
        <f t="shared" si="263"/>
        <v>Muy Alta</v>
      </c>
      <c r="BB166" s="53" t="e">
        <f t="shared" si="264"/>
        <v>#VALUE!</v>
      </c>
      <c r="BC166" s="54" t="e">
        <f t="shared" si="265"/>
        <v>#VALUE!</v>
      </c>
      <c r="BD166" s="55" t="e">
        <f>IF(AND(BA166&lt;&gt;"",BC166&lt;&gt;""),VLOOKUP(BA166&amp;BC166,'No Eliminar'!$P$3:$Q$27,2,FALSE),"")</f>
        <v>#VALUE!</v>
      </c>
      <c r="BE166" s="43"/>
      <c r="BF166" s="1360"/>
      <c r="BG166" s="1293"/>
      <c r="BH166" s="1293"/>
      <c r="BI166" s="1293"/>
      <c r="BJ166" s="1293"/>
      <c r="BK166" s="1014"/>
      <c r="BL166" s="1293"/>
    </row>
    <row r="167" spans="2:64" ht="50.25" thickTop="1" thickBot="1" x14ac:dyDescent="0.35">
      <c r="B167" s="779"/>
      <c r="C167" s="1269" t="e">
        <f>VLOOKUP(B167,'No Eliminar'!B$3:D$18,2,FALSE)</f>
        <v>#N/A</v>
      </c>
      <c r="D167" s="1269" t="e">
        <f>VLOOKUP(B167,'No Eliminar'!B$3:E$18,4,FALSE)</f>
        <v>#N/A</v>
      </c>
      <c r="E167" s="779"/>
      <c r="F167" s="120"/>
      <c r="G167" s="1295"/>
      <c r="H167" s="1253"/>
      <c r="I167" s="1293"/>
      <c r="J167" s="1293"/>
      <c r="K167" s="1294"/>
      <c r="L167" s="41"/>
      <c r="M167" s="65" t="str">
        <f t="shared" si="267"/>
        <v>;</v>
      </c>
      <c r="N167" s="66" t="str">
        <f t="shared" si="268"/>
        <v/>
      </c>
      <c r="O167" s="67" t="s">
        <v>53</v>
      </c>
      <c r="P167" s="67" t="s">
        <v>53</v>
      </c>
      <c r="Q167" s="67" t="s">
        <v>53</v>
      </c>
      <c r="R167" s="67" t="s">
        <v>53</v>
      </c>
      <c r="S167" s="67" t="s">
        <v>53</v>
      </c>
      <c r="T167" s="67" t="s">
        <v>53</v>
      </c>
      <c r="U167" s="67" t="s">
        <v>53</v>
      </c>
      <c r="V167" s="67" t="s">
        <v>54</v>
      </c>
      <c r="W167" s="67" t="s">
        <v>54</v>
      </c>
      <c r="X167" s="67" t="s">
        <v>53</v>
      </c>
      <c r="Y167" s="67" t="s">
        <v>53</v>
      </c>
      <c r="Z167" s="67" t="s">
        <v>53</v>
      </c>
      <c r="AA167" s="67" t="s">
        <v>53</v>
      </c>
      <c r="AB167" s="67" t="s">
        <v>53</v>
      </c>
      <c r="AC167" s="67" t="s">
        <v>53</v>
      </c>
      <c r="AD167" s="67" t="s">
        <v>54</v>
      </c>
      <c r="AE167" s="67" t="s">
        <v>53</v>
      </c>
      <c r="AF167" s="67" t="s">
        <v>53</v>
      </c>
      <c r="AG167" s="67" t="s">
        <v>54</v>
      </c>
      <c r="AH167" s="42"/>
      <c r="AI167" s="41"/>
      <c r="AJ167" s="42"/>
      <c r="AK167" s="85" t="str">
        <f t="shared" si="266"/>
        <v>;</v>
      </c>
      <c r="AL167" s="70" t="str">
        <f t="shared" si="269"/>
        <v/>
      </c>
      <c r="AM167" s="50" t="e">
        <f>IF(AND(M167&lt;&gt;"",AK167&lt;&gt;""),VLOOKUP(M167&amp;AK167,'No Eliminar'!$P$3:$Q$27,2,FALSE),"")</f>
        <v>#N/A</v>
      </c>
      <c r="AN167" s="93"/>
      <c r="AO167" s="1323"/>
      <c r="AP167" s="372"/>
      <c r="AQ167" s="51" t="str">
        <f t="shared" si="258"/>
        <v>Impacto</v>
      </c>
      <c r="AR167" s="43"/>
      <c r="AS167" s="49" t="str">
        <f t="shared" si="259"/>
        <v/>
      </c>
      <c r="AT167" s="43"/>
      <c r="AU167" s="49" t="str">
        <f t="shared" si="260"/>
        <v/>
      </c>
      <c r="AV167" s="53" t="e">
        <f t="shared" si="261"/>
        <v>#VALUE!</v>
      </c>
      <c r="AW167" s="43"/>
      <c r="AX167" s="43"/>
      <c r="AY167" s="43"/>
      <c r="AZ167" s="53" t="str">
        <f t="shared" si="262"/>
        <v/>
      </c>
      <c r="BA167" s="54" t="str">
        <f t="shared" si="263"/>
        <v>Muy Alta</v>
      </c>
      <c r="BB167" s="53" t="e">
        <f t="shared" si="264"/>
        <v>#VALUE!</v>
      </c>
      <c r="BC167" s="54" t="e">
        <f t="shared" si="265"/>
        <v>#VALUE!</v>
      </c>
      <c r="BD167" s="55" t="e">
        <f>IF(AND(BA167&lt;&gt;"",BC167&lt;&gt;""),VLOOKUP(BA167&amp;BC167,'No Eliminar'!$P$3:$Q$27,2,FALSE),"")</f>
        <v>#VALUE!</v>
      </c>
      <c r="BE167" s="43"/>
      <c r="BF167" s="1360"/>
      <c r="BG167" s="1293"/>
      <c r="BH167" s="1293"/>
      <c r="BI167" s="1293"/>
      <c r="BJ167" s="1293"/>
      <c r="BK167" s="1014"/>
      <c r="BL167" s="1293"/>
    </row>
    <row r="168" spans="2:64" ht="50.25" thickTop="1" thickBot="1" x14ac:dyDescent="0.35">
      <c r="B168" s="779"/>
      <c r="C168" s="1269" t="e">
        <f>VLOOKUP(B168,'No Eliminar'!B$3:D$18,2,FALSE)</f>
        <v>#N/A</v>
      </c>
      <c r="D168" s="1269" t="e">
        <f>VLOOKUP(B168,'No Eliminar'!B$3:E$18,4,FALSE)</f>
        <v>#N/A</v>
      </c>
      <c r="E168" s="779"/>
      <c r="F168" s="120"/>
      <c r="G168" s="1295"/>
      <c r="H168" s="1253"/>
      <c r="I168" s="1293"/>
      <c r="J168" s="1293"/>
      <c r="K168" s="1294"/>
      <c r="L168" s="41"/>
      <c r="M168" s="65" t="str">
        <f t="shared" si="267"/>
        <v>;</v>
      </c>
      <c r="N168" s="66" t="str">
        <f t="shared" si="268"/>
        <v/>
      </c>
      <c r="O168" s="67" t="s">
        <v>53</v>
      </c>
      <c r="P168" s="67" t="s">
        <v>53</v>
      </c>
      <c r="Q168" s="67" t="s">
        <v>53</v>
      </c>
      <c r="R168" s="67" t="s">
        <v>53</v>
      </c>
      <c r="S168" s="67" t="s">
        <v>53</v>
      </c>
      <c r="T168" s="67" t="s">
        <v>53</v>
      </c>
      <c r="U168" s="67" t="s">
        <v>53</v>
      </c>
      <c r="V168" s="67" t="s">
        <v>54</v>
      </c>
      <c r="W168" s="67" t="s">
        <v>54</v>
      </c>
      <c r="X168" s="67" t="s">
        <v>53</v>
      </c>
      <c r="Y168" s="67" t="s">
        <v>53</v>
      </c>
      <c r="Z168" s="67" t="s">
        <v>53</v>
      </c>
      <c r="AA168" s="67" t="s">
        <v>53</v>
      </c>
      <c r="AB168" s="67" t="s">
        <v>53</v>
      </c>
      <c r="AC168" s="67" t="s">
        <v>53</v>
      </c>
      <c r="AD168" s="67" t="s">
        <v>54</v>
      </c>
      <c r="AE168" s="67" t="s">
        <v>53</v>
      </c>
      <c r="AF168" s="67" t="s">
        <v>53</v>
      </c>
      <c r="AG168" s="67" t="s">
        <v>54</v>
      </c>
      <c r="AH168" s="42"/>
      <c r="AI168" s="41"/>
      <c r="AJ168" s="42"/>
      <c r="AK168" s="85" t="str">
        <f t="shared" si="266"/>
        <v>;</v>
      </c>
      <c r="AL168" s="70" t="str">
        <f t="shared" si="269"/>
        <v/>
      </c>
      <c r="AM168" s="50" t="e">
        <f>IF(AND(M168&lt;&gt;"",AK168&lt;&gt;""),VLOOKUP(M168&amp;AK168,'No Eliminar'!$P$3:$Q$27,2,FALSE),"")</f>
        <v>#N/A</v>
      </c>
      <c r="AN168" s="93"/>
      <c r="AO168" s="1323"/>
      <c r="AP168" s="372"/>
      <c r="AQ168" s="51" t="str">
        <f t="shared" si="258"/>
        <v>Impacto</v>
      </c>
      <c r="AR168" s="43"/>
      <c r="AS168" s="49" t="str">
        <f t="shared" si="259"/>
        <v/>
      </c>
      <c r="AT168" s="43"/>
      <c r="AU168" s="49" t="str">
        <f t="shared" si="260"/>
        <v/>
      </c>
      <c r="AV168" s="53" t="e">
        <f t="shared" si="261"/>
        <v>#VALUE!</v>
      </c>
      <c r="AW168" s="43"/>
      <c r="AX168" s="43"/>
      <c r="AY168" s="43"/>
      <c r="AZ168" s="53" t="str">
        <f t="shared" si="262"/>
        <v/>
      </c>
      <c r="BA168" s="54" t="str">
        <f t="shared" si="263"/>
        <v>Muy Alta</v>
      </c>
      <c r="BB168" s="53" t="e">
        <f t="shared" si="264"/>
        <v>#VALUE!</v>
      </c>
      <c r="BC168" s="54" t="e">
        <f t="shared" si="265"/>
        <v>#VALUE!</v>
      </c>
      <c r="BD168" s="55" t="e">
        <f>IF(AND(BA168&lt;&gt;"",BC168&lt;&gt;""),VLOOKUP(BA168&amp;BC168,'No Eliminar'!$P$3:$Q$27,2,FALSE),"")</f>
        <v>#VALUE!</v>
      </c>
      <c r="BE168" s="43"/>
      <c r="BF168" s="1360"/>
      <c r="BG168" s="1293"/>
      <c r="BH168" s="1293"/>
      <c r="BI168" s="1293"/>
      <c r="BJ168" s="1293"/>
      <c r="BK168" s="1014"/>
      <c r="BL168" s="1293"/>
    </row>
    <row r="169" spans="2:64" ht="50.25" thickTop="1" thickBot="1" x14ac:dyDescent="0.35">
      <c r="B169" s="779"/>
      <c r="C169" s="1269" t="e">
        <f>VLOOKUP(B169,'No Eliminar'!B$3:D$18,2,FALSE)</f>
        <v>#N/A</v>
      </c>
      <c r="D169" s="1269" t="e">
        <f>VLOOKUP(B169,'No Eliminar'!B$3:E$18,4,FALSE)</f>
        <v>#N/A</v>
      </c>
      <c r="E169" s="779"/>
      <c r="F169" s="120"/>
      <c r="G169" s="1295"/>
      <c r="H169" s="1253"/>
      <c r="I169" s="1293"/>
      <c r="J169" s="1293"/>
      <c r="K169" s="1294"/>
      <c r="L169" s="41"/>
      <c r="M169" s="65" t="str">
        <f t="shared" si="267"/>
        <v>;</v>
      </c>
      <c r="N169" s="66" t="str">
        <f t="shared" si="268"/>
        <v/>
      </c>
      <c r="O169" s="67" t="s">
        <v>53</v>
      </c>
      <c r="P169" s="67" t="s">
        <v>53</v>
      </c>
      <c r="Q169" s="67" t="s">
        <v>53</v>
      </c>
      <c r="R169" s="67" t="s">
        <v>53</v>
      </c>
      <c r="S169" s="67" t="s">
        <v>53</v>
      </c>
      <c r="T169" s="67" t="s">
        <v>53</v>
      </c>
      <c r="U169" s="67" t="s">
        <v>53</v>
      </c>
      <c r="V169" s="67" t="s">
        <v>54</v>
      </c>
      <c r="W169" s="67" t="s">
        <v>54</v>
      </c>
      <c r="X169" s="67" t="s">
        <v>53</v>
      </c>
      <c r="Y169" s="67" t="s">
        <v>53</v>
      </c>
      <c r="Z169" s="67" t="s">
        <v>53</v>
      </c>
      <c r="AA169" s="67" t="s">
        <v>53</v>
      </c>
      <c r="AB169" s="67" t="s">
        <v>53</v>
      </c>
      <c r="AC169" s="67" t="s">
        <v>53</v>
      </c>
      <c r="AD169" s="67" t="s">
        <v>54</v>
      </c>
      <c r="AE169" s="67" t="s">
        <v>53</v>
      </c>
      <c r="AF169" s="67" t="s">
        <v>53</v>
      </c>
      <c r="AG169" s="67" t="s">
        <v>54</v>
      </c>
      <c r="AH169" s="42"/>
      <c r="AI169" s="41"/>
      <c r="AJ169" s="42"/>
      <c r="AK169" s="85" t="str">
        <f t="shared" si="266"/>
        <v>;</v>
      </c>
      <c r="AL169" s="70" t="str">
        <f t="shared" si="269"/>
        <v/>
      </c>
      <c r="AM169" s="50" t="e">
        <f>IF(AND(M169&lt;&gt;"",AK169&lt;&gt;""),VLOOKUP(M169&amp;AK169,'No Eliminar'!$P$3:$Q$27,2,FALSE),"")</f>
        <v>#N/A</v>
      </c>
      <c r="AN169" s="93"/>
      <c r="AO169" s="1323"/>
      <c r="AP169" s="372"/>
      <c r="AQ169" s="51" t="str">
        <f t="shared" si="258"/>
        <v>Impacto</v>
      </c>
      <c r="AR169" s="43"/>
      <c r="AS169" s="49" t="str">
        <f t="shared" si="259"/>
        <v/>
      </c>
      <c r="AT169" s="43"/>
      <c r="AU169" s="49" t="str">
        <f t="shared" si="260"/>
        <v/>
      </c>
      <c r="AV169" s="53" t="e">
        <f t="shared" si="261"/>
        <v>#VALUE!</v>
      </c>
      <c r="AW169" s="43"/>
      <c r="AX169" s="43"/>
      <c r="AY169" s="43"/>
      <c r="AZ169" s="53" t="str">
        <f t="shared" si="262"/>
        <v/>
      </c>
      <c r="BA169" s="54" t="str">
        <f t="shared" si="263"/>
        <v>Muy Alta</v>
      </c>
      <c r="BB169" s="53" t="e">
        <f t="shared" si="264"/>
        <v>#VALUE!</v>
      </c>
      <c r="BC169" s="54" t="e">
        <f t="shared" si="265"/>
        <v>#VALUE!</v>
      </c>
      <c r="BD169" s="55" t="e">
        <f>IF(AND(BA169&lt;&gt;"",BC169&lt;&gt;""),VLOOKUP(BA169&amp;BC169,'No Eliminar'!$P$3:$Q$27,2,FALSE),"")</f>
        <v>#VALUE!</v>
      </c>
      <c r="BE169" s="43"/>
      <c r="BF169" s="1360"/>
      <c r="BG169" s="1293"/>
      <c r="BH169" s="1293"/>
      <c r="BI169" s="1293"/>
      <c r="BJ169" s="1293"/>
      <c r="BK169" s="1014"/>
      <c r="BL169" s="1293"/>
    </row>
    <row r="170" spans="2:64" ht="50.25" thickTop="1" thickBot="1" x14ac:dyDescent="0.35">
      <c r="B170" s="779"/>
      <c r="C170" s="1269" t="e">
        <f>VLOOKUP(B170,'No Eliminar'!B$3:D$18,2,FALSE)</f>
        <v>#N/A</v>
      </c>
      <c r="D170" s="1269" t="e">
        <f>VLOOKUP(B170,'No Eliminar'!B$3:E$18,4,FALSE)</f>
        <v>#N/A</v>
      </c>
      <c r="E170" s="779"/>
      <c r="F170" s="120"/>
      <c r="G170" s="1295"/>
      <c r="H170" s="1253"/>
      <c r="I170" s="1293"/>
      <c r="J170" s="1293"/>
      <c r="K170" s="1294"/>
      <c r="L170" s="41"/>
      <c r="M170" s="65" t="str">
        <f t="shared" si="267"/>
        <v>;</v>
      </c>
      <c r="N170" s="66" t="str">
        <f t="shared" si="268"/>
        <v/>
      </c>
      <c r="O170" s="67" t="s">
        <v>53</v>
      </c>
      <c r="P170" s="67" t="s">
        <v>53</v>
      </c>
      <c r="Q170" s="67" t="s">
        <v>53</v>
      </c>
      <c r="R170" s="67" t="s">
        <v>53</v>
      </c>
      <c r="S170" s="67" t="s">
        <v>53</v>
      </c>
      <c r="T170" s="67" t="s">
        <v>53</v>
      </c>
      <c r="U170" s="67" t="s">
        <v>53</v>
      </c>
      <c r="V170" s="67" t="s">
        <v>54</v>
      </c>
      <c r="W170" s="67" t="s">
        <v>54</v>
      </c>
      <c r="X170" s="67" t="s">
        <v>53</v>
      </c>
      <c r="Y170" s="67" t="s">
        <v>53</v>
      </c>
      <c r="Z170" s="67" t="s">
        <v>53</v>
      </c>
      <c r="AA170" s="67" t="s">
        <v>53</v>
      </c>
      <c r="AB170" s="67" t="s">
        <v>53</v>
      </c>
      <c r="AC170" s="67" t="s">
        <v>53</v>
      </c>
      <c r="AD170" s="67" t="s">
        <v>54</v>
      </c>
      <c r="AE170" s="67" t="s">
        <v>53</v>
      </c>
      <c r="AF170" s="67" t="s">
        <v>53</v>
      </c>
      <c r="AG170" s="67" t="s">
        <v>54</v>
      </c>
      <c r="AH170" s="42"/>
      <c r="AI170" s="41"/>
      <c r="AJ170" s="42"/>
      <c r="AK170" s="85" t="str">
        <f t="shared" si="266"/>
        <v>;</v>
      </c>
      <c r="AL170" s="70" t="str">
        <f t="shared" si="269"/>
        <v/>
      </c>
      <c r="AM170" s="50" t="e">
        <f>IF(AND(M170&lt;&gt;"",AK170&lt;&gt;""),VLOOKUP(M170&amp;AK170,'No Eliminar'!$P$3:$Q$27,2,FALSE),"")</f>
        <v>#N/A</v>
      </c>
      <c r="AN170" s="93"/>
      <c r="AO170" s="1323"/>
      <c r="AP170" s="372"/>
      <c r="AQ170" s="51" t="str">
        <f t="shared" si="258"/>
        <v>Impacto</v>
      </c>
      <c r="AR170" s="43"/>
      <c r="AS170" s="49" t="str">
        <f t="shared" si="259"/>
        <v/>
      </c>
      <c r="AT170" s="43"/>
      <c r="AU170" s="49" t="str">
        <f t="shared" si="260"/>
        <v/>
      </c>
      <c r="AV170" s="53" t="e">
        <f t="shared" si="261"/>
        <v>#VALUE!</v>
      </c>
      <c r="AW170" s="43"/>
      <c r="AX170" s="43"/>
      <c r="AY170" s="43"/>
      <c r="AZ170" s="53" t="str">
        <f t="shared" si="262"/>
        <v/>
      </c>
      <c r="BA170" s="54" t="str">
        <f t="shared" si="263"/>
        <v>Muy Alta</v>
      </c>
      <c r="BB170" s="53" t="e">
        <f t="shared" si="264"/>
        <v>#VALUE!</v>
      </c>
      <c r="BC170" s="54" t="e">
        <f t="shared" si="265"/>
        <v>#VALUE!</v>
      </c>
      <c r="BD170" s="55" t="e">
        <f>IF(AND(BA170&lt;&gt;"",BC170&lt;&gt;""),VLOOKUP(BA170&amp;BC170,'No Eliminar'!$P$3:$Q$27,2,FALSE),"")</f>
        <v>#VALUE!</v>
      </c>
      <c r="BE170" s="43"/>
      <c r="BF170" s="1360"/>
      <c r="BG170" s="1293"/>
      <c r="BH170" s="1293"/>
      <c r="BI170" s="1293"/>
      <c r="BJ170" s="1293"/>
      <c r="BK170" s="1014"/>
      <c r="BL170" s="1293"/>
    </row>
    <row r="171" spans="2:64" ht="50.25" thickTop="1" thickBot="1" x14ac:dyDescent="0.35">
      <c r="B171" s="779"/>
      <c r="C171" s="1269" t="e">
        <f>VLOOKUP(B171,'No Eliminar'!B$3:D$18,2,FALSE)</f>
        <v>#N/A</v>
      </c>
      <c r="D171" s="1269" t="e">
        <f>VLOOKUP(B171,'No Eliminar'!B$3:E$18,4,FALSE)</f>
        <v>#N/A</v>
      </c>
      <c r="E171" s="779"/>
      <c r="F171" s="120"/>
      <c r="G171" s="1295"/>
      <c r="H171" s="1253"/>
      <c r="I171" s="1293"/>
      <c r="J171" s="1293"/>
      <c r="K171" s="1294"/>
      <c r="L171" s="41"/>
      <c r="M171" s="65" t="str">
        <f t="shared" si="267"/>
        <v>;</v>
      </c>
      <c r="N171" s="66" t="str">
        <f t="shared" si="268"/>
        <v/>
      </c>
      <c r="O171" s="67" t="s">
        <v>53</v>
      </c>
      <c r="P171" s="67" t="s">
        <v>53</v>
      </c>
      <c r="Q171" s="67" t="s">
        <v>53</v>
      </c>
      <c r="R171" s="67" t="s">
        <v>53</v>
      </c>
      <c r="S171" s="67" t="s">
        <v>53</v>
      </c>
      <c r="T171" s="67" t="s">
        <v>53</v>
      </c>
      <c r="U171" s="67" t="s">
        <v>53</v>
      </c>
      <c r="V171" s="67" t="s">
        <v>54</v>
      </c>
      <c r="W171" s="67" t="s">
        <v>54</v>
      </c>
      <c r="X171" s="67" t="s">
        <v>53</v>
      </c>
      <c r="Y171" s="67" t="s">
        <v>53</v>
      </c>
      <c r="Z171" s="67" t="s">
        <v>53</v>
      </c>
      <c r="AA171" s="67" t="s">
        <v>53</v>
      </c>
      <c r="AB171" s="67" t="s">
        <v>53</v>
      </c>
      <c r="AC171" s="67" t="s">
        <v>53</v>
      </c>
      <c r="AD171" s="67" t="s">
        <v>54</v>
      </c>
      <c r="AE171" s="67" t="s">
        <v>53</v>
      </c>
      <c r="AF171" s="67" t="s">
        <v>53</v>
      </c>
      <c r="AG171" s="67" t="s">
        <v>54</v>
      </c>
      <c r="AH171" s="42"/>
      <c r="AI171" s="41"/>
      <c r="AJ171" s="42"/>
      <c r="AK171" s="85" t="str">
        <f t="shared" si="266"/>
        <v>;</v>
      </c>
      <c r="AL171" s="70" t="str">
        <f t="shared" si="269"/>
        <v/>
      </c>
      <c r="AM171" s="50" t="e">
        <f>IF(AND(M171&lt;&gt;"",AK171&lt;&gt;""),VLOOKUP(M171&amp;AK171,'No Eliminar'!$P$3:$Q$27,2,FALSE),"")</f>
        <v>#N/A</v>
      </c>
      <c r="AN171" s="93"/>
      <c r="AO171" s="1323"/>
      <c r="AP171" s="372"/>
      <c r="AQ171" s="51" t="str">
        <f t="shared" si="258"/>
        <v>Impacto</v>
      </c>
      <c r="AR171" s="43"/>
      <c r="AS171" s="49" t="str">
        <f t="shared" si="259"/>
        <v/>
      </c>
      <c r="AT171" s="43"/>
      <c r="AU171" s="49" t="str">
        <f t="shared" si="260"/>
        <v/>
      </c>
      <c r="AV171" s="53" t="e">
        <f t="shared" si="261"/>
        <v>#VALUE!</v>
      </c>
      <c r="AW171" s="43"/>
      <c r="AX171" s="43"/>
      <c r="AY171" s="43"/>
      <c r="AZ171" s="53" t="str">
        <f t="shared" si="262"/>
        <v/>
      </c>
      <c r="BA171" s="54" t="str">
        <f t="shared" si="263"/>
        <v>Muy Alta</v>
      </c>
      <c r="BB171" s="53" t="e">
        <f t="shared" si="264"/>
        <v>#VALUE!</v>
      </c>
      <c r="BC171" s="54" t="e">
        <f t="shared" si="265"/>
        <v>#VALUE!</v>
      </c>
      <c r="BD171" s="55" t="e">
        <f>IF(AND(BA171&lt;&gt;"",BC171&lt;&gt;""),VLOOKUP(BA171&amp;BC171,'No Eliminar'!$P$3:$Q$27,2,FALSE),"")</f>
        <v>#VALUE!</v>
      </c>
      <c r="BE171" s="43"/>
      <c r="BF171" s="1360"/>
      <c r="BG171" s="1293"/>
      <c r="BH171" s="1293"/>
      <c r="BI171" s="1293"/>
      <c r="BJ171" s="1293"/>
      <c r="BK171" s="1014"/>
      <c r="BL171" s="1293"/>
    </row>
    <row r="172" spans="2:64" ht="50.25" thickTop="1" thickBot="1" x14ac:dyDescent="0.35">
      <c r="B172" s="779"/>
      <c r="C172" s="1269" t="e">
        <f>VLOOKUP(B172,'No Eliminar'!B$3:D$18,2,FALSE)</f>
        <v>#N/A</v>
      </c>
      <c r="D172" s="1269" t="e">
        <f>VLOOKUP(B172,'No Eliminar'!B$3:E$18,4,FALSE)</f>
        <v>#N/A</v>
      </c>
      <c r="E172" s="779"/>
      <c r="F172" s="120"/>
      <c r="G172" s="1295"/>
      <c r="H172" s="1253"/>
      <c r="I172" s="1293"/>
      <c r="J172" s="1293"/>
      <c r="K172" s="1294"/>
      <c r="L172" s="41"/>
      <c r="M172" s="65" t="str">
        <f t="shared" si="267"/>
        <v>;</v>
      </c>
      <c r="N172" s="66" t="str">
        <f t="shared" si="268"/>
        <v/>
      </c>
      <c r="O172" s="67" t="s">
        <v>53</v>
      </c>
      <c r="P172" s="67" t="s">
        <v>53</v>
      </c>
      <c r="Q172" s="67" t="s">
        <v>53</v>
      </c>
      <c r="R172" s="67" t="s">
        <v>53</v>
      </c>
      <c r="S172" s="67" t="s">
        <v>53</v>
      </c>
      <c r="T172" s="67" t="s">
        <v>53</v>
      </c>
      <c r="U172" s="67" t="s">
        <v>53</v>
      </c>
      <c r="V172" s="67" t="s">
        <v>54</v>
      </c>
      <c r="W172" s="67" t="s">
        <v>54</v>
      </c>
      <c r="X172" s="67" t="s">
        <v>53</v>
      </c>
      <c r="Y172" s="67" t="s">
        <v>53</v>
      </c>
      <c r="Z172" s="67" t="s">
        <v>53</v>
      </c>
      <c r="AA172" s="67" t="s">
        <v>53</v>
      </c>
      <c r="AB172" s="67" t="s">
        <v>53</v>
      </c>
      <c r="AC172" s="67" t="s">
        <v>53</v>
      </c>
      <c r="AD172" s="67" t="s">
        <v>54</v>
      </c>
      <c r="AE172" s="67" t="s">
        <v>53</v>
      </c>
      <c r="AF172" s="67" t="s">
        <v>53</v>
      </c>
      <c r="AG172" s="67" t="s">
        <v>54</v>
      </c>
      <c r="AH172" s="42"/>
      <c r="AI172" s="41"/>
      <c r="AJ172" s="42"/>
      <c r="AK172" s="85" t="str">
        <f t="shared" si="266"/>
        <v>;</v>
      </c>
      <c r="AL172" s="70" t="str">
        <f t="shared" si="269"/>
        <v/>
      </c>
      <c r="AM172" s="50" t="e">
        <f>IF(AND(M172&lt;&gt;"",AK172&lt;&gt;""),VLOOKUP(M172&amp;AK172,'No Eliminar'!$P$3:$Q$27,2,FALSE),"")</f>
        <v>#N/A</v>
      </c>
      <c r="AN172" s="93"/>
      <c r="AO172" s="1323"/>
      <c r="AP172" s="372"/>
      <c r="AQ172" s="51" t="str">
        <f t="shared" si="258"/>
        <v>Impacto</v>
      </c>
      <c r="AR172" s="43"/>
      <c r="AS172" s="49" t="str">
        <f t="shared" si="259"/>
        <v/>
      </c>
      <c r="AT172" s="43"/>
      <c r="AU172" s="49" t="str">
        <f t="shared" si="260"/>
        <v/>
      </c>
      <c r="AV172" s="53" t="e">
        <f t="shared" si="261"/>
        <v>#VALUE!</v>
      </c>
      <c r="AW172" s="43"/>
      <c r="AX172" s="43"/>
      <c r="AY172" s="43"/>
      <c r="AZ172" s="53" t="str">
        <f t="shared" si="262"/>
        <v/>
      </c>
      <c r="BA172" s="54" t="str">
        <f t="shared" si="263"/>
        <v>Muy Alta</v>
      </c>
      <c r="BB172" s="53" t="e">
        <f t="shared" si="264"/>
        <v>#VALUE!</v>
      </c>
      <c r="BC172" s="54" t="e">
        <f t="shared" si="265"/>
        <v>#VALUE!</v>
      </c>
      <c r="BD172" s="55" t="e">
        <f>IF(AND(BA172&lt;&gt;"",BC172&lt;&gt;""),VLOOKUP(BA172&amp;BC172,'No Eliminar'!$P$3:$Q$27,2,FALSE),"")</f>
        <v>#VALUE!</v>
      </c>
      <c r="BE172" s="43"/>
      <c r="BF172" s="1360"/>
      <c r="BG172" s="1293"/>
      <c r="BH172" s="1293"/>
      <c r="BI172" s="1293"/>
      <c r="BJ172" s="1293"/>
      <c r="BK172" s="1014"/>
      <c r="BL172" s="1293"/>
    </row>
    <row r="173" spans="2:64" ht="50.25" thickTop="1" thickBot="1" x14ac:dyDescent="0.35">
      <c r="B173" s="779"/>
      <c r="C173" s="1269" t="e">
        <f>VLOOKUP(B173,'No Eliminar'!B$3:D$18,2,FALSE)</f>
        <v>#N/A</v>
      </c>
      <c r="D173" s="1269" t="e">
        <f>VLOOKUP(B173,'No Eliminar'!B$3:E$18,4,FALSE)</f>
        <v>#N/A</v>
      </c>
      <c r="E173" s="779"/>
      <c r="F173" s="120"/>
      <c r="G173" s="1295"/>
      <c r="H173" s="1253"/>
      <c r="I173" s="1293"/>
      <c r="J173" s="1293"/>
      <c r="K173" s="1294"/>
      <c r="L173" s="41"/>
      <c r="M173" s="65" t="str">
        <f t="shared" si="267"/>
        <v>;</v>
      </c>
      <c r="N173" s="66" t="str">
        <f t="shared" si="268"/>
        <v/>
      </c>
      <c r="O173" s="67" t="s">
        <v>53</v>
      </c>
      <c r="P173" s="67" t="s">
        <v>53</v>
      </c>
      <c r="Q173" s="67" t="s">
        <v>53</v>
      </c>
      <c r="R173" s="67" t="s">
        <v>53</v>
      </c>
      <c r="S173" s="67" t="s">
        <v>53</v>
      </c>
      <c r="T173" s="67" t="s">
        <v>53</v>
      </c>
      <c r="U173" s="67" t="s">
        <v>53</v>
      </c>
      <c r="V173" s="67" t="s">
        <v>54</v>
      </c>
      <c r="W173" s="67" t="s">
        <v>54</v>
      </c>
      <c r="X173" s="67" t="s">
        <v>53</v>
      </c>
      <c r="Y173" s="67" t="s">
        <v>53</v>
      </c>
      <c r="Z173" s="67" t="s">
        <v>53</v>
      </c>
      <c r="AA173" s="67" t="s">
        <v>53</v>
      </c>
      <c r="AB173" s="67" t="s">
        <v>53</v>
      </c>
      <c r="AC173" s="67" t="s">
        <v>53</v>
      </c>
      <c r="AD173" s="67" t="s">
        <v>54</v>
      </c>
      <c r="AE173" s="67" t="s">
        <v>53</v>
      </c>
      <c r="AF173" s="67" t="s">
        <v>53</v>
      </c>
      <c r="AG173" s="67" t="s">
        <v>54</v>
      </c>
      <c r="AH173" s="42"/>
      <c r="AI173" s="41"/>
      <c r="AJ173" s="42"/>
      <c r="AK173" s="85" t="str">
        <f t="shared" si="266"/>
        <v>;</v>
      </c>
      <c r="AL173" s="70" t="str">
        <f t="shared" si="269"/>
        <v/>
      </c>
      <c r="AM173" s="50" t="e">
        <f>IF(AND(M173&lt;&gt;"",AK173&lt;&gt;""),VLOOKUP(M173&amp;AK173,'No Eliminar'!$P$3:$Q$27,2,FALSE),"")</f>
        <v>#N/A</v>
      </c>
      <c r="AN173" s="93"/>
      <c r="AO173" s="1323"/>
      <c r="AP173" s="372"/>
      <c r="AQ173" s="51" t="str">
        <f t="shared" si="258"/>
        <v>Impacto</v>
      </c>
      <c r="AR173" s="43"/>
      <c r="AS173" s="49" t="str">
        <f t="shared" si="259"/>
        <v/>
      </c>
      <c r="AT173" s="43"/>
      <c r="AU173" s="49" t="str">
        <f t="shared" si="260"/>
        <v/>
      </c>
      <c r="AV173" s="53" t="e">
        <f t="shared" si="261"/>
        <v>#VALUE!</v>
      </c>
      <c r="AW173" s="43"/>
      <c r="AX173" s="43"/>
      <c r="AY173" s="43"/>
      <c r="AZ173" s="53" t="str">
        <f t="shared" si="262"/>
        <v/>
      </c>
      <c r="BA173" s="54" t="str">
        <f t="shared" si="263"/>
        <v>Muy Alta</v>
      </c>
      <c r="BB173" s="53" t="e">
        <f t="shared" si="264"/>
        <v>#VALUE!</v>
      </c>
      <c r="BC173" s="54" t="e">
        <f t="shared" si="265"/>
        <v>#VALUE!</v>
      </c>
      <c r="BD173" s="55" t="e">
        <f>IF(AND(BA173&lt;&gt;"",BC173&lt;&gt;""),VLOOKUP(BA173&amp;BC173,'No Eliminar'!$P$3:$Q$27,2,FALSE),"")</f>
        <v>#VALUE!</v>
      </c>
      <c r="BE173" s="43"/>
      <c r="BF173" s="1360"/>
      <c r="BG173" s="1293"/>
      <c r="BH173" s="1293"/>
      <c r="BI173" s="1293"/>
      <c r="BJ173" s="1293"/>
      <c r="BK173" s="1014"/>
      <c r="BL173" s="1293"/>
    </row>
    <row r="174" spans="2:64" ht="50.25" thickTop="1" thickBot="1" x14ac:dyDescent="0.35">
      <c r="B174" s="779"/>
      <c r="C174" s="1269" t="e">
        <f>VLOOKUP(B174,'No Eliminar'!B$3:D$18,2,FALSE)</f>
        <v>#N/A</v>
      </c>
      <c r="D174" s="1269" t="e">
        <f>VLOOKUP(B174,'No Eliminar'!B$3:E$18,4,FALSE)</f>
        <v>#N/A</v>
      </c>
      <c r="E174" s="779"/>
      <c r="F174" s="120"/>
      <c r="G174" s="1295"/>
      <c r="H174" s="1253"/>
      <c r="I174" s="1293"/>
      <c r="J174" s="1293"/>
      <c r="K174" s="1294"/>
      <c r="L174" s="41"/>
      <c r="M174" s="65" t="str">
        <f t="shared" si="267"/>
        <v>;</v>
      </c>
      <c r="N174" s="66" t="str">
        <f t="shared" si="268"/>
        <v/>
      </c>
      <c r="O174" s="67" t="s">
        <v>53</v>
      </c>
      <c r="P174" s="67" t="s">
        <v>53</v>
      </c>
      <c r="Q174" s="67" t="s">
        <v>53</v>
      </c>
      <c r="R174" s="67" t="s">
        <v>53</v>
      </c>
      <c r="S174" s="67" t="s">
        <v>53</v>
      </c>
      <c r="T174" s="67" t="s">
        <v>53</v>
      </c>
      <c r="U174" s="67" t="s">
        <v>53</v>
      </c>
      <c r="V174" s="67" t="s">
        <v>54</v>
      </c>
      <c r="W174" s="67" t="s">
        <v>54</v>
      </c>
      <c r="X174" s="67" t="s">
        <v>53</v>
      </c>
      <c r="Y174" s="67" t="s">
        <v>53</v>
      </c>
      <c r="Z174" s="67" t="s">
        <v>53</v>
      </c>
      <c r="AA174" s="67" t="s">
        <v>53</v>
      </c>
      <c r="AB174" s="67" t="s">
        <v>53</v>
      </c>
      <c r="AC174" s="67" t="s">
        <v>53</v>
      </c>
      <c r="AD174" s="67" t="s">
        <v>54</v>
      </c>
      <c r="AE174" s="67" t="s">
        <v>53</v>
      </c>
      <c r="AF174" s="67" t="s">
        <v>53</v>
      </c>
      <c r="AG174" s="67" t="s">
        <v>54</v>
      </c>
      <c r="AH174" s="42"/>
      <c r="AI174" s="41"/>
      <c r="AJ174" s="42"/>
      <c r="AK174" s="85" t="str">
        <f t="shared" si="266"/>
        <v>;</v>
      </c>
      <c r="AL174" s="70" t="str">
        <f t="shared" si="269"/>
        <v/>
      </c>
      <c r="AM174" s="50" t="e">
        <f>IF(AND(M174&lt;&gt;"",AK174&lt;&gt;""),VLOOKUP(M174&amp;AK174,'No Eliminar'!$P$3:$Q$27,2,FALSE),"")</f>
        <v>#N/A</v>
      </c>
      <c r="AN174" s="93"/>
      <c r="AO174" s="1323"/>
      <c r="AP174" s="372"/>
      <c r="AQ174" s="51" t="str">
        <f t="shared" si="258"/>
        <v>Impacto</v>
      </c>
      <c r="AR174" s="43"/>
      <c r="AS174" s="49" t="str">
        <f t="shared" si="259"/>
        <v/>
      </c>
      <c r="AT174" s="43"/>
      <c r="AU174" s="49" t="str">
        <f t="shared" si="260"/>
        <v/>
      </c>
      <c r="AV174" s="53" t="e">
        <f t="shared" si="261"/>
        <v>#VALUE!</v>
      </c>
      <c r="AW174" s="43"/>
      <c r="AX174" s="43"/>
      <c r="AY174" s="43"/>
      <c r="AZ174" s="53" t="str">
        <f t="shared" si="262"/>
        <v/>
      </c>
      <c r="BA174" s="54" t="str">
        <f t="shared" si="263"/>
        <v>Muy Alta</v>
      </c>
      <c r="BB174" s="53" t="e">
        <f t="shared" si="264"/>
        <v>#VALUE!</v>
      </c>
      <c r="BC174" s="54" t="e">
        <f t="shared" si="265"/>
        <v>#VALUE!</v>
      </c>
      <c r="BD174" s="55" t="e">
        <f>IF(AND(BA174&lt;&gt;"",BC174&lt;&gt;""),VLOOKUP(BA174&amp;BC174,'No Eliminar'!$P$3:$Q$27,2,FALSE),"")</f>
        <v>#VALUE!</v>
      </c>
      <c r="BE174" s="43"/>
      <c r="BF174" s="1360"/>
      <c r="BG174" s="1293"/>
      <c r="BH174" s="1293"/>
      <c r="BI174" s="1293"/>
      <c r="BJ174" s="1293"/>
      <c r="BK174" s="1014"/>
      <c r="BL174" s="1293"/>
    </row>
    <row r="175" spans="2:64" ht="50.25" thickTop="1" thickBot="1" x14ac:dyDescent="0.35">
      <c r="B175" s="779"/>
      <c r="C175" s="1269" t="e">
        <f>VLOOKUP(B175,'No Eliminar'!B$3:D$18,2,FALSE)</f>
        <v>#N/A</v>
      </c>
      <c r="D175" s="1269" t="e">
        <f>VLOOKUP(B175,'No Eliminar'!B$3:E$18,4,FALSE)</f>
        <v>#N/A</v>
      </c>
      <c r="E175" s="779"/>
      <c r="F175" s="120"/>
      <c r="G175" s="1295"/>
      <c r="H175" s="1253"/>
      <c r="I175" s="1293"/>
      <c r="J175" s="1293"/>
      <c r="K175" s="1294"/>
      <c r="L175" s="41"/>
      <c r="M175" s="65" t="str">
        <f t="shared" si="267"/>
        <v>;</v>
      </c>
      <c r="N175" s="66" t="str">
        <f t="shared" si="268"/>
        <v/>
      </c>
      <c r="O175" s="67" t="s">
        <v>53</v>
      </c>
      <c r="P175" s="67" t="s">
        <v>53</v>
      </c>
      <c r="Q175" s="67" t="s">
        <v>53</v>
      </c>
      <c r="R175" s="67" t="s">
        <v>53</v>
      </c>
      <c r="S175" s="67" t="s">
        <v>53</v>
      </c>
      <c r="T175" s="67" t="s">
        <v>53</v>
      </c>
      <c r="U175" s="67" t="s">
        <v>53</v>
      </c>
      <c r="V175" s="67" t="s">
        <v>54</v>
      </c>
      <c r="W175" s="67" t="s">
        <v>54</v>
      </c>
      <c r="X175" s="67" t="s">
        <v>53</v>
      </c>
      <c r="Y175" s="67" t="s">
        <v>53</v>
      </c>
      <c r="Z175" s="67" t="s">
        <v>53</v>
      </c>
      <c r="AA175" s="67" t="s">
        <v>53</v>
      </c>
      <c r="AB175" s="67" t="s">
        <v>53</v>
      </c>
      <c r="AC175" s="67" t="s">
        <v>53</v>
      </c>
      <c r="AD175" s="67" t="s">
        <v>54</v>
      </c>
      <c r="AE175" s="67" t="s">
        <v>53</v>
      </c>
      <c r="AF175" s="67" t="s">
        <v>53</v>
      </c>
      <c r="AG175" s="67" t="s">
        <v>54</v>
      </c>
      <c r="AH175" s="42"/>
      <c r="AI175" s="41"/>
      <c r="AJ175" s="42"/>
      <c r="AK175" s="85" t="str">
        <f t="shared" si="266"/>
        <v>;</v>
      </c>
      <c r="AL175" s="70" t="str">
        <f t="shared" si="269"/>
        <v/>
      </c>
      <c r="AM175" s="50" t="e">
        <f>IF(AND(M175&lt;&gt;"",AK175&lt;&gt;""),VLOOKUP(M175&amp;AK175,'No Eliminar'!$P$3:$Q$27,2,FALSE),"")</f>
        <v>#N/A</v>
      </c>
      <c r="AN175" s="93"/>
      <c r="AO175" s="1323"/>
      <c r="AP175" s="372"/>
      <c r="AQ175" s="51" t="str">
        <f t="shared" si="258"/>
        <v>Impacto</v>
      </c>
      <c r="AR175" s="43"/>
      <c r="AS175" s="49" t="str">
        <f t="shared" si="259"/>
        <v/>
      </c>
      <c r="AT175" s="43"/>
      <c r="AU175" s="49" t="str">
        <f t="shared" si="260"/>
        <v/>
      </c>
      <c r="AV175" s="53" t="e">
        <f t="shared" si="261"/>
        <v>#VALUE!</v>
      </c>
      <c r="AW175" s="43"/>
      <c r="AX175" s="43"/>
      <c r="AY175" s="43"/>
      <c r="AZ175" s="53" t="str">
        <f t="shared" si="262"/>
        <v/>
      </c>
      <c r="BA175" s="54" t="str">
        <f t="shared" si="263"/>
        <v>Muy Alta</v>
      </c>
      <c r="BB175" s="53" t="e">
        <f t="shared" si="264"/>
        <v>#VALUE!</v>
      </c>
      <c r="BC175" s="54" t="e">
        <f t="shared" si="265"/>
        <v>#VALUE!</v>
      </c>
      <c r="BD175" s="55" t="e">
        <f>IF(AND(BA175&lt;&gt;"",BC175&lt;&gt;""),VLOOKUP(BA175&amp;BC175,'No Eliminar'!$P$3:$Q$27,2,FALSE),"")</f>
        <v>#VALUE!</v>
      </c>
      <c r="BE175" s="43"/>
      <c r="BF175" s="1360"/>
      <c r="BG175" s="1293"/>
      <c r="BH175" s="1293"/>
      <c r="BI175" s="1293"/>
      <c r="BJ175" s="1293"/>
      <c r="BK175" s="1014"/>
      <c r="BL175" s="1293"/>
    </row>
    <row r="176" spans="2:64" ht="50.25" thickTop="1" thickBot="1" x14ac:dyDescent="0.35">
      <c r="B176" s="779"/>
      <c r="C176" s="1269" t="e">
        <f>VLOOKUP(B176,'No Eliminar'!B$3:D$18,2,FALSE)</f>
        <v>#N/A</v>
      </c>
      <c r="D176" s="1269" t="e">
        <f>VLOOKUP(B176,'No Eliminar'!B$3:E$18,4,FALSE)</f>
        <v>#N/A</v>
      </c>
      <c r="E176" s="779"/>
      <c r="F176" s="120"/>
      <c r="G176" s="1295"/>
      <c r="H176" s="1253"/>
      <c r="I176" s="1293"/>
      <c r="J176" s="1293"/>
      <c r="K176" s="1294"/>
      <c r="L176" s="41"/>
      <c r="M176" s="65" t="str">
        <f t="shared" si="267"/>
        <v>;</v>
      </c>
      <c r="N176" s="66" t="str">
        <f t="shared" si="268"/>
        <v/>
      </c>
      <c r="O176" s="67" t="s">
        <v>53</v>
      </c>
      <c r="P176" s="67" t="s">
        <v>53</v>
      </c>
      <c r="Q176" s="67" t="s">
        <v>53</v>
      </c>
      <c r="R176" s="67" t="s">
        <v>53</v>
      </c>
      <c r="S176" s="67" t="s">
        <v>53</v>
      </c>
      <c r="T176" s="67" t="s">
        <v>53</v>
      </c>
      <c r="U176" s="67" t="s">
        <v>53</v>
      </c>
      <c r="V176" s="67" t="s">
        <v>54</v>
      </c>
      <c r="W176" s="67" t="s">
        <v>54</v>
      </c>
      <c r="X176" s="67" t="s">
        <v>53</v>
      </c>
      <c r="Y176" s="67" t="s">
        <v>53</v>
      </c>
      <c r="Z176" s="67" t="s">
        <v>53</v>
      </c>
      <c r="AA176" s="67" t="s">
        <v>53</v>
      </c>
      <c r="AB176" s="67" t="s">
        <v>53</v>
      </c>
      <c r="AC176" s="67" t="s">
        <v>53</v>
      </c>
      <c r="AD176" s="67" t="s">
        <v>54</v>
      </c>
      <c r="AE176" s="67" t="s">
        <v>53</v>
      </c>
      <c r="AF176" s="67" t="s">
        <v>53</v>
      </c>
      <c r="AG176" s="67" t="s">
        <v>54</v>
      </c>
      <c r="AH176" s="42"/>
      <c r="AI176" s="41"/>
      <c r="AJ176" s="42"/>
      <c r="AK176" s="85" t="str">
        <f t="shared" si="266"/>
        <v>;</v>
      </c>
      <c r="AL176" s="70" t="str">
        <f t="shared" si="269"/>
        <v/>
      </c>
      <c r="AM176" s="50" t="e">
        <f>IF(AND(M176&lt;&gt;"",AK176&lt;&gt;""),VLOOKUP(M176&amp;AK176,'No Eliminar'!$P$3:$Q$27,2,FALSE),"")</f>
        <v>#N/A</v>
      </c>
      <c r="AN176" s="93"/>
      <c r="AO176" s="1323"/>
      <c r="AP176" s="372"/>
      <c r="AQ176" s="51" t="str">
        <f t="shared" si="258"/>
        <v>Impacto</v>
      </c>
      <c r="AR176" s="43"/>
      <c r="AS176" s="49" t="str">
        <f t="shared" si="259"/>
        <v/>
      </c>
      <c r="AT176" s="43"/>
      <c r="AU176" s="49" t="str">
        <f t="shared" si="260"/>
        <v/>
      </c>
      <c r="AV176" s="53" t="e">
        <f t="shared" si="261"/>
        <v>#VALUE!</v>
      </c>
      <c r="AW176" s="43"/>
      <c r="AX176" s="43"/>
      <c r="AY176" s="43"/>
      <c r="AZ176" s="53" t="str">
        <f t="shared" si="262"/>
        <v/>
      </c>
      <c r="BA176" s="54" t="str">
        <f t="shared" si="263"/>
        <v>Muy Alta</v>
      </c>
      <c r="BB176" s="53" t="e">
        <f t="shared" si="264"/>
        <v>#VALUE!</v>
      </c>
      <c r="BC176" s="54" t="e">
        <f t="shared" si="265"/>
        <v>#VALUE!</v>
      </c>
      <c r="BD176" s="55" t="e">
        <f>IF(AND(BA176&lt;&gt;"",BC176&lt;&gt;""),VLOOKUP(BA176&amp;BC176,'No Eliminar'!$P$3:$Q$27,2,FALSE),"")</f>
        <v>#VALUE!</v>
      </c>
      <c r="BE176" s="43"/>
      <c r="BF176" s="1360"/>
      <c r="BG176" s="1293"/>
      <c r="BH176" s="1293"/>
      <c r="BI176" s="1293"/>
      <c r="BJ176" s="1293"/>
      <c r="BK176" s="1014"/>
      <c r="BL176" s="1293"/>
    </row>
    <row r="177" spans="2:64" ht="50.25" thickTop="1" thickBot="1" x14ac:dyDescent="0.35">
      <c r="B177" s="779"/>
      <c r="C177" s="1269" t="e">
        <f>VLOOKUP(B177,'No Eliminar'!B$3:D$18,2,FALSE)</f>
        <v>#N/A</v>
      </c>
      <c r="D177" s="1269" t="e">
        <f>VLOOKUP(B177,'No Eliminar'!B$3:E$18,4,FALSE)</f>
        <v>#N/A</v>
      </c>
      <c r="E177" s="779"/>
      <c r="F177" s="120"/>
      <c r="G177" s="920"/>
      <c r="H177" s="919"/>
      <c r="I177" s="926"/>
      <c r="J177" s="926"/>
      <c r="K177" s="927"/>
      <c r="L177" s="41"/>
      <c r="M177" s="65" t="str">
        <f t="shared" si="267"/>
        <v>;</v>
      </c>
      <c r="N177" s="66" t="str">
        <f t="shared" si="268"/>
        <v/>
      </c>
      <c r="O177" s="67" t="s">
        <v>53</v>
      </c>
      <c r="P177" s="67" t="s">
        <v>53</v>
      </c>
      <c r="Q177" s="67" t="s">
        <v>53</v>
      </c>
      <c r="R177" s="67" t="s">
        <v>53</v>
      </c>
      <c r="S177" s="67" t="s">
        <v>53</v>
      </c>
      <c r="T177" s="67" t="s">
        <v>53</v>
      </c>
      <c r="U177" s="67" t="s">
        <v>53</v>
      </c>
      <c r="V177" s="67" t="s">
        <v>54</v>
      </c>
      <c r="W177" s="67" t="s">
        <v>54</v>
      </c>
      <c r="X177" s="67" t="s">
        <v>53</v>
      </c>
      <c r="Y177" s="67" t="s">
        <v>53</v>
      </c>
      <c r="Z177" s="67" t="s">
        <v>53</v>
      </c>
      <c r="AA177" s="67" t="s">
        <v>53</v>
      </c>
      <c r="AB177" s="67" t="s">
        <v>53</v>
      </c>
      <c r="AC177" s="67" t="s">
        <v>53</v>
      </c>
      <c r="AD177" s="67" t="s">
        <v>54</v>
      </c>
      <c r="AE177" s="67" t="s">
        <v>53</v>
      </c>
      <c r="AF177" s="67" t="s">
        <v>53</v>
      </c>
      <c r="AG177" s="67" t="s">
        <v>54</v>
      </c>
      <c r="AH177" s="42"/>
      <c r="AI177" s="41"/>
      <c r="AJ177" s="42"/>
      <c r="AK177" s="85" t="str">
        <f t="shared" si="266"/>
        <v>;</v>
      </c>
      <c r="AL177" s="70" t="str">
        <f t="shared" si="269"/>
        <v/>
      </c>
      <c r="AM177" s="50" t="e">
        <f>IF(AND(M177&lt;&gt;"",AK177&lt;&gt;""),VLOOKUP(M177&amp;AK177,'No Eliminar'!$P$3:$Q$27,2,FALSE),"")</f>
        <v>#N/A</v>
      </c>
      <c r="AN177" s="93"/>
      <c r="AO177" s="1323"/>
      <c r="AP177" s="372"/>
      <c r="AQ177" s="51" t="str">
        <f t="shared" si="258"/>
        <v>Impacto</v>
      </c>
      <c r="AR177" s="43"/>
      <c r="AS177" s="49" t="str">
        <f t="shared" si="259"/>
        <v/>
      </c>
      <c r="AT177" s="43"/>
      <c r="AU177" s="49" t="str">
        <f t="shared" si="260"/>
        <v/>
      </c>
      <c r="AV177" s="53" t="e">
        <f t="shared" si="261"/>
        <v>#VALUE!</v>
      </c>
      <c r="AW177" s="43"/>
      <c r="AX177" s="43"/>
      <c r="AY177" s="43"/>
      <c r="AZ177" s="53" t="str">
        <f t="shared" si="262"/>
        <v/>
      </c>
      <c r="BA177" s="54" t="str">
        <f t="shared" si="263"/>
        <v>Muy Alta</v>
      </c>
      <c r="BB177" s="53" t="e">
        <f t="shared" si="264"/>
        <v>#VALUE!</v>
      </c>
      <c r="BC177" s="54" t="e">
        <f t="shared" si="265"/>
        <v>#VALUE!</v>
      </c>
      <c r="BD177" s="55" t="e">
        <f>IF(AND(BA177&lt;&gt;"",BC177&lt;&gt;""),VLOOKUP(BA177&amp;BC177,'No Eliminar'!$P$3:$Q$27,2,FALSE),"")</f>
        <v>#VALUE!</v>
      </c>
      <c r="BE177" s="43"/>
      <c r="BF177" s="1360"/>
      <c r="BG177" s="1293"/>
      <c r="BH177" s="1293"/>
      <c r="BI177" s="1293"/>
      <c r="BJ177" s="1293"/>
      <c r="BK177" s="1014"/>
      <c r="BL177" s="1293"/>
    </row>
    <row r="178" spans="2:64" ht="50.25" thickTop="1" thickBot="1" x14ac:dyDescent="0.35">
      <c r="B178" s="779"/>
      <c r="C178" s="1269" t="e">
        <f>VLOOKUP(B178,'No Eliminar'!B$3:D$18,2,FALSE)</f>
        <v>#N/A</v>
      </c>
      <c r="D178" s="1269" t="e">
        <f>VLOOKUP(B178,'No Eliminar'!B$3:E$18,4,FALSE)</f>
        <v>#N/A</v>
      </c>
      <c r="E178" s="779"/>
      <c r="F178" s="120"/>
      <c r="G178" s="920"/>
      <c r="H178" s="919"/>
      <c r="I178" s="926"/>
      <c r="J178" s="926"/>
      <c r="K178" s="927"/>
      <c r="L178" s="41"/>
      <c r="M178" s="65" t="str">
        <f t="shared" si="267"/>
        <v>;</v>
      </c>
      <c r="N178" s="66" t="str">
        <f t="shared" si="268"/>
        <v/>
      </c>
      <c r="O178" s="67" t="s">
        <v>53</v>
      </c>
      <c r="P178" s="67" t="s">
        <v>53</v>
      </c>
      <c r="Q178" s="67" t="s">
        <v>53</v>
      </c>
      <c r="R178" s="67" t="s">
        <v>53</v>
      </c>
      <c r="S178" s="67" t="s">
        <v>53</v>
      </c>
      <c r="T178" s="67" t="s">
        <v>53</v>
      </c>
      <c r="U178" s="67" t="s">
        <v>53</v>
      </c>
      <c r="V178" s="67" t="s">
        <v>54</v>
      </c>
      <c r="W178" s="67" t="s">
        <v>54</v>
      </c>
      <c r="X178" s="67" t="s">
        <v>53</v>
      </c>
      <c r="Y178" s="67" t="s">
        <v>53</v>
      </c>
      <c r="Z178" s="67" t="s">
        <v>53</v>
      </c>
      <c r="AA178" s="67" t="s">
        <v>53</v>
      </c>
      <c r="AB178" s="67" t="s">
        <v>53</v>
      </c>
      <c r="AC178" s="67" t="s">
        <v>53</v>
      </c>
      <c r="AD178" s="67" t="s">
        <v>54</v>
      </c>
      <c r="AE178" s="67" t="s">
        <v>53</v>
      </c>
      <c r="AF178" s="67" t="s">
        <v>53</v>
      </c>
      <c r="AG178" s="67" t="s">
        <v>54</v>
      </c>
      <c r="AH178" s="42"/>
      <c r="AI178" s="41"/>
      <c r="AJ178" s="42"/>
      <c r="AK178" s="85" t="str">
        <f t="shared" si="266"/>
        <v>;</v>
      </c>
      <c r="AL178" s="70" t="str">
        <f t="shared" si="269"/>
        <v/>
      </c>
      <c r="AM178" s="50" t="e">
        <f>IF(AND(M178&lt;&gt;"",AK178&lt;&gt;""),VLOOKUP(M178&amp;AK178,'No Eliminar'!$P$3:$Q$27,2,FALSE),"")</f>
        <v>#N/A</v>
      </c>
      <c r="AN178" s="93"/>
      <c r="AO178" s="1323"/>
      <c r="AP178" s="372"/>
      <c r="AQ178" s="51" t="str">
        <f t="shared" si="258"/>
        <v>Impacto</v>
      </c>
      <c r="AR178" s="43"/>
      <c r="AS178" s="49" t="str">
        <f t="shared" si="259"/>
        <v/>
      </c>
      <c r="AT178" s="43"/>
      <c r="AU178" s="49" t="str">
        <f t="shared" si="260"/>
        <v/>
      </c>
      <c r="AV178" s="53" t="e">
        <f t="shared" si="261"/>
        <v>#VALUE!</v>
      </c>
      <c r="AW178" s="43"/>
      <c r="AX178" s="43"/>
      <c r="AY178" s="43"/>
      <c r="AZ178" s="53" t="str">
        <f t="shared" si="262"/>
        <v/>
      </c>
      <c r="BA178" s="54" t="str">
        <f t="shared" si="263"/>
        <v>Muy Alta</v>
      </c>
      <c r="BB178" s="53" t="e">
        <f t="shared" si="264"/>
        <v>#VALUE!</v>
      </c>
      <c r="BC178" s="54" t="e">
        <f t="shared" si="265"/>
        <v>#VALUE!</v>
      </c>
      <c r="BD178" s="55" t="e">
        <f>IF(AND(BA178&lt;&gt;"",BC178&lt;&gt;""),VLOOKUP(BA178&amp;BC178,'No Eliminar'!$P$3:$Q$27,2,FALSE),"")</f>
        <v>#VALUE!</v>
      </c>
      <c r="BE178" s="43"/>
      <c r="BF178" s="1360"/>
      <c r="BG178" s="1293"/>
      <c r="BH178" s="1293"/>
      <c r="BI178" s="1293"/>
      <c r="BJ178" s="1293"/>
      <c r="BK178" s="1014"/>
      <c r="BL178" s="1293"/>
    </row>
    <row r="179" spans="2:64" ht="50.25" thickTop="1" thickBot="1" x14ac:dyDescent="0.35">
      <c r="B179" s="779"/>
      <c r="C179" s="1269" t="e">
        <f>VLOOKUP(B179,'No Eliminar'!B$3:D$18,2,FALSE)</f>
        <v>#N/A</v>
      </c>
      <c r="D179" s="1269" t="e">
        <f>VLOOKUP(B179,'No Eliminar'!B$3:E$18,4,FALSE)</f>
        <v>#N/A</v>
      </c>
      <c r="E179" s="779"/>
      <c r="F179" s="120"/>
      <c r="G179" s="920"/>
      <c r="H179" s="919"/>
      <c r="I179" s="926"/>
      <c r="J179" s="926"/>
      <c r="K179" s="927"/>
      <c r="L179" s="41"/>
      <c r="M179" s="65" t="str">
        <f t="shared" si="267"/>
        <v>;</v>
      </c>
      <c r="N179" s="66" t="str">
        <f t="shared" si="268"/>
        <v/>
      </c>
      <c r="O179" s="67" t="s">
        <v>53</v>
      </c>
      <c r="P179" s="67" t="s">
        <v>53</v>
      </c>
      <c r="Q179" s="67" t="s">
        <v>53</v>
      </c>
      <c r="R179" s="67" t="s">
        <v>53</v>
      </c>
      <c r="S179" s="67" t="s">
        <v>53</v>
      </c>
      <c r="T179" s="67" t="s">
        <v>53</v>
      </c>
      <c r="U179" s="67" t="s">
        <v>53</v>
      </c>
      <c r="V179" s="67" t="s">
        <v>54</v>
      </c>
      <c r="W179" s="67" t="s">
        <v>54</v>
      </c>
      <c r="X179" s="67" t="s">
        <v>53</v>
      </c>
      <c r="Y179" s="67" t="s">
        <v>53</v>
      </c>
      <c r="Z179" s="67" t="s">
        <v>53</v>
      </c>
      <c r="AA179" s="67" t="s">
        <v>53</v>
      </c>
      <c r="AB179" s="67" t="s">
        <v>53</v>
      </c>
      <c r="AC179" s="67" t="s">
        <v>53</v>
      </c>
      <c r="AD179" s="67" t="s">
        <v>54</v>
      </c>
      <c r="AE179" s="67" t="s">
        <v>53</v>
      </c>
      <c r="AF179" s="67" t="s">
        <v>53</v>
      </c>
      <c r="AG179" s="67" t="s">
        <v>54</v>
      </c>
      <c r="AH179" s="42"/>
      <c r="AI179" s="41"/>
      <c r="AJ179" s="42"/>
      <c r="AK179" s="85" t="str">
        <f t="shared" si="266"/>
        <v>;</v>
      </c>
      <c r="AL179" s="70" t="str">
        <f t="shared" si="269"/>
        <v/>
      </c>
      <c r="AM179" s="50" t="e">
        <f>IF(AND(M179&lt;&gt;"",AK179&lt;&gt;""),VLOOKUP(M179&amp;AK179,'No Eliminar'!$P$3:$Q$27,2,FALSE),"")</f>
        <v>#N/A</v>
      </c>
      <c r="AN179" s="93"/>
      <c r="AO179" s="1323"/>
      <c r="AP179" s="372"/>
      <c r="AQ179" s="51" t="str">
        <f t="shared" si="258"/>
        <v>Impacto</v>
      </c>
      <c r="AR179" s="43"/>
      <c r="AS179" s="49" t="str">
        <f t="shared" si="259"/>
        <v/>
      </c>
      <c r="AT179" s="43"/>
      <c r="AU179" s="49" t="str">
        <f t="shared" si="260"/>
        <v/>
      </c>
      <c r="AV179" s="53" t="e">
        <f t="shared" si="261"/>
        <v>#VALUE!</v>
      </c>
      <c r="AW179" s="43"/>
      <c r="AX179" s="43"/>
      <c r="AY179" s="43"/>
      <c r="AZ179" s="53" t="str">
        <f t="shared" si="262"/>
        <v/>
      </c>
      <c r="BA179" s="54" t="str">
        <f t="shared" si="263"/>
        <v>Muy Alta</v>
      </c>
      <c r="BB179" s="53" t="e">
        <f t="shared" si="264"/>
        <v>#VALUE!</v>
      </c>
      <c r="BC179" s="54" t="e">
        <f t="shared" si="265"/>
        <v>#VALUE!</v>
      </c>
      <c r="BD179" s="55" t="e">
        <f>IF(AND(BA179&lt;&gt;"",BC179&lt;&gt;""),VLOOKUP(BA179&amp;BC179,'No Eliminar'!$P$3:$Q$27,2,FALSE),"")</f>
        <v>#VALUE!</v>
      </c>
      <c r="BE179" s="43"/>
      <c r="BF179" s="1360"/>
      <c r="BG179" s="1293"/>
      <c r="BH179" s="1293"/>
      <c r="BI179" s="1293"/>
      <c r="BJ179" s="1293"/>
      <c r="BK179" s="1014"/>
      <c r="BL179" s="1293"/>
    </row>
    <row r="180" spans="2:64" ht="50.25" thickTop="1" thickBot="1" x14ac:dyDescent="0.35">
      <c r="B180" s="779"/>
      <c r="C180" s="1269" t="e">
        <f>VLOOKUP(B180,'No Eliminar'!B$3:D$18,2,FALSE)</f>
        <v>#N/A</v>
      </c>
      <c r="D180" s="1269" t="e">
        <f>VLOOKUP(B180,'No Eliminar'!B$3:E$18,4,FALSE)</f>
        <v>#N/A</v>
      </c>
      <c r="E180" s="779"/>
      <c r="F180" s="120"/>
      <c r="G180" s="920"/>
      <c r="H180" s="919"/>
      <c r="I180" s="926"/>
      <c r="J180" s="926"/>
      <c r="K180" s="927"/>
      <c r="L180" s="41"/>
      <c r="M180" s="65" t="str">
        <f t="shared" si="267"/>
        <v>;</v>
      </c>
      <c r="N180" s="66" t="str">
        <f t="shared" si="268"/>
        <v/>
      </c>
      <c r="O180" s="67" t="s">
        <v>53</v>
      </c>
      <c r="P180" s="67" t="s">
        <v>53</v>
      </c>
      <c r="Q180" s="67" t="s">
        <v>53</v>
      </c>
      <c r="R180" s="67" t="s">
        <v>53</v>
      </c>
      <c r="S180" s="67" t="s">
        <v>53</v>
      </c>
      <c r="T180" s="67" t="s">
        <v>53</v>
      </c>
      <c r="U180" s="67" t="s">
        <v>53</v>
      </c>
      <c r="V180" s="67" t="s">
        <v>54</v>
      </c>
      <c r="W180" s="67" t="s">
        <v>54</v>
      </c>
      <c r="X180" s="67" t="s">
        <v>53</v>
      </c>
      <c r="Y180" s="67" t="s">
        <v>53</v>
      </c>
      <c r="Z180" s="67" t="s">
        <v>53</v>
      </c>
      <c r="AA180" s="67" t="s">
        <v>53</v>
      </c>
      <c r="AB180" s="67" t="s">
        <v>53</v>
      </c>
      <c r="AC180" s="67" t="s">
        <v>53</v>
      </c>
      <c r="AD180" s="67" t="s">
        <v>54</v>
      </c>
      <c r="AE180" s="67" t="s">
        <v>53</v>
      </c>
      <c r="AF180" s="67" t="s">
        <v>53</v>
      </c>
      <c r="AG180" s="67" t="s">
        <v>54</v>
      </c>
      <c r="AH180" s="42"/>
      <c r="AI180" s="41"/>
      <c r="AJ180" s="42"/>
      <c r="AK180" s="85" t="str">
        <f t="shared" si="266"/>
        <v>;</v>
      </c>
      <c r="AL180" s="70" t="str">
        <f t="shared" si="269"/>
        <v/>
      </c>
      <c r="AM180" s="50" t="e">
        <f>IF(AND(M180&lt;&gt;"",AK180&lt;&gt;""),VLOOKUP(M180&amp;AK180,'No Eliminar'!$P$3:$Q$27,2,FALSE),"")</f>
        <v>#N/A</v>
      </c>
      <c r="AN180" s="93"/>
      <c r="AO180" s="1323"/>
      <c r="AP180" s="372"/>
      <c r="AQ180" s="51" t="str">
        <f t="shared" si="258"/>
        <v>Impacto</v>
      </c>
      <c r="AR180" s="43"/>
      <c r="AS180" s="49" t="str">
        <f t="shared" si="259"/>
        <v/>
      </c>
      <c r="AT180" s="43"/>
      <c r="AU180" s="49" t="str">
        <f t="shared" si="260"/>
        <v/>
      </c>
      <c r="AV180" s="53" t="e">
        <f t="shared" si="261"/>
        <v>#VALUE!</v>
      </c>
      <c r="AW180" s="43"/>
      <c r="AX180" s="43"/>
      <c r="AY180" s="43"/>
      <c r="AZ180" s="53" t="str">
        <f t="shared" si="262"/>
        <v/>
      </c>
      <c r="BA180" s="54" t="str">
        <f t="shared" si="263"/>
        <v>Muy Alta</v>
      </c>
      <c r="BB180" s="53" t="e">
        <f t="shared" si="264"/>
        <v>#VALUE!</v>
      </c>
      <c r="BC180" s="54" t="e">
        <f t="shared" si="265"/>
        <v>#VALUE!</v>
      </c>
      <c r="BD180" s="55" t="e">
        <f>IF(AND(BA180&lt;&gt;"",BC180&lt;&gt;""),VLOOKUP(BA180&amp;BC180,'No Eliminar'!$P$3:$Q$27,2,FALSE),"")</f>
        <v>#VALUE!</v>
      </c>
      <c r="BE180" s="43"/>
      <c r="BF180" s="1360"/>
      <c r="BG180" s="1293"/>
      <c r="BH180" s="1293"/>
      <c r="BI180" s="1293"/>
      <c r="BJ180" s="1293"/>
      <c r="BK180" s="1014"/>
      <c r="BL180" s="1293"/>
    </row>
    <row r="181" spans="2:64" ht="50.25" thickTop="1" thickBot="1" x14ac:dyDescent="0.35">
      <c r="B181" s="779"/>
      <c r="C181" s="1269" t="e">
        <f>VLOOKUP(B181,'No Eliminar'!B$3:D$18,2,FALSE)</f>
        <v>#N/A</v>
      </c>
      <c r="D181" s="1269" t="e">
        <f>VLOOKUP(B181,'No Eliminar'!B$3:E$18,4,FALSE)</f>
        <v>#N/A</v>
      </c>
      <c r="E181" s="779"/>
      <c r="F181" s="120"/>
      <c r="G181" s="920"/>
      <c r="H181" s="919"/>
      <c r="I181" s="926"/>
      <c r="J181" s="926"/>
      <c r="K181" s="927"/>
      <c r="L181" s="41"/>
      <c r="M181" s="65" t="str">
        <f t="shared" si="267"/>
        <v>;</v>
      </c>
      <c r="N181" s="66" t="str">
        <f t="shared" si="268"/>
        <v/>
      </c>
      <c r="O181" s="67" t="s">
        <v>53</v>
      </c>
      <c r="P181" s="67" t="s">
        <v>53</v>
      </c>
      <c r="Q181" s="67" t="s">
        <v>53</v>
      </c>
      <c r="R181" s="67" t="s">
        <v>53</v>
      </c>
      <c r="S181" s="67" t="s">
        <v>53</v>
      </c>
      <c r="T181" s="67" t="s">
        <v>53</v>
      </c>
      <c r="U181" s="67" t="s">
        <v>53</v>
      </c>
      <c r="V181" s="67" t="s">
        <v>54</v>
      </c>
      <c r="W181" s="67" t="s">
        <v>54</v>
      </c>
      <c r="X181" s="67" t="s">
        <v>53</v>
      </c>
      <c r="Y181" s="67" t="s">
        <v>53</v>
      </c>
      <c r="Z181" s="67" t="s">
        <v>53</v>
      </c>
      <c r="AA181" s="67" t="s">
        <v>53</v>
      </c>
      <c r="AB181" s="67" t="s">
        <v>53</v>
      </c>
      <c r="AC181" s="67" t="s">
        <v>53</v>
      </c>
      <c r="AD181" s="67" t="s">
        <v>54</v>
      </c>
      <c r="AE181" s="67" t="s">
        <v>53</v>
      </c>
      <c r="AF181" s="67" t="s">
        <v>53</v>
      </c>
      <c r="AG181" s="67" t="s">
        <v>54</v>
      </c>
      <c r="AH181" s="42"/>
      <c r="AI181" s="41"/>
      <c r="AJ181" s="42"/>
      <c r="AK181" s="85" t="str">
        <f t="shared" si="266"/>
        <v>;</v>
      </c>
      <c r="AL181" s="70" t="str">
        <f t="shared" si="269"/>
        <v/>
      </c>
      <c r="AM181" s="50" t="e">
        <f>IF(AND(M181&lt;&gt;"",AK181&lt;&gt;""),VLOOKUP(M181&amp;AK181,'No Eliminar'!$P$3:$Q$27,2,FALSE),"")</f>
        <v>#N/A</v>
      </c>
      <c r="AN181" s="93"/>
      <c r="AO181" s="1323"/>
      <c r="AP181" s="372"/>
      <c r="AQ181" s="51" t="str">
        <f t="shared" si="258"/>
        <v>Impacto</v>
      </c>
      <c r="AR181" s="43"/>
      <c r="AS181" s="49" t="str">
        <f t="shared" si="259"/>
        <v/>
      </c>
      <c r="AT181" s="43"/>
      <c r="AU181" s="49" t="str">
        <f t="shared" si="260"/>
        <v/>
      </c>
      <c r="AV181" s="53" t="e">
        <f t="shared" si="261"/>
        <v>#VALUE!</v>
      </c>
      <c r="AW181" s="43"/>
      <c r="AX181" s="43"/>
      <c r="AY181" s="43"/>
      <c r="AZ181" s="53" t="str">
        <f t="shared" si="262"/>
        <v/>
      </c>
      <c r="BA181" s="54" t="str">
        <f t="shared" si="263"/>
        <v>Muy Alta</v>
      </c>
      <c r="BB181" s="53" t="e">
        <f t="shared" si="264"/>
        <v>#VALUE!</v>
      </c>
      <c r="BC181" s="54" t="e">
        <f t="shared" si="265"/>
        <v>#VALUE!</v>
      </c>
      <c r="BD181" s="55" t="e">
        <f>IF(AND(BA181&lt;&gt;"",BC181&lt;&gt;""),VLOOKUP(BA181&amp;BC181,'No Eliminar'!$P$3:$Q$27,2,FALSE),"")</f>
        <v>#VALUE!</v>
      </c>
      <c r="BE181" s="43"/>
      <c r="BF181" s="1360"/>
      <c r="BG181" s="1293"/>
      <c r="BH181" s="1293"/>
      <c r="BI181" s="1293"/>
      <c r="BJ181" s="1293"/>
      <c r="BK181" s="1014"/>
      <c r="BL181" s="1293"/>
    </row>
    <row r="182" spans="2:64" ht="50.25" thickTop="1" thickBot="1" x14ac:dyDescent="0.35">
      <c r="B182" s="779"/>
      <c r="C182" s="1269" t="e">
        <f>VLOOKUP(B182,'No Eliminar'!B$3:D$18,2,FALSE)</f>
        <v>#N/A</v>
      </c>
      <c r="D182" s="1269" t="e">
        <f>VLOOKUP(B182,'No Eliminar'!B$3:E$18,4,FALSE)</f>
        <v>#N/A</v>
      </c>
      <c r="E182" s="779"/>
      <c r="F182" s="120"/>
      <c r="G182" s="920"/>
      <c r="H182" s="919"/>
      <c r="I182" s="926"/>
      <c r="J182" s="926"/>
      <c r="K182" s="927"/>
      <c r="L182" s="41"/>
      <c r="M182" s="65" t="str">
        <f t="shared" si="267"/>
        <v>;</v>
      </c>
      <c r="N182" s="66" t="str">
        <f t="shared" si="268"/>
        <v/>
      </c>
      <c r="O182" s="67" t="s">
        <v>53</v>
      </c>
      <c r="P182" s="67" t="s">
        <v>53</v>
      </c>
      <c r="Q182" s="67" t="s">
        <v>53</v>
      </c>
      <c r="R182" s="67" t="s">
        <v>53</v>
      </c>
      <c r="S182" s="67" t="s">
        <v>53</v>
      </c>
      <c r="T182" s="67" t="s">
        <v>53</v>
      </c>
      <c r="U182" s="67" t="s">
        <v>53</v>
      </c>
      <c r="V182" s="67" t="s">
        <v>54</v>
      </c>
      <c r="W182" s="67" t="s">
        <v>54</v>
      </c>
      <c r="X182" s="67" t="s">
        <v>53</v>
      </c>
      <c r="Y182" s="67" t="s">
        <v>53</v>
      </c>
      <c r="Z182" s="67" t="s">
        <v>53</v>
      </c>
      <c r="AA182" s="67" t="s">
        <v>53</v>
      </c>
      <c r="AB182" s="67" t="s">
        <v>53</v>
      </c>
      <c r="AC182" s="67" t="s">
        <v>53</v>
      </c>
      <c r="AD182" s="67" t="s">
        <v>54</v>
      </c>
      <c r="AE182" s="67" t="s">
        <v>53</v>
      </c>
      <c r="AF182" s="67" t="s">
        <v>53</v>
      </c>
      <c r="AG182" s="67" t="s">
        <v>54</v>
      </c>
      <c r="AH182" s="42"/>
      <c r="AI182" s="41"/>
      <c r="AJ182" s="42"/>
      <c r="AK182" s="85" t="str">
        <f t="shared" si="266"/>
        <v>;</v>
      </c>
      <c r="AL182" s="70" t="str">
        <f t="shared" si="269"/>
        <v/>
      </c>
      <c r="AM182" s="50" t="e">
        <f>IF(AND(M182&lt;&gt;"",AK182&lt;&gt;""),VLOOKUP(M182&amp;AK182,'No Eliminar'!$P$3:$Q$27,2,FALSE),"")</f>
        <v>#N/A</v>
      </c>
      <c r="AN182" s="93"/>
      <c r="AO182" s="1323"/>
      <c r="AP182" s="372"/>
      <c r="AQ182" s="51" t="str">
        <f t="shared" si="258"/>
        <v>Impacto</v>
      </c>
      <c r="AR182" s="43"/>
      <c r="AS182" s="49" t="str">
        <f t="shared" si="259"/>
        <v/>
      </c>
      <c r="AT182" s="43"/>
      <c r="AU182" s="49" t="str">
        <f t="shared" si="260"/>
        <v/>
      </c>
      <c r="AV182" s="53" t="e">
        <f t="shared" si="261"/>
        <v>#VALUE!</v>
      </c>
      <c r="AW182" s="43"/>
      <c r="AX182" s="43"/>
      <c r="AY182" s="43"/>
      <c r="AZ182" s="53" t="str">
        <f t="shared" si="262"/>
        <v/>
      </c>
      <c r="BA182" s="54" t="str">
        <f t="shared" si="263"/>
        <v>Muy Alta</v>
      </c>
      <c r="BB182" s="53" t="e">
        <f t="shared" si="264"/>
        <v>#VALUE!</v>
      </c>
      <c r="BC182" s="54" t="e">
        <f t="shared" si="265"/>
        <v>#VALUE!</v>
      </c>
      <c r="BD182" s="55" t="e">
        <f>IF(AND(BA182&lt;&gt;"",BC182&lt;&gt;""),VLOOKUP(BA182&amp;BC182,'No Eliminar'!$P$3:$Q$27,2,FALSE),"")</f>
        <v>#VALUE!</v>
      </c>
      <c r="BE182" s="43"/>
      <c r="BF182" s="1360"/>
      <c r="BG182" s="1293"/>
      <c r="BH182" s="1293"/>
      <c r="BI182" s="1293"/>
      <c r="BJ182" s="1293"/>
      <c r="BK182" s="1014"/>
      <c r="BL182" s="1293"/>
    </row>
    <row r="183" spans="2:64" ht="50.25" thickTop="1" thickBot="1" x14ac:dyDescent="0.35">
      <c r="B183" s="779"/>
      <c r="C183" s="1269" t="e">
        <f>VLOOKUP(B183,'No Eliminar'!B$3:D$18,2,FALSE)</f>
        <v>#N/A</v>
      </c>
      <c r="D183" s="1269" t="e">
        <f>VLOOKUP(B183,'No Eliminar'!B$3:E$18,4,FALSE)</f>
        <v>#N/A</v>
      </c>
      <c r="E183" s="779"/>
      <c r="F183" s="120"/>
      <c r="G183" s="920"/>
      <c r="H183" s="919"/>
      <c r="I183" s="926"/>
      <c r="J183" s="926"/>
      <c r="K183" s="927"/>
      <c r="L183" s="41"/>
      <c r="M183" s="65" t="str">
        <f t="shared" si="267"/>
        <v>;</v>
      </c>
      <c r="N183" s="66" t="str">
        <f t="shared" si="268"/>
        <v/>
      </c>
      <c r="O183" s="67" t="s">
        <v>53</v>
      </c>
      <c r="P183" s="67" t="s">
        <v>53</v>
      </c>
      <c r="Q183" s="67" t="s">
        <v>53</v>
      </c>
      <c r="R183" s="67" t="s">
        <v>53</v>
      </c>
      <c r="S183" s="67" t="s">
        <v>53</v>
      </c>
      <c r="T183" s="67" t="s">
        <v>53</v>
      </c>
      <c r="U183" s="67" t="s">
        <v>53</v>
      </c>
      <c r="V183" s="67" t="s">
        <v>54</v>
      </c>
      <c r="W183" s="67" t="s">
        <v>54</v>
      </c>
      <c r="X183" s="67" t="s">
        <v>53</v>
      </c>
      <c r="Y183" s="67" t="s">
        <v>53</v>
      </c>
      <c r="Z183" s="67" t="s">
        <v>53</v>
      </c>
      <c r="AA183" s="67" t="s">
        <v>53</v>
      </c>
      <c r="AB183" s="67" t="s">
        <v>53</v>
      </c>
      <c r="AC183" s="67" t="s">
        <v>53</v>
      </c>
      <c r="AD183" s="67" t="s">
        <v>54</v>
      </c>
      <c r="AE183" s="67" t="s">
        <v>53</v>
      </c>
      <c r="AF183" s="67" t="s">
        <v>53</v>
      </c>
      <c r="AG183" s="67" t="s">
        <v>54</v>
      </c>
      <c r="AH183" s="42"/>
      <c r="AI183" s="41"/>
      <c r="AJ183" s="42"/>
      <c r="AK183" s="85" t="str">
        <f t="shared" si="266"/>
        <v>;</v>
      </c>
      <c r="AL183" s="70" t="str">
        <f t="shared" si="269"/>
        <v/>
      </c>
      <c r="AM183" s="50" t="e">
        <f>IF(AND(M183&lt;&gt;"",AK183&lt;&gt;""),VLOOKUP(M183&amp;AK183,'No Eliminar'!$P$3:$Q$27,2,FALSE),"")</f>
        <v>#N/A</v>
      </c>
      <c r="AN183" s="93"/>
      <c r="AO183" s="1323"/>
      <c r="AP183" s="372"/>
      <c r="AQ183" s="51" t="str">
        <f t="shared" si="258"/>
        <v>Impacto</v>
      </c>
      <c r="AR183" s="43"/>
      <c r="AS183" s="49" t="str">
        <f t="shared" si="259"/>
        <v/>
      </c>
      <c r="AT183" s="43"/>
      <c r="AU183" s="49" t="str">
        <f t="shared" si="260"/>
        <v/>
      </c>
      <c r="AV183" s="53" t="e">
        <f t="shared" si="261"/>
        <v>#VALUE!</v>
      </c>
      <c r="AW183" s="43"/>
      <c r="AX183" s="43"/>
      <c r="AY183" s="43"/>
      <c r="AZ183" s="53" t="str">
        <f t="shared" si="262"/>
        <v/>
      </c>
      <c r="BA183" s="54" t="str">
        <f t="shared" si="263"/>
        <v>Muy Alta</v>
      </c>
      <c r="BB183" s="53" t="e">
        <f t="shared" si="264"/>
        <v>#VALUE!</v>
      </c>
      <c r="BC183" s="54" t="e">
        <f t="shared" si="265"/>
        <v>#VALUE!</v>
      </c>
      <c r="BD183" s="55" t="e">
        <f>IF(AND(BA183&lt;&gt;"",BC183&lt;&gt;""),VLOOKUP(BA183&amp;BC183,'No Eliminar'!$P$3:$Q$27,2,FALSE),"")</f>
        <v>#VALUE!</v>
      </c>
      <c r="BE183" s="43"/>
      <c r="BF183" s="1360"/>
      <c r="BG183" s="1293"/>
      <c r="BH183" s="1293"/>
      <c r="BI183" s="1293"/>
      <c r="BJ183" s="1293"/>
      <c r="BK183" s="1014"/>
      <c r="BL183" s="1293"/>
    </row>
    <row r="184" spans="2:64" ht="50.25" thickTop="1" thickBot="1" x14ac:dyDescent="0.35">
      <c r="B184" s="779"/>
      <c r="C184" s="1269" t="e">
        <f>VLOOKUP(B184,'No Eliminar'!B$3:D$18,2,FALSE)</f>
        <v>#N/A</v>
      </c>
      <c r="D184" s="1269" t="e">
        <f>VLOOKUP(B184,'No Eliminar'!B$3:E$18,4,FALSE)</f>
        <v>#N/A</v>
      </c>
      <c r="E184" s="779"/>
      <c r="F184" s="120"/>
      <c r="G184" s="920"/>
      <c r="H184" s="919"/>
      <c r="I184" s="926"/>
      <c r="J184" s="926"/>
      <c r="K184" s="927"/>
      <c r="L184" s="41"/>
      <c r="M184" s="65" t="str">
        <f t="shared" si="267"/>
        <v>;</v>
      </c>
      <c r="N184" s="66" t="str">
        <f t="shared" si="268"/>
        <v/>
      </c>
      <c r="O184" s="67" t="s">
        <v>53</v>
      </c>
      <c r="P184" s="67" t="s">
        <v>53</v>
      </c>
      <c r="Q184" s="67" t="s">
        <v>53</v>
      </c>
      <c r="R184" s="67" t="s">
        <v>53</v>
      </c>
      <c r="S184" s="67" t="s">
        <v>53</v>
      </c>
      <c r="T184" s="67" t="s">
        <v>53</v>
      </c>
      <c r="U184" s="67" t="s">
        <v>53</v>
      </c>
      <c r="V184" s="67" t="s">
        <v>54</v>
      </c>
      <c r="W184" s="67" t="s">
        <v>54</v>
      </c>
      <c r="X184" s="67" t="s">
        <v>53</v>
      </c>
      <c r="Y184" s="67" t="s">
        <v>53</v>
      </c>
      <c r="Z184" s="67" t="s">
        <v>53</v>
      </c>
      <c r="AA184" s="67" t="s">
        <v>53</v>
      </c>
      <c r="AB184" s="67" t="s">
        <v>53</v>
      </c>
      <c r="AC184" s="67" t="s">
        <v>53</v>
      </c>
      <c r="AD184" s="67" t="s">
        <v>54</v>
      </c>
      <c r="AE184" s="67" t="s">
        <v>53</v>
      </c>
      <c r="AF184" s="67" t="s">
        <v>53</v>
      </c>
      <c r="AG184" s="67" t="s">
        <v>54</v>
      </c>
      <c r="AH184" s="42"/>
      <c r="AI184" s="41"/>
      <c r="AJ184" s="42"/>
      <c r="AK184" s="85" t="str">
        <f t="shared" si="266"/>
        <v>;</v>
      </c>
      <c r="AL184" s="70" t="str">
        <f t="shared" si="269"/>
        <v/>
      </c>
      <c r="AM184" s="50" t="e">
        <f>IF(AND(M184&lt;&gt;"",AK184&lt;&gt;""),VLOOKUP(M184&amp;AK184,'No Eliminar'!$P$3:$Q$27,2,FALSE),"")</f>
        <v>#N/A</v>
      </c>
      <c r="AN184" s="93"/>
      <c r="AO184" s="1323"/>
      <c r="AP184" s="372"/>
      <c r="AQ184" s="51" t="str">
        <f t="shared" si="258"/>
        <v>Impacto</v>
      </c>
      <c r="AR184" s="43"/>
      <c r="AS184" s="49" t="str">
        <f t="shared" si="259"/>
        <v/>
      </c>
      <c r="AT184" s="43"/>
      <c r="AU184" s="49" t="str">
        <f t="shared" si="260"/>
        <v/>
      </c>
      <c r="AV184" s="53" t="e">
        <f t="shared" si="261"/>
        <v>#VALUE!</v>
      </c>
      <c r="AW184" s="43"/>
      <c r="AX184" s="43"/>
      <c r="AY184" s="43"/>
      <c r="AZ184" s="53" t="str">
        <f t="shared" si="262"/>
        <v/>
      </c>
      <c r="BA184" s="54" t="str">
        <f t="shared" si="263"/>
        <v>Muy Alta</v>
      </c>
      <c r="BB184" s="53" t="e">
        <f t="shared" si="264"/>
        <v>#VALUE!</v>
      </c>
      <c r="BC184" s="54" t="e">
        <f t="shared" si="265"/>
        <v>#VALUE!</v>
      </c>
      <c r="BD184" s="55" t="e">
        <f>IF(AND(BA184&lt;&gt;"",BC184&lt;&gt;""),VLOOKUP(BA184&amp;BC184,'No Eliminar'!$P$3:$Q$27,2,FALSE),"")</f>
        <v>#VALUE!</v>
      </c>
      <c r="BE184" s="43"/>
      <c r="BF184" s="1360"/>
      <c r="BG184" s="1293"/>
      <c r="BH184" s="1293"/>
      <c r="BI184" s="1293"/>
      <c r="BJ184" s="1293"/>
      <c r="BK184" s="1014"/>
      <c r="BL184" s="1293"/>
    </row>
    <row r="185" spans="2:64" ht="50.25" thickTop="1" thickBot="1" x14ac:dyDescent="0.35">
      <c r="B185" s="779"/>
      <c r="C185" s="1269" t="e">
        <f>VLOOKUP(B185,'No Eliminar'!B$3:D$18,2,FALSE)</f>
        <v>#N/A</v>
      </c>
      <c r="D185" s="1269" t="e">
        <f>VLOOKUP(B185,'No Eliminar'!B$3:E$18,4,FALSE)</f>
        <v>#N/A</v>
      </c>
      <c r="E185" s="779"/>
      <c r="F185" s="120"/>
      <c r="G185" s="920"/>
      <c r="H185" s="919"/>
      <c r="I185" s="926"/>
      <c r="J185" s="926"/>
      <c r="K185" s="927"/>
      <c r="L185" s="41"/>
      <c r="M185" s="65" t="str">
        <f t="shared" si="267"/>
        <v>;</v>
      </c>
      <c r="N185" s="66" t="str">
        <f t="shared" si="268"/>
        <v/>
      </c>
      <c r="O185" s="67" t="s">
        <v>53</v>
      </c>
      <c r="P185" s="67" t="s">
        <v>53</v>
      </c>
      <c r="Q185" s="67" t="s">
        <v>53</v>
      </c>
      <c r="R185" s="67" t="s">
        <v>53</v>
      </c>
      <c r="S185" s="67" t="s">
        <v>53</v>
      </c>
      <c r="T185" s="67" t="s">
        <v>53</v>
      </c>
      <c r="U185" s="67" t="s">
        <v>53</v>
      </c>
      <c r="V185" s="67" t="s">
        <v>54</v>
      </c>
      <c r="W185" s="67" t="s">
        <v>54</v>
      </c>
      <c r="X185" s="67" t="s">
        <v>53</v>
      </c>
      <c r="Y185" s="67" t="s">
        <v>53</v>
      </c>
      <c r="Z185" s="67" t="s">
        <v>53</v>
      </c>
      <c r="AA185" s="67" t="s">
        <v>53</v>
      </c>
      <c r="AB185" s="67" t="s">
        <v>53</v>
      </c>
      <c r="AC185" s="67" t="s">
        <v>53</v>
      </c>
      <c r="AD185" s="67" t="s">
        <v>54</v>
      </c>
      <c r="AE185" s="67" t="s">
        <v>53</v>
      </c>
      <c r="AF185" s="67" t="s">
        <v>53</v>
      </c>
      <c r="AG185" s="67" t="s">
        <v>54</v>
      </c>
      <c r="AH185" s="42"/>
      <c r="AI185" s="41"/>
      <c r="AJ185" s="42"/>
      <c r="AK185" s="85" t="str">
        <f t="shared" si="266"/>
        <v>;</v>
      </c>
      <c r="AL185" s="70" t="str">
        <f t="shared" si="269"/>
        <v/>
      </c>
      <c r="AM185" s="50" t="e">
        <f>IF(AND(M185&lt;&gt;"",AK185&lt;&gt;""),VLOOKUP(M185&amp;AK185,'No Eliminar'!$P$3:$Q$27,2,FALSE),"")</f>
        <v>#N/A</v>
      </c>
      <c r="AN185" s="93"/>
      <c r="AO185" s="1323"/>
      <c r="AP185" s="372"/>
      <c r="AQ185" s="51" t="str">
        <f t="shared" si="258"/>
        <v>Impacto</v>
      </c>
      <c r="AR185" s="43"/>
      <c r="AS185" s="49" t="str">
        <f t="shared" si="259"/>
        <v/>
      </c>
      <c r="AT185" s="43"/>
      <c r="AU185" s="49" t="str">
        <f t="shared" si="260"/>
        <v/>
      </c>
      <c r="AV185" s="53" t="e">
        <f t="shared" si="261"/>
        <v>#VALUE!</v>
      </c>
      <c r="AW185" s="43"/>
      <c r="AX185" s="43"/>
      <c r="AY185" s="43"/>
      <c r="AZ185" s="53" t="str">
        <f t="shared" si="262"/>
        <v/>
      </c>
      <c r="BA185" s="54" t="str">
        <f t="shared" si="263"/>
        <v>Muy Alta</v>
      </c>
      <c r="BB185" s="53" t="e">
        <f t="shared" si="264"/>
        <v>#VALUE!</v>
      </c>
      <c r="BC185" s="54" t="e">
        <f t="shared" si="265"/>
        <v>#VALUE!</v>
      </c>
      <c r="BD185" s="55" t="e">
        <f>IF(AND(BA185&lt;&gt;"",BC185&lt;&gt;""),VLOOKUP(BA185&amp;BC185,'No Eliminar'!$P$3:$Q$27,2,FALSE),"")</f>
        <v>#VALUE!</v>
      </c>
      <c r="BE185" s="43"/>
      <c r="BF185" s="1360"/>
      <c r="BG185" s="1293"/>
      <c r="BH185" s="1293"/>
      <c r="BI185" s="1293"/>
      <c r="BJ185" s="1293"/>
      <c r="BK185" s="1014"/>
      <c r="BL185" s="1293"/>
    </row>
    <row r="186" spans="2:64" ht="50.25" thickTop="1" thickBot="1" x14ac:dyDescent="0.35">
      <c r="B186" s="779"/>
      <c r="C186" s="1269" t="e">
        <f>VLOOKUP(B186,'No Eliminar'!B$3:D$18,2,FALSE)</f>
        <v>#N/A</v>
      </c>
      <c r="D186" s="1269" t="e">
        <f>VLOOKUP(B186,'No Eliminar'!B$3:E$18,4,FALSE)</f>
        <v>#N/A</v>
      </c>
      <c r="E186" s="779"/>
      <c r="F186" s="120"/>
      <c r="G186" s="920"/>
      <c r="H186" s="919"/>
      <c r="I186" s="926"/>
      <c r="J186" s="926"/>
      <c r="K186" s="927"/>
      <c r="L186" s="41"/>
      <c r="M186" s="65" t="str">
        <f t="shared" si="267"/>
        <v>;</v>
      </c>
      <c r="N186" s="66" t="str">
        <f t="shared" si="268"/>
        <v/>
      </c>
      <c r="O186" s="67" t="s">
        <v>53</v>
      </c>
      <c r="P186" s="67" t="s">
        <v>53</v>
      </c>
      <c r="Q186" s="67" t="s">
        <v>53</v>
      </c>
      <c r="R186" s="67" t="s">
        <v>53</v>
      </c>
      <c r="S186" s="67" t="s">
        <v>53</v>
      </c>
      <c r="T186" s="67" t="s">
        <v>53</v>
      </c>
      <c r="U186" s="67" t="s">
        <v>53</v>
      </c>
      <c r="V186" s="67" t="s">
        <v>54</v>
      </c>
      <c r="W186" s="67" t="s">
        <v>54</v>
      </c>
      <c r="X186" s="67" t="s">
        <v>53</v>
      </c>
      <c r="Y186" s="67" t="s">
        <v>53</v>
      </c>
      <c r="Z186" s="67" t="s">
        <v>53</v>
      </c>
      <c r="AA186" s="67" t="s">
        <v>53</v>
      </c>
      <c r="AB186" s="67" t="s">
        <v>53</v>
      </c>
      <c r="AC186" s="67" t="s">
        <v>53</v>
      </c>
      <c r="AD186" s="67" t="s">
        <v>54</v>
      </c>
      <c r="AE186" s="67" t="s">
        <v>53</v>
      </c>
      <c r="AF186" s="67" t="s">
        <v>53</v>
      </c>
      <c r="AG186" s="67" t="s">
        <v>54</v>
      </c>
      <c r="AH186" s="42"/>
      <c r="AI186" s="41"/>
      <c r="AJ186" s="42"/>
      <c r="AK186" s="85" t="str">
        <f t="shared" si="266"/>
        <v>;</v>
      </c>
      <c r="AL186" s="70" t="str">
        <f t="shared" si="269"/>
        <v/>
      </c>
      <c r="AM186" s="50" t="e">
        <f>IF(AND(M186&lt;&gt;"",AK186&lt;&gt;""),VLOOKUP(M186&amp;AK186,'No Eliminar'!$P$3:$Q$27,2,FALSE),"")</f>
        <v>#N/A</v>
      </c>
      <c r="AN186" s="93"/>
      <c r="AO186" s="1323"/>
      <c r="AP186" s="372"/>
      <c r="AQ186" s="51" t="str">
        <f t="shared" si="258"/>
        <v>Impacto</v>
      </c>
      <c r="AR186" s="43"/>
      <c r="AS186" s="49" t="str">
        <f t="shared" si="259"/>
        <v/>
      </c>
      <c r="AT186" s="43"/>
      <c r="AU186" s="49" t="str">
        <f t="shared" si="260"/>
        <v/>
      </c>
      <c r="AV186" s="53" t="e">
        <f t="shared" si="261"/>
        <v>#VALUE!</v>
      </c>
      <c r="AW186" s="43"/>
      <c r="AX186" s="43"/>
      <c r="AY186" s="43"/>
      <c r="AZ186" s="53" t="str">
        <f t="shared" si="262"/>
        <v/>
      </c>
      <c r="BA186" s="54" t="str">
        <f t="shared" si="263"/>
        <v>Muy Alta</v>
      </c>
      <c r="BB186" s="53" t="e">
        <f t="shared" si="264"/>
        <v>#VALUE!</v>
      </c>
      <c r="BC186" s="54" t="e">
        <f t="shared" si="265"/>
        <v>#VALUE!</v>
      </c>
      <c r="BD186" s="55" t="e">
        <f>IF(AND(BA186&lt;&gt;"",BC186&lt;&gt;""),VLOOKUP(BA186&amp;BC186,'No Eliminar'!$P$3:$Q$27,2,FALSE),"")</f>
        <v>#VALUE!</v>
      </c>
      <c r="BE186" s="43"/>
      <c r="BF186" s="1360"/>
      <c r="BG186" s="1293"/>
      <c r="BH186" s="1293"/>
      <c r="BI186" s="1293"/>
      <c r="BJ186" s="1293"/>
      <c r="BK186" s="1014"/>
      <c r="BL186" s="1293"/>
    </row>
    <row r="187" spans="2:64" ht="50.25" thickTop="1" thickBot="1" x14ac:dyDescent="0.35">
      <c r="B187" s="779"/>
      <c r="C187" s="1269" t="e">
        <f>VLOOKUP(B187,'No Eliminar'!B$3:D$18,2,FALSE)</f>
        <v>#N/A</v>
      </c>
      <c r="D187" s="1269" t="e">
        <f>VLOOKUP(B187,'No Eliminar'!B$3:E$18,4,FALSE)</f>
        <v>#N/A</v>
      </c>
      <c r="E187" s="779"/>
      <c r="F187" s="120"/>
      <c r="G187" s="920"/>
      <c r="H187" s="919"/>
      <c r="I187" s="926"/>
      <c r="J187" s="926"/>
      <c r="K187" s="927"/>
      <c r="L187" s="41"/>
      <c r="M187" s="65" t="str">
        <f t="shared" si="267"/>
        <v>;</v>
      </c>
      <c r="N187" s="66" t="str">
        <f t="shared" si="268"/>
        <v/>
      </c>
      <c r="O187" s="67" t="s">
        <v>53</v>
      </c>
      <c r="P187" s="67" t="s">
        <v>53</v>
      </c>
      <c r="Q187" s="67" t="s">
        <v>53</v>
      </c>
      <c r="R187" s="67" t="s">
        <v>53</v>
      </c>
      <c r="S187" s="67" t="s">
        <v>53</v>
      </c>
      <c r="T187" s="67" t="s">
        <v>53</v>
      </c>
      <c r="U187" s="67" t="s">
        <v>53</v>
      </c>
      <c r="V187" s="67" t="s">
        <v>54</v>
      </c>
      <c r="W187" s="67" t="s">
        <v>54</v>
      </c>
      <c r="X187" s="67" t="s">
        <v>53</v>
      </c>
      <c r="Y187" s="67" t="s">
        <v>53</v>
      </c>
      <c r="Z187" s="67" t="s">
        <v>53</v>
      </c>
      <c r="AA187" s="67" t="s">
        <v>53</v>
      </c>
      <c r="AB187" s="67" t="s">
        <v>53</v>
      </c>
      <c r="AC187" s="67" t="s">
        <v>53</v>
      </c>
      <c r="AD187" s="67" t="s">
        <v>54</v>
      </c>
      <c r="AE187" s="67" t="s">
        <v>53</v>
      </c>
      <c r="AF187" s="67" t="s">
        <v>53</v>
      </c>
      <c r="AG187" s="67" t="s">
        <v>54</v>
      </c>
      <c r="AH187" s="42"/>
      <c r="AI187" s="41"/>
      <c r="AJ187" s="42"/>
      <c r="AK187" s="85" t="str">
        <f t="shared" si="266"/>
        <v>;</v>
      </c>
      <c r="AL187" s="70" t="str">
        <f t="shared" si="269"/>
        <v/>
      </c>
      <c r="AM187" s="50" t="e">
        <f>IF(AND(M187&lt;&gt;"",AK187&lt;&gt;""),VLOOKUP(M187&amp;AK187,'No Eliminar'!$P$3:$Q$27,2,FALSE),"")</f>
        <v>#N/A</v>
      </c>
      <c r="AN187" s="93"/>
      <c r="AO187" s="1323"/>
      <c r="AP187" s="372"/>
      <c r="AQ187" s="51" t="str">
        <f t="shared" si="258"/>
        <v>Impacto</v>
      </c>
      <c r="AR187" s="43"/>
      <c r="AS187" s="49" t="str">
        <f t="shared" si="259"/>
        <v/>
      </c>
      <c r="AT187" s="43"/>
      <c r="AU187" s="49" t="str">
        <f t="shared" si="260"/>
        <v/>
      </c>
      <c r="AV187" s="53" t="e">
        <f t="shared" si="261"/>
        <v>#VALUE!</v>
      </c>
      <c r="AW187" s="43"/>
      <c r="AX187" s="43"/>
      <c r="AY187" s="43"/>
      <c r="AZ187" s="53" t="str">
        <f t="shared" si="262"/>
        <v/>
      </c>
      <c r="BA187" s="54" t="str">
        <f t="shared" si="263"/>
        <v>Muy Alta</v>
      </c>
      <c r="BB187" s="53" t="e">
        <f t="shared" si="264"/>
        <v>#VALUE!</v>
      </c>
      <c r="BC187" s="54" t="e">
        <f t="shared" si="265"/>
        <v>#VALUE!</v>
      </c>
      <c r="BD187" s="55" t="e">
        <f>IF(AND(BA187&lt;&gt;"",BC187&lt;&gt;""),VLOOKUP(BA187&amp;BC187,'No Eliminar'!$P$3:$Q$27,2,FALSE),"")</f>
        <v>#VALUE!</v>
      </c>
      <c r="BE187" s="43"/>
      <c r="BF187" s="1360"/>
      <c r="BG187" s="1293"/>
      <c r="BH187" s="1293"/>
      <c r="BI187" s="1293"/>
      <c r="BJ187" s="1293"/>
      <c r="BK187" s="1014"/>
      <c r="BL187" s="1293"/>
    </row>
    <row r="188" spans="2:64" ht="50.25" thickTop="1" thickBot="1" x14ac:dyDescent="0.35">
      <c r="B188" s="779"/>
      <c r="C188" s="1269" t="e">
        <f>VLOOKUP(B188,'No Eliminar'!B$3:D$18,2,FALSE)</f>
        <v>#N/A</v>
      </c>
      <c r="D188" s="1269" t="e">
        <f>VLOOKUP(B188,'No Eliminar'!B$3:E$18,4,FALSE)</f>
        <v>#N/A</v>
      </c>
      <c r="E188" s="779"/>
      <c r="F188" s="120"/>
      <c r="G188" s="920"/>
      <c r="H188" s="919"/>
      <c r="I188" s="926"/>
      <c r="J188" s="926"/>
      <c r="K188" s="927"/>
      <c r="L188" s="41"/>
      <c r="M188" s="65" t="str">
        <f t="shared" si="267"/>
        <v>;</v>
      </c>
      <c r="N188" s="66" t="str">
        <f t="shared" si="268"/>
        <v/>
      </c>
      <c r="O188" s="67" t="s">
        <v>53</v>
      </c>
      <c r="P188" s="67" t="s">
        <v>53</v>
      </c>
      <c r="Q188" s="67" t="s">
        <v>53</v>
      </c>
      <c r="R188" s="67" t="s">
        <v>53</v>
      </c>
      <c r="S188" s="67" t="s">
        <v>53</v>
      </c>
      <c r="T188" s="67" t="s">
        <v>53</v>
      </c>
      <c r="U188" s="67" t="s">
        <v>53</v>
      </c>
      <c r="V188" s="67" t="s">
        <v>54</v>
      </c>
      <c r="W188" s="67" t="s">
        <v>54</v>
      </c>
      <c r="X188" s="67" t="s">
        <v>53</v>
      </c>
      <c r="Y188" s="67" t="s">
        <v>53</v>
      </c>
      <c r="Z188" s="67" t="s">
        <v>53</v>
      </c>
      <c r="AA188" s="67" t="s">
        <v>53</v>
      </c>
      <c r="AB188" s="67" t="s">
        <v>53</v>
      </c>
      <c r="AC188" s="67" t="s">
        <v>53</v>
      </c>
      <c r="AD188" s="67" t="s">
        <v>54</v>
      </c>
      <c r="AE188" s="67" t="s">
        <v>53</v>
      </c>
      <c r="AF188" s="67" t="s">
        <v>53</v>
      </c>
      <c r="AG188" s="67" t="s">
        <v>54</v>
      </c>
      <c r="AH188" s="42"/>
      <c r="AI188" s="41"/>
      <c r="AJ188" s="42"/>
      <c r="AK188" s="85" t="str">
        <f t="shared" si="266"/>
        <v>;</v>
      </c>
      <c r="AL188" s="70" t="str">
        <f t="shared" si="269"/>
        <v/>
      </c>
      <c r="AM188" s="50" t="e">
        <f>IF(AND(M188&lt;&gt;"",AK188&lt;&gt;""),VLOOKUP(M188&amp;AK188,'No Eliminar'!$P$3:$Q$27,2,FALSE),"")</f>
        <v>#N/A</v>
      </c>
      <c r="AN188" s="93"/>
      <c r="AO188" s="1323"/>
      <c r="AP188" s="372"/>
      <c r="AQ188" s="51" t="str">
        <f t="shared" si="258"/>
        <v>Impacto</v>
      </c>
      <c r="AR188" s="43"/>
      <c r="AS188" s="49" t="str">
        <f t="shared" si="259"/>
        <v/>
      </c>
      <c r="AT188" s="43"/>
      <c r="AU188" s="49" t="str">
        <f t="shared" si="260"/>
        <v/>
      </c>
      <c r="AV188" s="53" t="e">
        <f t="shared" si="261"/>
        <v>#VALUE!</v>
      </c>
      <c r="AW188" s="43"/>
      <c r="AX188" s="43"/>
      <c r="AY188" s="43"/>
      <c r="AZ188" s="53" t="str">
        <f t="shared" si="262"/>
        <v/>
      </c>
      <c r="BA188" s="54" t="str">
        <f t="shared" si="263"/>
        <v>Muy Alta</v>
      </c>
      <c r="BB188" s="53" t="e">
        <f t="shared" si="264"/>
        <v>#VALUE!</v>
      </c>
      <c r="BC188" s="54" t="e">
        <f t="shared" si="265"/>
        <v>#VALUE!</v>
      </c>
      <c r="BD188" s="55" t="e">
        <f>IF(AND(BA188&lt;&gt;"",BC188&lt;&gt;""),VLOOKUP(BA188&amp;BC188,'No Eliminar'!$P$3:$Q$27,2,FALSE),"")</f>
        <v>#VALUE!</v>
      </c>
      <c r="BE188" s="43"/>
      <c r="BF188" s="1360"/>
      <c r="BG188" s="1293"/>
      <c r="BH188" s="1293"/>
      <c r="BI188" s="1293"/>
      <c r="BJ188" s="1293"/>
      <c r="BK188" s="1014"/>
      <c r="BL188" s="1293"/>
    </row>
    <row r="189" spans="2:64" ht="50.25" thickTop="1" thickBot="1" x14ac:dyDescent="0.35">
      <c r="B189" s="779"/>
      <c r="C189" s="1269" t="e">
        <f>VLOOKUP(B189,'No Eliminar'!B$3:D$18,2,FALSE)</f>
        <v>#N/A</v>
      </c>
      <c r="D189" s="1269" t="e">
        <f>VLOOKUP(B189,'No Eliminar'!B$3:E$18,4,FALSE)</f>
        <v>#N/A</v>
      </c>
      <c r="E189" s="779"/>
      <c r="F189" s="120"/>
      <c r="G189" s="920"/>
      <c r="H189" s="919"/>
      <c r="I189" s="926"/>
      <c r="J189" s="926"/>
      <c r="K189" s="927"/>
      <c r="L189" s="41"/>
      <c r="M189" s="65" t="str">
        <f t="shared" si="267"/>
        <v>;</v>
      </c>
      <c r="N189" s="66" t="str">
        <f t="shared" si="268"/>
        <v/>
      </c>
      <c r="O189" s="67" t="s">
        <v>53</v>
      </c>
      <c r="P189" s="67" t="s">
        <v>53</v>
      </c>
      <c r="Q189" s="67" t="s">
        <v>53</v>
      </c>
      <c r="R189" s="67" t="s">
        <v>53</v>
      </c>
      <c r="S189" s="67" t="s">
        <v>53</v>
      </c>
      <c r="T189" s="67" t="s">
        <v>53</v>
      </c>
      <c r="U189" s="67" t="s">
        <v>53</v>
      </c>
      <c r="V189" s="67" t="s">
        <v>54</v>
      </c>
      <c r="W189" s="67" t="s">
        <v>54</v>
      </c>
      <c r="X189" s="67" t="s">
        <v>53</v>
      </c>
      <c r="Y189" s="67" t="s">
        <v>53</v>
      </c>
      <c r="Z189" s="67" t="s">
        <v>53</v>
      </c>
      <c r="AA189" s="67" t="s">
        <v>53</v>
      </c>
      <c r="AB189" s="67" t="s">
        <v>53</v>
      </c>
      <c r="AC189" s="67" t="s">
        <v>53</v>
      </c>
      <c r="AD189" s="67" t="s">
        <v>54</v>
      </c>
      <c r="AE189" s="67" t="s">
        <v>53</v>
      </c>
      <c r="AF189" s="67" t="s">
        <v>53</v>
      </c>
      <c r="AG189" s="67" t="s">
        <v>54</v>
      </c>
      <c r="AH189" s="42"/>
      <c r="AI189" s="41"/>
      <c r="AJ189" s="42"/>
      <c r="AK189" s="85" t="str">
        <f t="shared" si="266"/>
        <v>;</v>
      </c>
      <c r="AL189" s="70" t="str">
        <f t="shared" si="269"/>
        <v/>
      </c>
      <c r="AM189" s="50" t="e">
        <f>IF(AND(M189&lt;&gt;"",AK189&lt;&gt;""),VLOOKUP(M189&amp;AK189,'No Eliminar'!$P$3:$Q$27,2,FALSE),"")</f>
        <v>#N/A</v>
      </c>
      <c r="AN189" s="93"/>
      <c r="AO189" s="1323"/>
      <c r="AP189" s="372"/>
      <c r="AQ189" s="51" t="str">
        <f t="shared" si="258"/>
        <v>Impacto</v>
      </c>
      <c r="AR189" s="43"/>
      <c r="AS189" s="49" t="str">
        <f t="shared" si="259"/>
        <v/>
      </c>
      <c r="AT189" s="43"/>
      <c r="AU189" s="49" t="str">
        <f t="shared" si="260"/>
        <v/>
      </c>
      <c r="AV189" s="53" t="e">
        <f t="shared" si="261"/>
        <v>#VALUE!</v>
      </c>
      <c r="AW189" s="43"/>
      <c r="AX189" s="43"/>
      <c r="AY189" s="43"/>
      <c r="AZ189" s="53" t="str">
        <f t="shared" si="262"/>
        <v/>
      </c>
      <c r="BA189" s="54" t="str">
        <f t="shared" si="263"/>
        <v>Muy Alta</v>
      </c>
      <c r="BB189" s="53" t="e">
        <f t="shared" si="264"/>
        <v>#VALUE!</v>
      </c>
      <c r="BC189" s="54" t="e">
        <f t="shared" si="265"/>
        <v>#VALUE!</v>
      </c>
      <c r="BD189" s="55" t="e">
        <f>IF(AND(BA189&lt;&gt;"",BC189&lt;&gt;""),VLOOKUP(BA189&amp;BC189,'No Eliminar'!$P$3:$Q$27,2,FALSE),"")</f>
        <v>#VALUE!</v>
      </c>
      <c r="BE189" s="43"/>
      <c r="BF189" s="1018"/>
      <c r="BG189" s="926"/>
      <c r="BH189" s="926"/>
      <c r="BI189" s="926"/>
      <c r="BJ189" s="926"/>
      <c r="BK189" s="1010"/>
      <c r="BL189" s="926"/>
    </row>
    <row r="190" spans="2:64" ht="50.25" thickTop="1" thickBot="1" x14ac:dyDescent="0.35">
      <c r="B190" s="779"/>
      <c r="C190" s="1269" t="e">
        <f>VLOOKUP(B190,'No Eliminar'!B$3:D$18,2,FALSE)</f>
        <v>#N/A</v>
      </c>
      <c r="D190" s="1269" t="e">
        <f>VLOOKUP(B190,'No Eliminar'!B$3:E$18,4,FALSE)</f>
        <v>#N/A</v>
      </c>
      <c r="E190" s="779"/>
      <c r="F190" s="120"/>
      <c r="G190" s="920"/>
      <c r="H190" s="919"/>
      <c r="I190" s="926"/>
      <c r="J190" s="926"/>
      <c r="K190" s="927"/>
      <c r="L190" s="41"/>
      <c r="M190" s="65" t="str">
        <f t="shared" si="267"/>
        <v>;</v>
      </c>
      <c r="N190" s="66" t="str">
        <f t="shared" si="268"/>
        <v/>
      </c>
      <c r="O190" s="67" t="s">
        <v>53</v>
      </c>
      <c r="P190" s="67" t="s">
        <v>53</v>
      </c>
      <c r="Q190" s="67" t="s">
        <v>53</v>
      </c>
      <c r="R190" s="67" t="s">
        <v>53</v>
      </c>
      <c r="S190" s="67" t="s">
        <v>53</v>
      </c>
      <c r="T190" s="67" t="s">
        <v>53</v>
      </c>
      <c r="U190" s="67" t="s">
        <v>53</v>
      </c>
      <c r="V190" s="67" t="s">
        <v>54</v>
      </c>
      <c r="W190" s="67" t="s">
        <v>54</v>
      </c>
      <c r="X190" s="67" t="s">
        <v>53</v>
      </c>
      <c r="Y190" s="67" t="s">
        <v>53</v>
      </c>
      <c r="Z190" s="67" t="s">
        <v>53</v>
      </c>
      <c r="AA190" s="67" t="s">
        <v>53</v>
      </c>
      <c r="AB190" s="67" t="s">
        <v>53</v>
      </c>
      <c r="AC190" s="67" t="s">
        <v>53</v>
      </c>
      <c r="AD190" s="67" t="s">
        <v>54</v>
      </c>
      <c r="AE190" s="67" t="s">
        <v>53</v>
      </c>
      <c r="AF190" s="67" t="s">
        <v>53</v>
      </c>
      <c r="AG190" s="67" t="s">
        <v>54</v>
      </c>
      <c r="AH190" s="42"/>
      <c r="AI190" s="41"/>
      <c r="AJ190" s="42"/>
      <c r="AK190" s="85" t="str">
        <f t="shared" si="266"/>
        <v>;</v>
      </c>
      <c r="AL190" s="70" t="str">
        <f t="shared" si="269"/>
        <v/>
      </c>
      <c r="AM190" s="50" t="e">
        <f>IF(AND(M190&lt;&gt;"",AK190&lt;&gt;""),VLOOKUP(M190&amp;AK190,'No Eliminar'!$P$3:$Q$27,2,FALSE),"")</f>
        <v>#N/A</v>
      </c>
      <c r="AN190" s="93"/>
      <c r="AO190" s="1323"/>
      <c r="AP190" s="372"/>
      <c r="AQ190" s="51" t="str">
        <f t="shared" si="258"/>
        <v>Impacto</v>
      </c>
      <c r="AR190" s="43"/>
      <c r="AS190" s="49" t="str">
        <f t="shared" si="259"/>
        <v/>
      </c>
      <c r="AT190" s="43"/>
      <c r="AU190" s="49" t="str">
        <f t="shared" si="260"/>
        <v/>
      </c>
      <c r="AV190" s="53" t="e">
        <f t="shared" si="261"/>
        <v>#VALUE!</v>
      </c>
      <c r="AW190" s="43"/>
      <c r="AX190" s="43"/>
      <c r="AY190" s="43"/>
      <c r="AZ190" s="53" t="str">
        <f t="shared" si="262"/>
        <v/>
      </c>
      <c r="BA190" s="54" t="str">
        <f t="shared" si="263"/>
        <v>Muy Alta</v>
      </c>
      <c r="BB190" s="53" t="e">
        <f t="shared" si="264"/>
        <v>#VALUE!</v>
      </c>
      <c r="BC190" s="54" t="e">
        <f t="shared" si="265"/>
        <v>#VALUE!</v>
      </c>
      <c r="BD190" s="55" t="e">
        <f>IF(AND(BA190&lt;&gt;"",BC190&lt;&gt;""),VLOOKUP(BA190&amp;BC190,'No Eliminar'!$P$3:$Q$27,2,FALSE),"")</f>
        <v>#VALUE!</v>
      </c>
      <c r="BE190" s="43"/>
      <c r="BF190" s="1018"/>
      <c r="BG190" s="926"/>
      <c r="BH190" s="926"/>
      <c r="BI190" s="926"/>
      <c r="BJ190" s="926"/>
      <c r="BK190" s="1010"/>
      <c r="BL190" s="926"/>
    </row>
    <row r="191" spans="2:64" ht="50.25" thickTop="1" thickBot="1" x14ac:dyDescent="0.35">
      <c r="B191" s="779"/>
      <c r="C191" s="1269" t="e">
        <f>VLOOKUP(B191,'No Eliminar'!B$3:D$18,2,FALSE)</f>
        <v>#N/A</v>
      </c>
      <c r="D191" s="1269" t="e">
        <f>VLOOKUP(B191,'No Eliminar'!B$3:E$18,4,FALSE)</f>
        <v>#N/A</v>
      </c>
      <c r="E191" s="779"/>
      <c r="F191" s="120"/>
      <c r="G191" s="920"/>
      <c r="H191" s="919"/>
      <c r="I191" s="926"/>
      <c r="J191" s="926"/>
      <c r="K191" s="927"/>
      <c r="L191" s="41"/>
      <c r="M191" s="65" t="str">
        <f t="shared" si="267"/>
        <v>;</v>
      </c>
      <c r="N191" s="66" t="str">
        <f t="shared" si="268"/>
        <v/>
      </c>
      <c r="O191" s="67" t="s">
        <v>53</v>
      </c>
      <c r="P191" s="67" t="s">
        <v>53</v>
      </c>
      <c r="Q191" s="67" t="s">
        <v>53</v>
      </c>
      <c r="R191" s="67" t="s">
        <v>53</v>
      </c>
      <c r="S191" s="67" t="s">
        <v>53</v>
      </c>
      <c r="T191" s="67" t="s">
        <v>53</v>
      </c>
      <c r="U191" s="67" t="s">
        <v>53</v>
      </c>
      <c r="V191" s="67" t="s">
        <v>54</v>
      </c>
      <c r="W191" s="67" t="s">
        <v>54</v>
      </c>
      <c r="X191" s="67" t="s">
        <v>53</v>
      </c>
      <c r="Y191" s="67" t="s">
        <v>53</v>
      </c>
      <c r="Z191" s="67" t="s">
        <v>53</v>
      </c>
      <c r="AA191" s="67" t="s">
        <v>53</v>
      </c>
      <c r="AB191" s="67" t="s">
        <v>53</v>
      </c>
      <c r="AC191" s="67" t="s">
        <v>53</v>
      </c>
      <c r="AD191" s="67" t="s">
        <v>54</v>
      </c>
      <c r="AE191" s="67" t="s">
        <v>53</v>
      </c>
      <c r="AF191" s="67" t="s">
        <v>53</v>
      </c>
      <c r="AG191" s="67" t="s">
        <v>54</v>
      </c>
      <c r="AH191" s="42"/>
      <c r="AI191" s="41"/>
      <c r="AJ191" s="42"/>
      <c r="AK191" s="85" t="str">
        <f t="shared" si="266"/>
        <v>;</v>
      </c>
      <c r="AL191" s="70" t="str">
        <f t="shared" si="269"/>
        <v/>
      </c>
      <c r="AM191" s="50" t="e">
        <f>IF(AND(M191&lt;&gt;"",AK191&lt;&gt;""),VLOOKUP(M191&amp;AK191,'No Eliminar'!$P$3:$Q$27,2,FALSE),"")</f>
        <v>#N/A</v>
      </c>
      <c r="AN191" s="93"/>
      <c r="AO191" s="1323"/>
      <c r="AP191" s="372"/>
      <c r="AQ191" s="51" t="str">
        <f t="shared" si="258"/>
        <v>Impacto</v>
      </c>
      <c r="AR191" s="43"/>
      <c r="AS191" s="49" t="str">
        <f t="shared" si="259"/>
        <v/>
      </c>
      <c r="AT191" s="43"/>
      <c r="AU191" s="49" t="str">
        <f t="shared" si="260"/>
        <v/>
      </c>
      <c r="AV191" s="53" t="e">
        <f t="shared" si="261"/>
        <v>#VALUE!</v>
      </c>
      <c r="AW191" s="43"/>
      <c r="AX191" s="43"/>
      <c r="AY191" s="43"/>
      <c r="AZ191" s="53" t="str">
        <f t="shared" si="262"/>
        <v/>
      </c>
      <c r="BA191" s="54" t="str">
        <f t="shared" si="263"/>
        <v>Muy Alta</v>
      </c>
      <c r="BB191" s="53" t="e">
        <f t="shared" si="264"/>
        <v>#VALUE!</v>
      </c>
      <c r="BC191" s="54" t="e">
        <f t="shared" si="265"/>
        <v>#VALUE!</v>
      </c>
      <c r="BD191" s="55" t="e">
        <f>IF(AND(BA191&lt;&gt;"",BC191&lt;&gt;""),VLOOKUP(BA191&amp;BC191,'No Eliminar'!$P$3:$Q$27,2,FALSE),"")</f>
        <v>#VALUE!</v>
      </c>
      <c r="BE191" s="43"/>
      <c r="BF191" s="1018"/>
      <c r="BG191" s="926"/>
      <c r="BH191" s="926"/>
      <c r="BI191" s="926"/>
      <c r="BJ191" s="926"/>
      <c r="BK191" s="1010"/>
      <c r="BL191" s="926"/>
    </row>
    <row r="192" spans="2:64" ht="50.25" thickTop="1" thickBot="1" x14ac:dyDescent="0.35">
      <c r="B192" s="779"/>
      <c r="C192" s="1269" t="e">
        <f>VLOOKUP(B192,'No Eliminar'!B$3:D$18,2,FALSE)</f>
        <v>#N/A</v>
      </c>
      <c r="D192" s="1269" t="e">
        <f>VLOOKUP(B192,'No Eliminar'!B$3:E$18,4,FALSE)</f>
        <v>#N/A</v>
      </c>
      <c r="E192" s="779"/>
      <c r="F192" s="120"/>
      <c r="G192" s="920"/>
      <c r="H192" s="919"/>
      <c r="I192" s="926"/>
      <c r="J192" s="926"/>
      <c r="K192" s="927"/>
      <c r="L192" s="41"/>
      <c r="M192" s="65" t="str">
        <f t="shared" si="267"/>
        <v>;</v>
      </c>
      <c r="N192" s="66" t="str">
        <f t="shared" si="268"/>
        <v/>
      </c>
      <c r="O192" s="67" t="s">
        <v>53</v>
      </c>
      <c r="P192" s="67" t="s">
        <v>53</v>
      </c>
      <c r="Q192" s="67" t="s">
        <v>53</v>
      </c>
      <c r="R192" s="67" t="s">
        <v>53</v>
      </c>
      <c r="S192" s="67" t="s">
        <v>53</v>
      </c>
      <c r="T192" s="67" t="s">
        <v>53</v>
      </c>
      <c r="U192" s="67" t="s">
        <v>53</v>
      </c>
      <c r="V192" s="67" t="s">
        <v>54</v>
      </c>
      <c r="W192" s="67" t="s">
        <v>54</v>
      </c>
      <c r="X192" s="67" t="s">
        <v>53</v>
      </c>
      <c r="Y192" s="67" t="s">
        <v>53</v>
      </c>
      <c r="Z192" s="67" t="s">
        <v>53</v>
      </c>
      <c r="AA192" s="67" t="s">
        <v>53</v>
      </c>
      <c r="AB192" s="67" t="s">
        <v>53</v>
      </c>
      <c r="AC192" s="67" t="s">
        <v>53</v>
      </c>
      <c r="AD192" s="67" t="s">
        <v>54</v>
      </c>
      <c r="AE192" s="67" t="s">
        <v>53</v>
      </c>
      <c r="AF192" s="67" t="s">
        <v>53</v>
      </c>
      <c r="AG192" s="67" t="s">
        <v>54</v>
      </c>
      <c r="AH192" s="42"/>
      <c r="AI192" s="41"/>
      <c r="AJ192" s="42"/>
      <c r="AK192" s="85" t="str">
        <f t="shared" si="266"/>
        <v>;</v>
      </c>
      <c r="AL192" s="70" t="str">
        <f t="shared" si="269"/>
        <v/>
      </c>
      <c r="AM192" s="50" t="e">
        <f>IF(AND(M192&lt;&gt;"",AK192&lt;&gt;""),VLOOKUP(M192&amp;AK192,'No Eliminar'!$P$3:$Q$27,2,FALSE),"")</f>
        <v>#N/A</v>
      </c>
      <c r="AN192" s="93"/>
      <c r="AO192" s="1323"/>
      <c r="AP192" s="372"/>
      <c r="AQ192" s="51" t="str">
        <f t="shared" si="258"/>
        <v>Impacto</v>
      </c>
      <c r="AR192" s="43"/>
      <c r="AS192" s="49" t="str">
        <f t="shared" si="259"/>
        <v/>
      </c>
      <c r="AT192" s="43"/>
      <c r="AU192" s="49" t="str">
        <f t="shared" si="260"/>
        <v/>
      </c>
      <c r="AV192" s="53" t="e">
        <f t="shared" si="261"/>
        <v>#VALUE!</v>
      </c>
      <c r="AW192" s="43"/>
      <c r="AX192" s="43"/>
      <c r="AY192" s="43"/>
      <c r="AZ192" s="53" t="str">
        <f t="shared" si="262"/>
        <v/>
      </c>
      <c r="BA192" s="54" t="str">
        <f t="shared" si="263"/>
        <v>Muy Alta</v>
      </c>
      <c r="BB192" s="53" t="e">
        <f t="shared" si="264"/>
        <v>#VALUE!</v>
      </c>
      <c r="BC192" s="54" t="e">
        <f t="shared" si="265"/>
        <v>#VALUE!</v>
      </c>
      <c r="BD192" s="55" t="e">
        <f>IF(AND(BA192&lt;&gt;"",BC192&lt;&gt;""),VLOOKUP(BA192&amp;BC192,'No Eliminar'!$P$3:$Q$27,2,FALSE),"")</f>
        <v>#VALUE!</v>
      </c>
      <c r="BE192" s="43"/>
      <c r="BF192" s="1018"/>
      <c r="BG192" s="926"/>
      <c r="BH192" s="926"/>
      <c r="BI192" s="926"/>
      <c r="BJ192" s="926"/>
      <c r="BK192" s="1010"/>
      <c r="BL192" s="926"/>
    </row>
    <row r="193" spans="2:64" ht="50.25" thickTop="1" thickBot="1" x14ac:dyDescent="0.35">
      <c r="B193" s="779"/>
      <c r="C193" s="1269" t="e">
        <f>VLOOKUP(B193,'No Eliminar'!B$3:D$18,2,FALSE)</f>
        <v>#N/A</v>
      </c>
      <c r="D193" s="1269" t="e">
        <f>VLOOKUP(B193,'No Eliminar'!B$3:E$18,4,FALSE)</f>
        <v>#N/A</v>
      </c>
      <c r="E193" s="779"/>
      <c r="F193" s="120"/>
      <c r="G193" s="920"/>
      <c r="H193" s="919"/>
      <c r="I193" s="926"/>
      <c r="J193" s="926"/>
      <c r="K193" s="927"/>
      <c r="L193" s="41"/>
      <c r="M193" s="65" t="str">
        <f t="shared" si="267"/>
        <v>;</v>
      </c>
      <c r="N193" s="66" t="str">
        <f t="shared" si="268"/>
        <v/>
      </c>
      <c r="O193" s="67" t="s">
        <v>53</v>
      </c>
      <c r="P193" s="67" t="s">
        <v>53</v>
      </c>
      <c r="Q193" s="67" t="s">
        <v>53</v>
      </c>
      <c r="R193" s="67" t="s">
        <v>53</v>
      </c>
      <c r="S193" s="67" t="s">
        <v>53</v>
      </c>
      <c r="T193" s="67" t="s">
        <v>53</v>
      </c>
      <c r="U193" s="67" t="s">
        <v>53</v>
      </c>
      <c r="V193" s="67" t="s">
        <v>54</v>
      </c>
      <c r="W193" s="67" t="s">
        <v>54</v>
      </c>
      <c r="X193" s="67" t="s">
        <v>53</v>
      </c>
      <c r="Y193" s="67" t="s">
        <v>53</v>
      </c>
      <c r="Z193" s="67" t="s">
        <v>53</v>
      </c>
      <c r="AA193" s="67" t="s">
        <v>53</v>
      </c>
      <c r="AB193" s="67" t="s">
        <v>53</v>
      </c>
      <c r="AC193" s="67" t="s">
        <v>53</v>
      </c>
      <c r="AD193" s="67" t="s">
        <v>54</v>
      </c>
      <c r="AE193" s="67" t="s">
        <v>53</v>
      </c>
      <c r="AF193" s="67" t="s">
        <v>53</v>
      </c>
      <c r="AG193" s="67" t="s">
        <v>54</v>
      </c>
      <c r="AH193" s="42"/>
      <c r="AI193" s="41"/>
      <c r="AJ193" s="42"/>
      <c r="AK193" s="85" t="str">
        <f t="shared" si="266"/>
        <v>;</v>
      </c>
      <c r="AL193" s="70" t="str">
        <f t="shared" si="269"/>
        <v/>
      </c>
      <c r="AM193" s="50" t="e">
        <f>IF(AND(M193&lt;&gt;"",AK193&lt;&gt;""),VLOOKUP(M193&amp;AK193,'No Eliminar'!$P$3:$Q$27,2,FALSE),"")</f>
        <v>#N/A</v>
      </c>
      <c r="AN193" s="93"/>
      <c r="AO193" s="1323"/>
      <c r="AP193" s="372"/>
      <c r="AQ193" s="51" t="str">
        <f t="shared" si="258"/>
        <v>Impacto</v>
      </c>
      <c r="AR193" s="43"/>
      <c r="AS193" s="49" t="str">
        <f t="shared" si="259"/>
        <v/>
      </c>
      <c r="AT193" s="43"/>
      <c r="AU193" s="49" t="str">
        <f t="shared" si="260"/>
        <v/>
      </c>
      <c r="AV193" s="53" t="e">
        <f t="shared" si="261"/>
        <v>#VALUE!</v>
      </c>
      <c r="AW193" s="43"/>
      <c r="AX193" s="43"/>
      <c r="AY193" s="43"/>
      <c r="AZ193" s="53" t="str">
        <f t="shared" si="262"/>
        <v/>
      </c>
      <c r="BA193" s="54" t="str">
        <f t="shared" si="263"/>
        <v>Muy Alta</v>
      </c>
      <c r="BB193" s="53" t="e">
        <f t="shared" si="264"/>
        <v>#VALUE!</v>
      </c>
      <c r="BC193" s="54" t="e">
        <f t="shared" si="265"/>
        <v>#VALUE!</v>
      </c>
      <c r="BD193" s="55" t="e">
        <f>IF(AND(BA193&lt;&gt;"",BC193&lt;&gt;""),VLOOKUP(BA193&amp;BC193,'No Eliminar'!$P$3:$Q$27,2,FALSE),"")</f>
        <v>#VALUE!</v>
      </c>
      <c r="BE193" s="43"/>
      <c r="BF193" s="1018"/>
      <c r="BG193" s="926"/>
      <c r="BH193" s="926"/>
      <c r="BI193" s="926"/>
      <c r="BJ193" s="926"/>
      <c r="BK193" s="1010"/>
      <c r="BL193" s="926"/>
    </row>
    <row r="194" spans="2:64" ht="50.25" thickTop="1" thickBot="1" x14ac:dyDescent="0.35">
      <c r="B194" s="779"/>
      <c r="C194" s="1269" t="e">
        <f>VLOOKUP(B194,'No Eliminar'!B$3:D$18,2,FALSE)</f>
        <v>#N/A</v>
      </c>
      <c r="D194" s="1269" t="e">
        <f>VLOOKUP(B194,'No Eliminar'!B$3:E$18,4,FALSE)</f>
        <v>#N/A</v>
      </c>
      <c r="E194" s="779"/>
      <c r="F194" s="120"/>
      <c r="G194" s="920"/>
      <c r="H194" s="919"/>
      <c r="I194" s="926"/>
      <c r="J194" s="926"/>
      <c r="K194" s="927"/>
      <c r="L194" s="41"/>
      <c r="M194" s="65" t="str">
        <f t="shared" si="267"/>
        <v>;</v>
      </c>
      <c r="N194" s="66" t="str">
        <f t="shared" si="268"/>
        <v/>
      </c>
      <c r="O194" s="67" t="s">
        <v>53</v>
      </c>
      <c r="P194" s="67" t="s">
        <v>53</v>
      </c>
      <c r="Q194" s="67" t="s">
        <v>53</v>
      </c>
      <c r="R194" s="67" t="s">
        <v>53</v>
      </c>
      <c r="S194" s="67" t="s">
        <v>53</v>
      </c>
      <c r="T194" s="67" t="s">
        <v>53</v>
      </c>
      <c r="U194" s="67" t="s">
        <v>53</v>
      </c>
      <c r="V194" s="67" t="s">
        <v>54</v>
      </c>
      <c r="W194" s="67" t="s">
        <v>54</v>
      </c>
      <c r="X194" s="67" t="s">
        <v>53</v>
      </c>
      <c r="Y194" s="67" t="s">
        <v>53</v>
      </c>
      <c r="Z194" s="67" t="s">
        <v>53</v>
      </c>
      <c r="AA194" s="67" t="s">
        <v>53</v>
      </c>
      <c r="AB194" s="67" t="s">
        <v>53</v>
      </c>
      <c r="AC194" s="67" t="s">
        <v>53</v>
      </c>
      <c r="AD194" s="67" t="s">
        <v>54</v>
      </c>
      <c r="AE194" s="67" t="s">
        <v>53</v>
      </c>
      <c r="AF194" s="67" t="s">
        <v>53</v>
      </c>
      <c r="AG194" s="67" t="s">
        <v>54</v>
      </c>
      <c r="AH194" s="42"/>
      <c r="AI194" s="41"/>
      <c r="AJ194" s="42"/>
      <c r="AK194" s="85" t="str">
        <f t="shared" si="266"/>
        <v>;</v>
      </c>
      <c r="AL194" s="70" t="str">
        <f t="shared" si="269"/>
        <v/>
      </c>
      <c r="AM194" s="50" t="e">
        <f>IF(AND(M194&lt;&gt;"",AK194&lt;&gt;""),VLOOKUP(M194&amp;AK194,'No Eliminar'!$P$3:$Q$27,2,FALSE),"")</f>
        <v>#N/A</v>
      </c>
      <c r="AN194" s="93"/>
      <c r="AO194" s="1323"/>
      <c r="AP194" s="372"/>
      <c r="AQ194" s="51" t="str">
        <f t="shared" si="258"/>
        <v>Impacto</v>
      </c>
      <c r="AR194" s="43"/>
      <c r="AS194" s="49" t="str">
        <f t="shared" si="259"/>
        <v/>
      </c>
      <c r="AT194" s="43"/>
      <c r="AU194" s="49" t="str">
        <f t="shared" si="260"/>
        <v/>
      </c>
      <c r="AV194" s="53" t="e">
        <f t="shared" si="261"/>
        <v>#VALUE!</v>
      </c>
      <c r="AW194" s="43"/>
      <c r="AX194" s="43"/>
      <c r="AY194" s="43"/>
      <c r="AZ194" s="53" t="str">
        <f t="shared" si="262"/>
        <v/>
      </c>
      <c r="BA194" s="54" t="str">
        <f t="shared" si="263"/>
        <v>Muy Alta</v>
      </c>
      <c r="BB194" s="53" t="e">
        <f t="shared" si="264"/>
        <v>#VALUE!</v>
      </c>
      <c r="BC194" s="54" t="e">
        <f t="shared" si="265"/>
        <v>#VALUE!</v>
      </c>
      <c r="BD194" s="55" t="e">
        <f>IF(AND(BA194&lt;&gt;"",BC194&lt;&gt;""),VLOOKUP(BA194&amp;BC194,'No Eliminar'!$P$3:$Q$27,2,FALSE),"")</f>
        <v>#VALUE!</v>
      </c>
      <c r="BE194" s="43"/>
      <c r="BF194" s="1018"/>
      <c r="BG194" s="926"/>
      <c r="BH194" s="926"/>
      <c r="BI194" s="926"/>
      <c r="BJ194" s="926"/>
      <c r="BK194" s="1010"/>
      <c r="BL194" s="926"/>
    </row>
    <row r="195" spans="2:64" ht="50.25" thickTop="1" thickBot="1" x14ac:dyDescent="0.35">
      <c r="B195" s="779"/>
      <c r="C195" s="1269" t="e">
        <f>VLOOKUP(B195,'No Eliminar'!B$3:D$18,2,FALSE)</f>
        <v>#N/A</v>
      </c>
      <c r="D195" s="1269" t="e">
        <f>VLOOKUP(B195,'No Eliminar'!B$3:E$18,4,FALSE)</f>
        <v>#N/A</v>
      </c>
      <c r="E195" s="779"/>
      <c r="F195" s="120"/>
      <c r="G195" s="920"/>
      <c r="H195" s="919"/>
      <c r="I195" s="926"/>
      <c r="J195" s="926"/>
      <c r="K195" s="927"/>
      <c r="L195" s="41"/>
      <c r="M195" s="65" t="str">
        <f t="shared" si="267"/>
        <v>;</v>
      </c>
      <c r="N195" s="66" t="str">
        <f t="shared" si="268"/>
        <v/>
      </c>
      <c r="O195" s="67" t="s">
        <v>53</v>
      </c>
      <c r="P195" s="67" t="s">
        <v>53</v>
      </c>
      <c r="Q195" s="67" t="s">
        <v>53</v>
      </c>
      <c r="R195" s="67" t="s">
        <v>53</v>
      </c>
      <c r="S195" s="67" t="s">
        <v>53</v>
      </c>
      <c r="T195" s="67" t="s">
        <v>53</v>
      </c>
      <c r="U195" s="67" t="s">
        <v>53</v>
      </c>
      <c r="V195" s="67" t="s">
        <v>54</v>
      </c>
      <c r="W195" s="67" t="s">
        <v>54</v>
      </c>
      <c r="X195" s="67" t="s">
        <v>53</v>
      </c>
      <c r="Y195" s="67" t="s">
        <v>53</v>
      </c>
      <c r="Z195" s="67" t="s">
        <v>53</v>
      </c>
      <c r="AA195" s="67" t="s">
        <v>53</v>
      </c>
      <c r="AB195" s="67" t="s">
        <v>53</v>
      </c>
      <c r="AC195" s="67" t="s">
        <v>53</v>
      </c>
      <c r="AD195" s="67" t="s">
        <v>54</v>
      </c>
      <c r="AE195" s="67" t="s">
        <v>53</v>
      </c>
      <c r="AF195" s="67" t="s">
        <v>53</v>
      </c>
      <c r="AG195" s="67" t="s">
        <v>54</v>
      </c>
      <c r="AH195" s="42"/>
      <c r="AI195" s="41"/>
      <c r="AJ195" s="42"/>
      <c r="AK195" s="85" t="str">
        <f t="shared" si="266"/>
        <v>;</v>
      </c>
      <c r="AL195" s="70" t="str">
        <f t="shared" si="269"/>
        <v/>
      </c>
      <c r="AM195" s="50" t="e">
        <f>IF(AND(M195&lt;&gt;"",AK195&lt;&gt;""),VLOOKUP(M195&amp;AK195,'No Eliminar'!$P$3:$Q$27,2,FALSE),"")</f>
        <v>#N/A</v>
      </c>
      <c r="AN195" s="93"/>
      <c r="AO195" s="1323"/>
      <c r="AP195" s="372"/>
      <c r="AQ195" s="51" t="str">
        <f t="shared" si="258"/>
        <v>Impacto</v>
      </c>
      <c r="AR195" s="43"/>
      <c r="AS195" s="49" t="str">
        <f t="shared" si="259"/>
        <v/>
      </c>
      <c r="AT195" s="43"/>
      <c r="AU195" s="49" t="str">
        <f t="shared" si="260"/>
        <v/>
      </c>
      <c r="AV195" s="53" t="e">
        <f t="shared" si="261"/>
        <v>#VALUE!</v>
      </c>
      <c r="AW195" s="43"/>
      <c r="AX195" s="43"/>
      <c r="AY195" s="43"/>
      <c r="AZ195" s="53" t="str">
        <f t="shared" si="262"/>
        <v/>
      </c>
      <c r="BA195" s="54" t="str">
        <f t="shared" si="263"/>
        <v>Muy Alta</v>
      </c>
      <c r="BB195" s="53" t="e">
        <f t="shared" si="264"/>
        <v>#VALUE!</v>
      </c>
      <c r="BC195" s="54" t="e">
        <f t="shared" si="265"/>
        <v>#VALUE!</v>
      </c>
      <c r="BD195" s="55" t="e">
        <f>IF(AND(BA195&lt;&gt;"",BC195&lt;&gt;""),VLOOKUP(BA195&amp;BC195,'No Eliminar'!$P$3:$Q$27,2,FALSE),"")</f>
        <v>#VALUE!</v>
      </c>
      <c r="BE195" s="43"/>
      <c r="BF195" s="1018"/>
      <c r="BG195" s="926"/>
      <c r="BH195" s="926"/>
      <c r="BI195" s="926"/>
      <c r="BJ195" s="926"/>
      <c r="BK195" s="1010"/>
      <c r="BL195" s="926"/>
    </row>
    <row r="196" spans="2:64" ht="50.25" thickTop="1" thickBot="1" x14ac:dyDescent="0.35">
      <c r="B196" s="779"/>
      <c r="C196" s="1269" t="e">
        <f>VLOOKUP(B196,'No Eliminar'!B$3:D$18,2,FALSE)</f>
        <v>#N/A</v>
      </c>
      <c r="D196" s="1269" t="e">
        <f>VLOOKUP(B196,'No Eliminar'!B$3:E$18,4,FALSE)</f>
        <v>#N/A</v>
      </c>
      <c r="E196" s="779"/>
      <c r="F196" s="120"/>
      <c r="G196" s="920"/>
      <c r="H196" s="919"/>
      <c r="I196" s="926"/>
      <c r="J196" s="926"/>
      <c r="K196" s="927"/>
      <c r="L196" s="41"/>
      <c r="M196" s="65" t="str">
        <f t="shared" si="267"/>
        <v>;</v>
      </c>
      <c r="N196" s="66" t="str">
        <f t="shared" si="268"/>
        <v/>
      </c>
      <c r="O196" s="67" t="s">
        <v>53</v>
      </c>
      <c r="P196" s="67" t="s">
        <v>53</v>
      </c>
      <c r="Q196" s="67" t="s">
        <v>53</v>
      </c>
      <c r="R196" s="67" t="s">
        <v>53</v>
      </c>
      <c r="S196" s="67" t="s">
        <v>53</v>
      </c>
      <c r="T196" s="67" t="s">
        <v>53</v>
      </c>
      <c r="U196" s="67" t="s">
        <v>53</v>
      </c>
      <c r="V196" s="67" t="s">
        <v>54</v>
      </c>
      <c r="W196" s="67" t="s">
        <v>54</v>
      </c>
      <c r="X196" s="67" t="s">
        <v>53</v>
      </c>
      <c r="Y196" s="67" t="s">
        <v>53</v>
      </c>
      <c r="Z196" s="67" t="s">
        <v>53</v>
      </c>
      <c r="AA196" s="67" t="s">
        <v>53</v>
      </c>
      <c r="AB196" s="67" t="s">
        <v>53</v>
      </c>
      <c r="AC196" s="67" t="s">
        <v>53</v>
      </c>
      <c r="AD196" s="67" t="s">
        <v>54</v>
      </c>
      <c r="AE196" s="67" t="s">
        <v>53</v>
      </c>
      <c r="AF196" s="67" t="s">
        <v>53</v>
      </c>
      <c r="AG196" s="67" t="s">
        <v>54</v>
      </c>
      <c r="AH196" s="42"/>
      <c r="AI196" s="41"/>
      <c r="AJ196" s="42"/>
      <c r="AK196" s="85" t="str">
        <f t="shared" si="266"/>
        <v>;</v>
      </c>
      <c r="AL196" s="70" t="str">
        <f t="shared" si="269"/>
        <v/>
      </c>
      <c r="AM196" s="50" t="e">
        <f>IF(AND(M196&lt;&gt;"",AK196&lt;&gt;""),VLOOKUP(M196&amp;AK196,'No Eliminar'!$P$3:$Q$27,2,FALSE),"")</f>
        <v>#N/A</v>
      </c>
      <c r="AN196" s="93"/>
      <c r="AO196" s="1323"/>
      <c r="AP196" s="372"/>
      <c r="AQ196" s="51" t="str">
        <f t="shared" si="258"/>
        <v>Impacto</v>
      </c>
      <c r="AR196" s="43"/>
      <c r="AS196" s="49" t="str">
        <f t="shared" si="259"/>
        <v/>
      </c>
      <c r="AT196" s="43"/>
      <c r="AU196" s="49" t="str">
        <f t="shared" si="260"/>
        <v/>
      </c>
      <c r="AV196" s="53" t="e">
        <f t="shared" si="261"/>
        <v>#VALUE!</v>
      </c>
      <c r="AW196" s="43"/>
      <c r="AX196" s="43"/>
      <c r="AY196" s="43"/>
      <c r="AZ196" s="53" t="str">
        <f t="shared" si="262"/>
        <v/>
      </c>
      <c r="BA196" s="54" t="str">
        <f t="shared" si="263"/>
        <v>Muy Alta</v>
      </c>
      <c r="BB196" s="53" t="e">
        <f t="shared" si="264"/>
        <v>#VALUE!</v>
      </c>
      <c r="BC196" s="54" t="e">
        <f t="shared" si="265"/>
        <v>#VALUE!</v>
      </c>
      <c r="BD196" s="55" t="e">
        <f>IF(AND(BA196&lt;&gt;"",BC196&lt;&gt;""),VLOOKUP(BA196&amp;BC196,'No Eliminar'!$P$3:$Q$27,2,FALSE),"")</f>
        <v>#VALUE!</v>
      </c>
      <c r="BE196" s="43"/>
      <c r="BF196" s="1018"/>
      <c r="BG196" s="926"/>
      <c r="BH196" s="926"/>
      <c r="BI196" s="926"/>
      <c r="BJ196" s="926"/>
      <c r="BK196" s="1010"/>
      <c r="BL196" s="926"/>
    </row>
    <row r="197" spans="2:64" ht="50.25" thickTop="1" thickBot="1" x14ac:dyDescent="0.35">
      <c r="B197" s="779"/>
      <c r="C197" s="1269" t="e">
        <f>VLOOKUP(B197,'No Eliminar'!B$3:D$18,2,FALSE)</f>
        <v>#N/A</v>
      </c>
      <c r="D197" s="1269" t="e">
        <f>VLOOKUP(B197,'No Eliminar'!B$3:E$18,4,FALSE)</f>
        <v>#N/A</v>
      </c>
      <c r="E197" s="779"/>
      <c r="F197" s="120"/>
      <c r="G197" s="920"/>
      <c r="H197" s="919"/>
      <c r="I197" s="926"/>
      <c r="J197" s="926"/>
      <c r="K197" s="927"/>
      <c r="L197" s="41"/>
      <c r="M197" s="65" t="str">
        <f t="shared" si="267"/>
        <v>;</v>
      </c>
      <c r="N197" s="66" t="str">
        <f t="shared" si="268"/>
        <v/>
      </c>
      <c r="O197" s="67" t="s">
        <v>53</v>
      </c>
      <c r="P197" s="67" t="s">
        <v>53</v>
      </c>
      <c r="Q197" s="67" t="s">
        <v>53</v>
      </c>
      <c r="R197" s="67" t="s">
        <v>53</v>
      </c>
      <c r="S197" s="67" t="s">
        <v>53</v>
      </c>
      <c r="T197" s="67" t="s">
        <v>53</v>
      </c>
      <c r="U197" s="67" t="s">
        <v>53</v>
      </c>
      <c r="V197" s="67" t="s">
        <v>54</v>
      </c>
      <c r="W197" s="67" t="s">
        <v>54</v>
      </c>
      <c r="X197" s="67" t="s">
        <v>53</v>
      </c>
      <c r="Y197" s="67" t="s">
        <v>53</v>
      </c>
      <c r="Z197" s="67" t="s">
        <v>53</v>
      </c>
      <c r="AA197" s="67" t="s">
        <v>53</v>
      </c>
      <c r="AB197" s="67" t="s">
        <v>53</v>
      </c>
      <c r="AC197" s="67" t="s">
        <v>53</v>
      </c>
      <c r="AD197" s="67" t="s">
        <v>54</v>
      </c>
      <c r="AE197" s="67" t="s">
        <v>53</v>
      </c>
      <c r="AF197" s="67" t="s">
        <v>53</v>
      </c>
      <c r="AG197" s="67" t="s">
        <v>54</v>
      </c>
      <c r="AH197" s="42"/>
      <c r="AI197" s="41"/>
      <c r="AJ197" s="42"/>
      <c r="AK197" s="85" t="str">
        <f t="shared" si="266"/>
        <v>;</v>
      </c>
      <c r="AL197" s="70" t="str">
        <f t="shared" si="269"/>
        <v/>
      </c>
      <c r="AM197" s="50" t="e">
        <f>IF(AND(M197&lt;&gt;"",AK197&lt;&gt;""),VLOOKUP(M197&amp;AK197,'No Eliminar'!$P$3:$Q$27,2,FALSE),"")</f>
        <v>#N/A</v>
      </c>
      <c r="AN197" s="93"/>
      <c r="AO197" s="1323"/>
      <c r="AP197" s="372"/>
      <c r="AQ197" s="51" t="str">
        <f t="shared" si="258"/>
        <v>Impacto</v>
      </c>
      <c r="AR197" s="43"/>
      <c r="AS197" s="49" t="str">
        <f t="shared" si="259"/>
        <v/>
      </c>
      <c r="AT197" s="43"/>
      <c r="AU197" s="49" t="str">
        <f t="shared" si="260"/>
        <v/>
      </c>
      <c r="AV197" s="53" t="e">
        <f t="shared" si="261"/>
        <v>#VALUE!</v>
      </c>
      <c r="AW197" s="43"/>
      <c r="AX197" s="43"/>
      <c r="AY197" s="43"/>
      <c r="AZ197" s="53" t="str">
        <f t="shared" si="262"/>
        <v/>
      </c>
      <c r="BA197" s="54" t="str">
        <f t="shared" si="263"/>
        <v>Muy Alta</v>
      </c>
      <c r="BB197" s="53" t="e">
        <f t="shared" si="264"/>
        <v>#VALUE!</v>
      </c>
      <c r="BC197" s="54" t="e">
        <f t="shared" si="265"/>
        <v>#VALUE!</v>
      </c>
      <c r="BD197" s="55" t="e">
        <f>IF(AND(BA197&lt;&gt;"",BC197&lt;&gt;""),VLOOKUP(BA197&amp;BC197,'No Eliminar'!$P$3:$Q$27,2,FALSE),"")</f>
        <v>#VALUE!</v>
      </c>
      <c r="BE197" s="43"/>
      <c r="BF197" s="1018"/>
      <c r="BG197" s="926"/>
      <c r="BH197" s="926"/>
      <c r="BI197" s="926"/>
      <c r="BJ197" s="926"/>
      <c r="BK197" s="1010"/>
      <c r="BL197" s="926"/>
    </row>
    <row r="198" spans="2:64" ht="50.25" thickTop="1" thickBot="1" x14ac:dyDescent="0.35">
      <c r="B198" s="779"/>
      <c r="C198" s="1269" t="e">
        <f>VLOOKUP(B198,'No Eliminar'!B$3:D$18,2,FALSE)</f>
        <v>#N/A</v>
      </c>
      <c r="D198" s="1269" t="e">
        <f>VLOOKUP(B198,'No Eliminar'!B$3:E$18,4,FALSE)</f>
        <v>#N/A</v>
      </c>
      <c r="E198" s="779"/>
      <c r="F198" s="120"/>
      <c r="G198" s="920"/>
      <c r="H198" s="919"/>
      <c r="I198" s="926"/>
      <c r="J198" s="926"/>
      <c r="K198" s="927"/>
      <c r="L198" s="41"/>
      <c r="M198" s="65" t="str">
        <f t="shared" si="267"/>
        <v>;</v>
      </c>
      <c r="N198" s="66" t="str">
        <f t="shared" si="268"/>
        <v/>
      </c>
      <c r="O198" s="67" t="s">
        <v>53</v>
      </c>
      <c r="P198" s="67" t="s">
        <v>53</v>
      </c>
      <c r="Q198" s="67" t="s">
        <v>53</v>
      </c>
      <c r="R198" s="67" t="s">
        <v>53</v>
      </c>
      <c r="S198" s="67" t="s">
        <v>53</v>
      </c>
      <c r="T198" s="67" t="s">
        <v>53</v>
      </c>
      <c r="U198" s="67" t="s">
        <v>53</v>
      </c>
      <c r="V198" s="67" t="s">
        <v>54</v>
      </c>
      <c r="W198" s="67" t="s">
        <v>54</v>
      </c>
      <c r="X198" s="67" t="s">
        <v>53</v>
      </c>
      <c r="Y198" s="67" t="s">
        <v>53</v>
      </c>
      <c r="Z198" s="67" t="s">
        <v>53</v>
      </c>
      <c r="AA198" s="67" t="s">
        <v>53</v>
      </c>
      <c r="AB198" s="67" t="s">
        <v>53</v>
      </c>
      <c r="AC198" s="67" t="s">
        <v>53</v>
      </c>
      <c r="AD198" s="67" t="s">
        <v>54</v>
      </c>
      <c r="AE198" s="67" t="s">
        <v>53</v>
      </c>
      <c r="AF198" s="67" t="s">
        <v>53</v>
      </c>
      <c r="AG198" s="67" t="s">
        <v>54</v>
      </c>
      <c r="AH198" s="42"/>
      <c r="AI198" s="41"/>
      <c r="AJ198" s="42"/>
      <c r="AK198" s="85" t="str">
        <f t="shared" si="266"/>
        <v>;</v>
      </c>
      <c r="AL198" s="70" t="str">
        <f t="shared" si="269"/>
        <v/>
      </c>
      <c r="AM198" s="50" t="e">
        <f>IF(AND(M198&lt;&gt;"",AK198&lt;&gt;""),VLOOKUP(M198&amp;AK198,'No Eliminar'!$P$3:$Q$27,2,FALSE),"")</f>
        <v>#N/A</v>
      </c>
      <c r="AN198" s="93"/>
      <c r="AO198" s="1323"/>
      <c r="AP198" s="372"/>
      <c r="AQ198" s="51" t="str">
        <f t="shared" si="258"/>
        <v>Impacto</v>
      </c>
      <c r="AR198" s="43"/>
      <c r="AS198" s="49" t="str">
        <f t="shared" si="259"/>
        <v/>
      </c>
      <c r="AT198" s="43"/>
      <c r="AU198" s="49" t="str">
        <f t="shared" si="260"/>
        <v/>
      </c>
      <c r="AV198" s="53" t="e">
        <f t="shared" si="261"/>
        <v>#VALUE!</v>
      </c>
      <c r="AW198" s="43"/>
      <c r="AX198" s="43"/>
      <c r="AY198" s="43"/>
      <c r="AZ198" s="53" t="str">
        <f t="shared" si="262"/>
        <v/>
      </c>
      <c r="BA198" s="54" t="str">
        <f t="shared" si="263"/>
        <v>Muy Alta</v>
      </c>
      <c r="BB198" s="53" t="e">
        <f t="shared" si="264"/>
        <v>#VALUE!</v>
      </c>
      <c r="BC198" s="54" t="e">
        <f t="shared" si="265"/>
        <v>#VALUE!</v>
      </c>
      <c r="BD198" s="55" t="e">
        <f>IF(AND(BA198&lt;&gt;"",BC198&lt;&gt;""),VLOOKUP(BA198&amp;BC198,'No Eliminar'!$P$3:$Q$27,2,FALSE),"")</f>
        <v>#VALUE!</v>
      </c>
      <c r="BE198" s="43"/>
      <c r="BF198" s="1018"/>
      <c r="BG198" s="926"/>
      <c r="BH198" s="926"/>
      <c r="BI198" s="926"/>
      <c r="BJ198" s="926"/>
      <c r="BK198" s="1010"/>
      <c r="BL198" s="926"/>
    </row>
    <row r="199" spans="2:64" ht="50.25" thickTop="1" thickBot="1" x14ac:dyDescent="0.35">
      <c r="B199" s="779"/>
      <c r="C199" s="1269" t="e">
        <f>VLOOKUP(B199,'No Eliminar'!B$3:D$18,2,FALSE)</f>
        <v>#N/A</v>
      </c>
      <c r="D199" s="1269" t="e">
        <f>VLOOKUP(B199,'No Eliminar'!B$3:E$18,4,FALSE)</f>
        <v>#N/A</v>
      </c>
      <c r="E199" s="779"/>
      <c r="F199" s="120"/>
      <c r="G199" s="920"/>
      <c r="H199" s="919"/>
      <c r="I199" s="926"/>
      <c r="J199" s="926"/>
      <c r="K199" s="927"/>
      <c r="L199" s="41"/>
      <c r="M199" s="65" t="str">
        <f t="shared" si="267"/>
        <v>;</v>
      </c>
      <c r="N199" s="66" t="str">
        <f t="shared" si="268"/>
        <v/>
      </c>
      <c r="O199" s="67" t="s">
        <v>53</v>
      </c>
      <c r="P199" s="67" t="s">
        <v>53</v>
      </c>
      <c r="Q199" s="67" t="s">
        <v>53</v>
      </c>
      <c r="R199" s="67" t="s">
        <v>53</v>
      </c>
      <c r="S199" s="67" t="s">
        <v>53</v>
      </c>
      <c r="T199" s="67" t="s">
        <v>53</v>
      </c>
      <c r="U199" s="67" t="s">
        <v>53</v>
      </c>
      <c r="V199" s="67" t="s">
        <v>54</v>
      </c>
      <c r="W199" s="67" t="s">
        <v>54</v>
      </c>
      <c r="X199" s="67" t="s">
        <v>53</v>
      </c>
      <c r="Y199" s="67" t="s">
        <v>53</v>
      </c>
      <c r="Z199" s="67" t="s">
        <v>53</v>
      </c>
      <c r="AA199" s="67" t="s">
        <v>53</v>
      </c>
      <c r="AB199" s="67" t="s">
        <v>53</v>
      </c>
      <c r="AC199" s="67" t="s">
        <v>53</v>
      </c>
      <c r="AD199" s="67" t="s">
        <v>54</v>
      </c>
      <c r="AE199" s="67" t="s">
        <v>53</v>
      </c>
      <c r="AF199" s="67" t="s">
        <v>53</v>
      </c>
      <c r="AG199" s="67" t="s">
        <v>54</v>
      </c>
      <c r="AH199" s="42"/>
      <c r="AI199" s="41"/>
      <c r="AJ199" s="42"/>
      <c r="AK199" s="85" t="str">
        <f t="shared" si="266"/>
        <v>;</v>
      </c>
      <c r="AL199" s="70" t="str">
        <f t="shared" si="269"/>
        <v/>
      </c>
      <c r="AM199" s="50" t="e">
        <f>IF(AND(M199&lt;&gt;"",AK199&lt;&gt;""),VLOOKUP(M199&amp;AK199,'No Eliminar'!$P$3:$Q$27,2,FALSE),"")</f>
        <v>#N/A</v>
      </c>
      <c r="AN199" s="93"/>
      <c r="AO199" s="1323"/>
      <c r="AP199" s="372"/>
      <c r="AQ199" s="51" t="str">
        <f t="shared" si="258"/>
        <v>Impacto</v>
      </c>
      <c r="AR199" s="43"/>
      <c r="AS199" s="49" t="str">
        <f t="shared" si="259"/>
        <v/>
      </c>
      <c r="AT199" s="43"/>
      <c r="AU199" s="49" t="str">
        <f t="shared" si="260"/>
        <v/>
      </c>
      <c r="AV199" s="53" t="e">
        <f t="shared" si="261"/>
        <v>#VALUE!</v>
      </c>
      <c r="AW199" s="43"/>
      <c r="AX199" s="43"/>
      <c r="AY199" s="43"/>
      <c r="AZ199" s="53" t="str">
        <f t="shared" si="262"/>
        <v/>
      </c>
      <c r="BA199" s="54" t="str">
        <f t="shared" si="263"/>
        <v>Muy Alta</v>
      </c>
      <c r="BB199" s="53" t="e">
        <f t="shared" si="264"/>
        <v>#VALUE!</v>
      </c>
      <c r="BC199" s="54" t="e">
        <f t="shared" si="265"/>
        <v>#VALUE!</v>
      </c>
      <c r="BD199" s="55" t="e">
        <f>IF(AND(BA199&lt;&gt;"",BC199&lt;&gt;""),VLOOKUP(BA199&amp;BC199,'No Eliminar'!$P$3:$Q$27,2,FALSE),"")</f>
        <v>#VALUE!</v>
      </c>
      <c r="BE199" s="43"/>
      <c r="BF199" s="1018"/>
      <c r="BG199" s="926"/>
      <c r="BH199" s="926"/>
      <c r="BI199" s="926"/>
      <c r="BJ199" s="926"/>
      <c r="BK199" s="1010"/>
      <c r="BL199" s="926"/>
    </row>
    <row r="200" spans="2:64" ht="50.25" thickTop="1" thickBot="1" x14ac:dyDescent="0.35">
      <c r="B200" s="779"/>
      <c r="C200" s="1269" t="e">
        <f>VLOOKUP(B200,'No Eliminar'!B$3:D$18,2,FALSE)</f>
        <v>#N/A</v>
      </c>
      <c r="D200" s="1269" t="e">
        <f>VLOOKUP(B200,'No Eliminar'!B$3:E$18,4,FALSE)</f>
        <v>#N/A</v>
      </c>
      <c r="E200" s="779"/>
      <c r="F200" s="120"/>
      <c r="G200" s="920"/>
      <c r="H200" s="919"/>
      <c r="I200" s="926"/>
      <c r="J200" s="926"/>
      <c r="K200" s="927"/>
      <c r="L200" s="41"/>
      <c r="M200" s="65" t="str">
        <f t="shared" si="267"/>
        <v>;</v>
      </c>
      <c r="N200" s="66" t="str">
        <f t="shared" si="268"/>
        <v/>
      </c>
      <c r="O200" s="67" t="s">
        <v>53</v>
      </c>
      <c r="P200" s="67" t="s">
        <v>53</v>
      </c>
      <c r="Q200" s="67" t="s">
        <v>53</v>
      </c>
      <c r="R200" s="67" t="s">
        <v>53</v>
      </c>
      <c r="S200" s="67" t="s">
        <v>53</v>
      </c>
      <c r="T200" s="67" t="s">
        <v>53</v>
      </c>
      <c r="U200" s="67" t="s">
        <v>53</v>
      </c>
      <c r="V200" s="67" t="s">
        <v>54</v>
      </c>
      <c r="W200" s="67" t="s">
        <v>54</v>
      </c>
      <c r="X200" s="67" t="s">
        <v>53</v>
      </c>
      <c r="Y200" s="67" t="s">
        <v>53</v>
      </c>
      <c r="Z200" s="67" t="s">
        <v>53</v>
      </c>
      <c r="AA200" s="67" t="s">
        <v>53</v>
      </c>
      <c r="AB200" s="67" t="s">
        <v>53</v>
      </c>
      <c r="AC200" s="67" t="s">
        <v>53</v>
      </c>
      <c r="AD200" s="67" t="s">
        <v>54</v>
      </c>
      <c r="AE200" s="67" t="s">
        <v>53</v>
      </c>
      <c r="AF200" s="67" t="s">
        <v>53</v>
      </c>
      <c r="AG200" s="67" t="s">
        <v>54</v>
      </c>
      <c r="AH200" s="42"/>
      <c r="AI200" s="41"/>
      <c r="AJ200" s="42"/>
      <c r="AK200" s="85" t="str">
        <f t="shared" si="266"/>
        <v>;</v>
      </c>
      <c r="AL200" s="70" t="str">
        <f t="shared" si="269"/>
        <v/>
      </c>
      <c r="AM200" s="50" t="e">
        <f>IF(AND(M200&lt;&gt;"",AK200&lt;&gt;""),VLOOKUP(M200&amp;AK200,'No Eliminar'!$P$3:$Q$27,2,FALSE),"")</f>
        <v>#N/A</v>
      </c>
      <c r="AN200" s="93"/>
      <c r="AO200" s="1323"/>
      <c r="AP200" s="372"/>
      <c r="AQ200" s="51" t="str">
        <f t="shared" si="258"/>
        <v>Impacto</v>
      </c>
      <c r="AR200" s="43"/>
      <c r="AS200" s="49" t="str">
        <f t="shared" si="259"/>
        <v/>
      </c>
      <c r="AT200" s="43"/>
      <c r="AU200" s="49" t="str">
        <f t="shared" si="260"/>
        <v/>
      </c>
      <c r="AV200" s="53" t="e">
        <f t="shared" si="261"/>
        <v>#VALUE!</v>
      </c>
      <c r="AW200" s="43"/>
      <c r="AX200" s="43"/>
      <c r="AY200" s="43"/>
      <c r="AZ200" s="53" t="str">
        <f t="shared" si="262"/>
        <v/>
      </c>
      <c r="BA200" s="54" t="str">
        <f t="shared" si="263"/>
        <v>Muy Alta</v>
      </c>
      <c r="BB200" s="53" t="e">
        <f t="shared" si="264"/>
        <v>#VALUE!</v>
      </c>
      <c r="BC200" s="54" t="e">
        <f t="shared" si="265"/>
        <v>#VALUE!</v>
      </c>
      <c r="BD200" s="55" t="e">
        <f>IF(AND(BA200&lt;&gt;"",BC200&lt;&gt;""),VLOOKUP(BA200&amp;BC200,'No Eliminar'!$P$3:$Q$27,2,FALSE),"")</f>
        <v>#VALUE!</v>
      </c>
      <c r="BE200" s="43"/>
      <c r="BF200" s="1018"/>
      <c r="BG200" s="926"/>
      <c r="BH200" s="926"/>
      <c r="BI200" s="926"/>
      <c r="BJ200" s="926"/>
      <c r="BK200" s="1010"/>
      <c r="BL200" s="926"/>
    </row>
    <row r="201" spans="2:64" ht="50.25" thickTop="1" thickBot="1" x14ac:dyDescent="0.35">
      <c r="B201" s="779"/>
      <c r="C201" s="1269" t="e">
        <f>VLOOKUP(B201,'No Eliminar'!B$3:D$18,2,FALSE)</f>
        <v>#N/A</v>
      </c>
      <c r="D201" s="1269" t="e">
        <f>VLOOKUP(B201,'No Eliminar'!B$3:E$18,4,FALSE)</f>
        <v>#N/A</v>
      </c>
      <c r="E201" s="779"/>
      <c r="F201" s="120"/>
      <c r="G201" s="920"/>
      <c r="H201" s="919"/>
      <c r="I201" s="926"/>
      <c r="J201" s="926"/>
      <c r="K201" s="927"/>
      <c r="L201" s="41"/>
      <c r="M201" s="65" t="str">
        <f t="shared" si="267"/>
        <v>;</v>
      </c>
      <c r="N201" s="66" t="str">
        <f t="shared" si="268"/>
        <v/>
      </c>
      <c r="O201" s="67" t="s">
        <v>53</v>
      </c>
      <c r="P201" s="67" t="s">
        <v>53</v>
      </c>
      <c r="Q201" s="67" t="s">
        <v>53</v>
      </c>
      <c r="R201" s="67" t="s">
        <v>53</v>
      </c>
      <c r="S201" s="67" t="s">
        <v>53</v>
      </c>
      <c r="T201" s="67" t="s">
        <v>53</v>
      </c>
      <c r="U201" s="67" t="s">
        <v>53</v>
      </c>
      <c r="V201" s="67" t="s">
        <v>54</v>
      </c>
      <c r="W201" s="67" t="s">
        <v>54</v>
      </c>
      <c r="X201" s="67" t="s">
        <v>53</v>
      </c>
      <c r="Y201" s="67" t="s">
        <v>53</v>
      </c>
      <c r="Z201" s="67" t="s">
        <v>53</v>
      </c>
      <c r="AA201" s="67" t="s">
        <v>53</v>
      </c>
      <c r="AB201" s="67" t="s">
        <v>53</v>
      </c>
      <c r="AC201" s="67" t="s">
        <v>53</v>
      </c>
      <c r="AD201" s="67" t="s">
        <v>54</v>
      </c>
      <c r="AE201" s="67" t="s">
        <v>53</v>
      </c>
      <c r="AF201" s="67" t="s">
        <v>53</v>
      </c>
      <c r="AG201" s="67" t="s">
        <v>54</v>
      </c>
      <c r="AH201" s="42"/>
      <c r="AI201" s="41"/>
      <c r="AJ201" s="42"/>
      <c r="AK201" s="85" t="str">
        <f t="shared" si="266"/>
        <v>;</v>
      </c>
      <c r="AL201" s="70" t="str">
        <f t="shared" si="269"/>
        <v/>
      </c>
      <c r="AM201" s="50" t="e">
        <f>IF(AND(M201&lt;&gt;"",AK201&lt;&gt;""),VLOOKUP(M201&amp;AK201,'No Eliminar'!$P$3:$Q$27,2,FALSE),"")</f>
        <v>#N/A</v>
      </c>
      <c r="AN201" s="93"/>
      <c r="AO201" s="1323"/>
      <c r="AP201" s="372"/>
      <c r="AQ201" s="51" t="str">
        <f t="shared" si="258"/>
        <v>Impacto</v>
      </c>
      <c r="AR201" s="43"/>
      <c r="AS201" s="49" t="str">
        <f t="shared" si="259"/>
        <v/>
      </c>
      <c r="AT201" s="43"/>
      <c r="AU201" s="49" t="str">
        <f t="shared" si="260"/>
        <v/>
      </c>
      <c r="AV201" s="53" t="e">
        <f t="shared" si="261"/>
        <v>#VALUE!</v>
      </c>
      <c r="AW201" s="43"/>
      <c r="AX201" s="43"/>
      <c r="AY201" s="43"/>
      <c r="AZ201" s="53" t="str">
        <f t="shared" si="262"/>
        <v/>
      </c>
      <c r="BA201" s="54" t="str">
        <f t="shared" si="263"/>
        <v>Muy Alta</v>
      </c>
      <c r="BB201" s="53" t="e">
        <f t="shared" si="264"/>
        <v>#VALUE!</v>
      </c>
      <c r="BC201" s="54" t="e">
        <f t="shared" si="265"/>
        <v>#VALUE!</v>
      </c>
      <c r="BD201" s="55" t="e">
        <f>IF(AND(BA201&lt;&gt;"",BC201&lt;&gt;""),VLOOKUP(BA201&amp;BC201,'No Eliminar'!$P$3:$Q$27,2,FALSE),"")</f>
        <v>#VALUE!</v>
      </c>
      <c r="BE201" s="43"/>
      <c r="BF201" s="1018"/>
      <c r="BG201" s="926"/>
      <c r="BH201" s="926"/>
      <c r="BI201" s="926"/>
      <c r="BJ201" s="926"/>
      <c r="BK201" s="1010"/>
      <c r="BL201" s="926"/>
    </row>
    <row r="202" spans="2:64" ht="50.25" thickTop="1" thickBot="1" x14ac:dyDescent="0.35">
      <c r="B202" s="779"/>
      <c r="C202" s="1269" t="e">
        <f>VLOOKUP(B202,'No Eliminar'!B$3:D$18,2,FALSE)</f>
        <v>#N/A</v>
      </c>
      <c r="D202" s="1269" t="e">
        <f>VLOOKUP(B202,'No Eliminar'!B$3:E$18,4,FALSE)</f>
        <v>#N/A</v>
      </c>
      <c r="E202" s="779"/>
      <c r="F202" s="120"/>
      <c r="G202" s="920"/>
      <c r="H202" s="919"/>
      <c r="I202" s="926"/>
      <c r="J202" s="926"/>
      <c r="K202" s="927"/>
      <c r="L202" s="41"/>
      <c r="M202" s="65" t="str">
        <f t="shared" si="267"/>
        <v>;</v>
      </c>
      <c r="N202" s="66" t="str">
        <f t="shared" si="268"/>
        <v/>
      </c>
      <c r="O202" s="67" t="s">
        <v>53</v>
      </c>
      <c r="P202" s="67" t="s">
        <v>53</v>
      </c>
      <c r="Q202" s="67" t="s">
        <v>53</v>
      </c>
      <c r="R202" s="67" t="s">
        <v>53</v>
      </c>
      <c r="S202" s="67" t="s">
        <v>53</v>
      </c>
      <c r="T202" s="67" t="s">
        <v>53</v>
      </c>
      <c r="U202" s="67" t="s">
        <v>53</v>
      </c>
      <c r="V202" s="67" t="s">
        <v>54</v>
      </c>
      <c r="W202" s="67" t="s">
        <v>54</v>
      </c>
      <c r="X202" s="67" t="s">
        <v>53</v>
      </c>
      <c r="Y202" s="67" t="s">
        <v>53</v>
      </c>
      <c r="Z202" s="67" t="s">
        <v>53</v>
      </c>
      <c r="AA202" s="67" t="s">
        <v>53</v>
      </c>
      <c r="AB202" s="67" t="s">
        <v>53</v>
      </c>
      <c r="AC202" s="67" t="s">
        <v>53</v>
      </c>
      <c r="AD202" s="67" t="s">
        <v>54</v>
      </c>
      <c r="AE202" s="67" t="s">
        <v>53</v>
      </c>
      <c r="AF202" s="67" t="s">
        <v>53</v>
      </c>
      <c r="AG202" s="67" t="s">
        <v>54</v>
      </c>
      <c r="AH202" s="42"/>
      <c r="AI202" s="41"/>
      <c r="AJ202" s="42"/>
      <c r="AK202" s="85" t="str">
        <f t="shared" si="266"/>
        <v>;</v>
      </c>
      <c r="AL202" s="70" t="str">
        <f t="shared" si="269"/>
        <v/>
      </c>
      <c r="AM202" s="50" t="e">
        <f>IF(AND(M202&lt;&gt;"",AK202&lt;&gt;""),VLOOKUP(M202&amp;AK202,'No Eliminar'!$P$3:$Q$27,2,FALSE),"")</f>
        <v>#N/A</v>
      </c>
      <c r="AN202" s="93"/>
      <c r="AO202" s="1323"/>
      <c r="AP202" s="372"/>
      <c r="AQ202" s="51" t="str">
        <f t="shared" si="258"/>
        <v>Impacto</v>
      </c>
      <c r="AR202" s="43"/>
      <c r="AS202" s="49" t="str">
        <f t="shared" si="259"/>
        <v/>
      </c>
      <c r="AT202" s="43"/>
      <c r="AU202" s="49" t="str">
        <f t="shared" si="260"/>
        <v/>
      </c>
      <c r="AV202" s="53" t="e">
        <f t="shared" si="261"/>
        <v>#VALUE!</v>
      </c>
      <c r="AW202" s="43"/>
      <c r="AX202" s="43"/>
      <c r="AY202" s="43"/>
      <c r="AZ202" s="53" t="str">
        <f t="shared" si="262"/>
        <v/>
      </c>
      <c r="BA202" s="54" t="str">
        <f t="shared" si="263"/>
        <v>Muy Alta</v>
      </c>
      <c r="BB202" s="53" t="e">
        <f t="shared" si="264"/>
        <v>#VALUE!</v>
      </c>
      <c r="BC202" s="54" t="e">
        <f t="shared" si="265"/>
        <v>#VALUE!</v>
      </c>
      <c r="BD202" s="55" t="e">
        <f>IF(AND(BA202&lt;&gt;"",BC202&lt;&gt;""),VLOOKUP(BA202&amp;BC202,'No Eliminar'!$P$3:$Q$27,2,FALSE),"")</f>
        <v>#VALUE!</v>
      </c>
      <c r="BE202" s="43"/>
      <c r="BF202" s="1018"/>
      <c r="BG202" s="926"/>
      <c r="BH202" s="926"/>
      <c r="BI202" s="926"/>
      <c r="BJ202" s="926"/>
      <c r="BK202" s="1010"/>
      <c r="BL202" s="926"/>
    </row>
    <row r="203" spans="2:64" ht="50.25" thickTop="1" thickBot="1" x14ac:dyDescent="0.35">
      <c r="B203" s="779"/>
      <c r="C203" s="1269" t="e">
        <f>VLOOKUP(B203,'No Eliminar'!B$3:D$18,2,FALSE)</f>
        <v>#N/A</v>
      </c>
      <c r="D203" s="1269" t="e">
        <f>VLOOKUP(B203,'No Eliminar'!B$3:E$18,4,FALSE)</f>
        <v>#N/A</v>
      </c>
      <c r="E203" s="779"/>
      <c r="F203" s="120"/>
      <c r="G203" s="920"/>
      <c r="H203" s="919"/>
      <c r="I203" s="926"/>
      <c r="J203" s="926"/>
      <c r="K203" s="927"/>
      <c r="L203" s="41"/>
      <c r="M203" s="65" t="str">
        <f t="shared" si="267"/>
        <v>;</v>
      </c>
      <c r="N203" s="66" t="str">
        <f t="shared" si="268"/>
        <v/>
      </c>
      <c r="O203" s="67" t="s">
        <v>53</v>
      </c>
      <c r="P203" s="67" t="s">
        <v>53</v>
      </c>
      <c r="Q203" s="67" t="s">
        <v>53</v>
      </c>
      <c r="R203" s="67" t="s">
        <v>53</v>
      </c>
      <c r="S203" s="67" t="s">
        <v>53</v>
      </c>
      <c r="T203" s="67" t="s">
        <v>53</v>
      </c>
      <c r="U203" s="67" t="s">
        <v>53</v>
      </c>
      <c r="V203" s="67" t="s">
        <v>54</v>
      </c>
      <c r="W203" s="67" t="s">
        <v>54</v>
      </c>
      <c r="X203" s="67" t="s">
        <v>53</v>
      </c>
      <c r="Y203" s="67" t="s">
        <v>53</v>
      </c>
      <c r="Z203" s="67" t="s">
        <v>53</v>
      </c>
      <c r="AA203" s="67" t="s">
        <v>53</v>
      </c>
      <c r="AB203" s="67" t="s">
        <v>53</v>
      </c>
      <c r="AC203" s="67" t="s">
        <v>53</v>
      </c>
      <c r="AD203" s="67" t="s">
        <v>54</v>
      </c>
      <c r="AE203" s="67" t="s">
        <v>53</v>
      </c>
      <c r="AF203" s="67" t="s">
        <v>53</v>
      </c>
      <c r="AG203" s="67" t="s">
        <v>54</v>
      </c>
      <c r="AH203" s="42"/>
      <c r="AI203" s="41"/>
      <c r="AJ203" s="42"/>
      <c r="AK203" s="85" t="str">
        <f t="shared" si="266"/>
        <v>;</v>
      </c>
      <c r="AL203" s="70" t="str">
        <f t="shared" si="269"/>
        <v/>
      </c>
      <c r="AM203" s="50" t="e">
        <f>IF(AND(M203&lt;&gt;"",AK203&lt;&gt;""),VLOOKUP(M203&amp;AK203,'No Eliminar'!$P$3:$Q$27,2,FALSE),"")</f>
        <v>#N/A</v>
      </c>
      <c r="AN203" s="93"/>
      <c r="AO203" s="1323"/>
      <c r="AP203" s="372"/>
      <c r="AQ203" s="51" t="str">
        <f t="shared" si="258"/>
        <v>Impacto</v>
      </c>
      <c r="AR203" s="43"/>
      <c r="AS203" s="49" t="str">
        <f t="shared" si="259"/>
        <v/>
      </c>
      <c r="AT203" s="43"/>
      <c r="AU203" s="49" t="str">
        <f t="shared" si="260"/>
        <v/>
      </c>
      <c r="AV203" s="53" t="e">
        <f t="shared" si="261"/>
        <v>#VALUE!</v>
      </c>
      <c r="AW203" s="43"/>
      <c r="AX203" s="43"/>
      <c r="AY203" s="43"/>
      <c r="AZ203" s="53" t="str">
        <f t="shared" si="262"/>
        <v/>
      </c>
      <c r="BA203" s="54" t="str">
        <f t="shared" si="263"/>
        <v>Muy Alta</v>
      </c>
      <c r="BB203" s="53" t="e">
        <f t="shared" si="264"/>
        <v>#VALUE!</v>
      </c>
      <c r="BC203" s="54" t="e">
        <f t="shared" si="265"/>
        <v>#VALUE!</v>
      </c>
      <c r="BD203" s="55" t="e">
        <f>IF(AND(BA203&lt;&gt;"",BC203&lt;&gt;""),VLOOKUP(BA203&amp;BC203,'No Eliminar'!$P$3:$Q$27,2,FALSE),"")</f>
        <v>#VALUE!</v>
      </c>
      <c r="BE203" s="43"/>
      <c r="BF203" s="1018"/>
      <c r="BG203" s="926"/>
      <c r="BH203" s="926"/>
      <c r="BI203" s="926"/>
      <c r="BJ203" s="926"/>
      <c r="BK203" s="1010"/>
      <c r="BL203" s="926"/>
    </row>
    <row r="204" spans="2:64" ht="50.25" thickTop="1" thickBot="1" x14ac:dyDescent="0.35">
      <c r="B204" s="779"/>
      <c r="C204" s="1269" t="e">
        <f>VLOOKUP(B204,'No Eliminar'!B$3:D$18,2,FALSE)</f>
        <v>#N/A</v>
      </c>
      <c r="D204" s="1269" t="e">
        <f>VLOOKUP(B204,'No Eliminar'!B$3:E$18,4,FALSE)</f>
        <v>#N/A</v>
      </c>
      <c r="E204" s="779"/>
      <c r="F204" s="120"/>
      <c r="G204" s="920"/>
      <c r="H204" s="919"/>
      <c r="I204" s="926"/>
      <c r="J204" s="926"/>
      <c r="K204" s="927"/>
      <c r="L204" s="41"/>
      <c r="M204" s="65" t="str">
        <f t="shared" si="267"/>
        <v>;</v>
      </c>
      <c r="N204" s="66" t="str">
        <f t="shared" si="268"/>
        <v/>
      </c>
      <c r="O204" s="67" t="s">
        <v>53</v>
      </c>
      <c r="P204" s="67" t="s">
        <v>53</v>
      </c>
      <c r="Q204" s="67" t="s">
        <v>53</v>
      </c>
      <c r="R204" s="67" t="s">
        <v>53</v>
      </c>
      <c r="S204" s="67" t="s">
        <v>53</v>
      </c>
      <c r="T204" s="67" t="s">
        <v>53</v>
      </c>
      <c r="U204" s="67" t="s">
        <v>53</v>
      </c>
      <c r="V204" s="67" t="s">
        <v>54</v>
      </c>
      <c r="W204" s="67" t="s">
        <v>54</v>
      </c>
      <c r="X204" s="67" t="s">
        <v>53</v>
      </c>
      <c r="Y204" s="67" t="s">
        <v>53</v>
      </c>
      <c r="Z204" s="67" t="s">
        <v>53</v>
      </c>
      <c r="AA204" s="67" t="s">
        <v>53</v>
      </c>
      <c r="AB204" s="67" t="s">
        <v>53</v>
      </c>
      <c r="AC204" s="67" t="s">
        <v>53</v>
      </c>
      <c r="AD204" s="67" t="s">
        <v>54</v>
      </c>
      <c r="AE204" s="67" t="s">
        <v>53</v>
      </c>
      <c r="AF204" s="67" t="s">
        <v>53</v>
      </c>
      <c r="AG204" s="67" t="s">
        <v>54</v>
      </c>
      <c r="AH204" s="42"/>
      <c r="AI204" s="41"/>
      <c r="AJ204" s="42"/>
      <c r="AK204" s="85" t="str">
        <f t="shared" si="266"/>
        <v>;</v>
      </c>
      <c r="AL204" s="70" t="str">
        <f t="shared" si="269"/>
        <v/>
      </c>
      <c r="AM204" s="50" t="e">
        <f>IF(AND(M204&lt;&gt;"",AK204&lt;&gt;""),VLOOKUP(M204&amp;AK204,'No Eliminar'!$P$3:$Q$27,2,FALSE),"")</f>
        <v>#N/A</v>
      </c>
      <c r="AN204" s="93"/>
      <c r="AO204" s="1323"/>
      <c r="AP204" s="372"/>
      <c r="AQ204" s="51" t="str">
        <f t="shared" si="258"/>
        <v>Impacto</v>
      </c>
      <c r="AR204" s="43"/>
      <c r="AS204" s="49" t="str">
        <f t="shared" si="259"/>
        <v/>
      </c>
      <c r="AT204" s="43"/>
      <c r="AU204" s="49" t="str">
        <f t="shared" si="260"/>
        <v/>
      </c>
      <c r="AV204" s="53" t="e">
        <f t="shared" si="261"/>
        <v>#VALUE!</v>
      </c>
      <c r="AW204" s="43"/>
      <c r="AX204" s="43"/>
      <c r="AY204" s="43"/>
      <c r="AZ204" s="53" t="str">
        <f t="shared" si="262"/>
        <v/>
      </c>
      <c r="BA204" s="54" t="str">
        <f t="shared" si="263"/>
        <v>Muy Alta</v>
      </c>
      <c r="BB204" s="53" t="e">
        <f t="shared" si="264"/>
        <v>#VALUE!</v>
      </c>
      <c r="BC204" s="54" t="e">
        <f t="shared" si="265"/>
        <v>#VALUE!</v>
      </c>
      <c r="BD204" s="55" t="e">
        <f>IF(AND(BA204&lt;&gt;"",BC204&lt;&gt;""),VLOOKUP(BA204&amp;BC204,'No Eliminar'!$P$3:$Q$27,2,FALSE),"")</f>
        <v>#VALUE!</v>
      </c>
      <c r="BE204" s="43"/>
      <c r="BF204" s="1018"/>
      <c r="BG204" s="926"/>
      <c r="BH204" s="926"/>
      <c r="BI204" s="926"/>
      <c r="BJ204" s="926"/>
      <c r="BK204" s="1010"/>
      <c r="BL204" s="926"/>
    </row>
    <row r="205" spans="2:64" ht="50.25" thickTop="1" thickBot="1" x14ac:dyDescent="0.35">
      <c r="B205" s="779"/>
      <c r="C205" s="1269" t="e">
        <f>VLOOKUP(B205,'No Eliminar'!B$3:D$18,2,FALSE)</f>
        <v>#N/A</v>
      </c>
      <c r="D205" s="1269" t="e">
        <f>VLOOKUP(B205,'No Eliminar'!B$3:E$18,4,FALSE)</f>
        <v>#N/A</v>
      </c>
      <c r="E205" s="779"/>
      <c r="F205" s="120"/>
      <c r="G205" s="920"/>
      <c r="H205" s="919"/>
      <c r="I205" s="926"/>
      <c r="J205" s="926"/>
      <c r="K205" s="927"/>
      <c r="L205" s="41"/>
      <c r="M205" s="65" t="str">
        <f t="shared" si="267"/>
        <v>;</v>
      </c>
      <c r="N205" s="66" t="str">
        <f t="shared" si="268"/>
        <v/>
      </c>
      <c r="O205" s="67" t="s">
        <v>53</v>
      </c>
      <c r="P205" s="67" t="s">
        <v>53</v>
      </c>
      <c r="Q205" s="67" t="s">
        <v>53</v>
      </c>
      <c r="R205" s="67" t="s">
        <v>53</v>
      </c>
      <c r="S205" s="67" t="s">
        <v>53</v>
      </c>
      <c r="T205" s="67" t="s">
        <v>53</v>
      </c>
      <c r="U205" s="67" t="s">
        <v>53</v>
      </c>
      <c r="V205" s="67" t="s">
        <v>54</v>
      </c>
      <c r="W205" s="67" t="s">
        <v>54</v>
      </c>
      <c r="X205" s="67" t="s">
        <v>53</v>
      </c>
      <c r="Y205" s="67" t="s">
        <v>53</v>
      </c>
      <c r="Z205" s="67" t="s">
        <v>53</v>
      </c>
      <c r="AA205" s="67" t="s">
        <v>53</v>
      </c>
      <c r="AB205" s="67" t="s">
        <v>53</v>
      </c>
      <c r="AC205" s="67" t="s">
        <v>53</v>
      </c>
      <c r="AD205" s="67" t="s">
        <v>54</v>
      </c>
      <c r="AE205" s="67" t="s">
        <v>53</v>
      </c>
      <c r="AF205" s="67" t="s">
        <v>53</v>
      </c>
      <c r="AG205" s="67" t="s">
        <v>54</v>
      </c>
      <c r="AH205" s="42"/>
      <c r="AI205" s="41"/>
      <c r="AJ205" s="42"/>
      <c r="AK205" s="85" t="str">
        <f t="shared" si="266"/>
        <v>;</v>
      </c>
      <c r="AL205" s="70" t="str">
        <f t="shared" si="269"/>
        <v/>
      </c>
      <c r="AM205" s="50" t="e">
        <f>IF(AND(M205&lt;&gt;"",AK205&lt;&gt;""),VLOOKUP(M205&amp;AK205,'No Eliminar'!$P$3:$Q$27,2,FALSE),"")</f>
        <v>#N/A</v>
      </c>
      <c r="AN205" s="93"/>
      <c r="AO205" s="1323"/>
      <c r="AP205" s="372"/>
      <c r="AQ205" s="51" t="str">
        <f t="shared" si="258"/>
        <v>Impacto</v>
      </c>
      <c r="AR205" s="43"/>
      <c r="AS205" s="49" t="str">
        <f t="shared" si="259"/>
        <v/>
      </c>
      <c r="AT205" s="43"/>
      <c r="AU205" s="49" t="str">
        <f t="shared" si="260"/>
        <v/>
      </c>
      <c r="AV205" s="53" t="e">
        <f t="shared" si="261"/>
        <v>#VALUE!</v>
      </c>
      <c r="AW205" s="43"/>
      <c r="AX205" s="43"/>
      <c r="AY205" s="43"/>
      <c r="AZ205" s="53" t="str">
        <f t="shared" si="262"/>
        <v/>
      </c>
      <c r="BA205" s="54" t="str">
        <f t="shared" si="263"/>
        <v>Muy Alta</v>
      </c>
      <c r="BB205" s="53" t="e">
        <f t="shared" si="264"/>
        <v>#VALUE!</v>
      </c>
      <c r="BC205" s="54" t="e">
        <f t="shared" si="265"/>
        <v>#VALUE!</v>
      </c>
      <c r="BD205" s="55" t="e">
        <f>IF(AND(BA205&lt;&gt;"",BC205&lt;&gt;""),VLOOKUP(BA205&amp;BC205,'No Eliminar'!$P$3:$Q$27,2,FALSE),"")</f>
        <v>#VALUE!</v>
      </c>
      <c r="BE205" s="43"/>
      <c r="BF205" s="1018"/>
      <c r="BG205" s="926"/>
      <c r="BH205" s="926"/>
      <c r="BI205" s="926"/>
      <c r="BJ205" s="926"/>
      <c r="BK205" s="1010"/>
      <c r="BL205" s="926"/>
    </row>
    <row r="206" spans="2:64" ht="50.25" thickTop="1" thickBot="1" x14ac:dyDescent="0.35">
      <c r="B206" s="779"/>
      <c r="C206" s="1269" t="e">
        <f>VLOOKUP(B206,'No Eliminar'!B$3:D$18,2,FALSE)</f>
        <v>#N/A</v>
      </c>
      <c r="D206" s="1269" t="e">
        <f>VLOOKUP(B206,'No Eliminar'!B$3:E$18,4,FALSE)</f>
        <v>#N/A</v>
      </c>
      <c r="E206" s="779"/>
      <c r="F206" s="120"/>
      <c r="G206" s="920"/>
      <c r="H206" s="919"/>
      <c r="I206" s="926"/>
      <c r="J206" s="926"/>
      <c r="K206" s="927"/>
      <c r="L206" s="41"/>
      <c r="M206" s="65" t="str">
        <f t="shared" si="267"/>
        <v>;</v>
      </c>
      <c r="N206" s="66" t="str">
        <f t="shared" si="268"/>
        <v/>
      </c>
      <c r="O206" s="67" t="s">
        <v>53</v>
      </c>
      <c r="P206" s="67" t="s">
        <v>53</v>
      </c>
      <c r="Q206" s="67" t="s">
        <v>53</v>
      </c>
      <c r="R206" s="67" t="s">
        <v>53</v>
      </c>
      <c r="S206" s="67" t="s">
        <v>53</v>
      </c>
      <c r="T206" s="67" t="s">
        <v>53</v>
      </c>
      <c r="U206" s="67" t="s">
        <v>53</v>
      </c>
      <c r="V206" s="67" t="s">
        <v>54</v>
      </c>
      <c r="W206" s="67" t="s">
        <v>54</v>
      </c>
      <c r="X206" s="67" t="s">
        <v>53</v>
      </c>
      <c r="Y206" s="67" t="s">
        <v>53</v>
      </c>
      <c r="Z206" s="67" t="s">
        <v>53</v>
      </c>
      <c r="AA206" s="67" t="s">
        <v>53</v>
      </c>
      <c r="AB206" s="67" t="s">
        <v>53</v>
      </c>
      <c r="AC206" s="67" t="s">
        <v>53</v>
      </c>
      <c r="AD206" s="67" t="s">
        <v>54</v>
      </c>
      <c r="AE206" s="67" t="s">
        <v>53</v>
      </c>
      <c r="AF206" s="67" t="s">
        <v>53</v>
      </c>
      <c r="AG206" s="67" t="s">
        <v>54</v>
      </c>
      <c r="AH206" s="42"/>
      <c r="AI206" s="41"/>
      <c r="AJ206" s="42"/>
      <c r="AK206" s="85" t="str">
        <f t="shared" si="266"/>
        <v>;</v>
      </c>
      <c r="AL206" s="70" t="str">
        <f t="shared" si="269"/>
        <v/>
      </c>
      <c r="AM206" s="50" t="e">
        <f>IF(AND(M206&lt;&gt;"",AK206&lt;&gt;""),VLOOKUP(M206&amp;AK206,'No Eliminar'!$P$3:$Q$27,2,FALSE),"")</f>
        <v>#N/A</v>
      </c>
      <c r="AN206" s="93"/>
      <c r="AO206" s="1323"/>
      <c r="AP206" s="372"/>
      <c r="AQ206" s="51" t="str">
        <f t="shared" si="258"/>
        <v>Impacto</v>
      </c>
      <c r="AR206" s="43"/>
      <c r="AS206" s="49" t="str">
        <f t="shared" si="259"/>
        <v/>
      </c>
      <c r="AT206" s="43"/>
      <c r="AU206" s="49" t="str">
        <f t="shared" si="260"/>
        <v/>
      </c>
      <c r="AV206" s="53" t="e">
        <f t="shared" si="261"/>
        <v>#VALUE!</v>
      </c>
      <c r="AW206" s="43"/>
      <c r="AX206" s="43"/>
      <c r="AY206" s="43"/>
      <c r="AZ206" s="53" t="str">
        <f t="shared" si="262"/>
        <v/>
      </c>
      <c r="BA206" s="54" t="str">
        <f t="shared" si="263"/>
        <v>Muy Alta</v>
      </c>
      <c r="BB206" s="53" t="e">
        <f t="shared" si="264"/>
        <v>#VALUE!</v>
      </c>
      <c r="BC206" s="54" t="e">
        <f t="shared" si="265"/>
        <v>#VALUE!</v>
      </c>
      <c r="BD206" s="55" t="e">
        <f>IF(AND(BA206&lt;&gt;"",BC206&lt;&gt;""),VLOOKUP(BA206&amp;BC206,'No Eliminar'!$P$3:$Q$27,2,FALSE),"")</f>
        <v>#VALUE!</v>
      </c>
      <c r="BE206" s="43"/>
      <c r="BF206" s="1018"/>
      <c r="BG206" s="926"/>
      <c r="BH206" s="926"/>
      <c r="BI206" s="926"/>
      <c r="BJ206" s="926"/>
      <c r="BK206" s="1010"/>
      <c r="BL206" s="926"/>
    </row>
    <row r="207" spans="2:64" ht="50.25" thickTop="1" thickBot="1" x14ac:dyDescent="0.35">
      <c r="B207" s="779"/>
      <c r="C207" s="1269" t="e">
        <f>VLOOKUP(B207,'No Eliminar'!B$3:D$18,2,FALSE)</f>
        <v>#N/A</v>
      </c>
      <c r="D207" s="1269" t="e">
        <f>VLOOKUP(B207,'No Eliminar'!B$3:E$18,4,FALSE)</f>
        <v>#N/A</v>
      </c>
      <c r="E207" s="779"/>
      <c r="F207" s="120"/>
      <c r="G207" s="920"/>
      <c r="H207" s="919"/>
      <c r="I207" s="926"/>
      <c r="J207" s="926"/>
      <c r="K207" s="927"/>
      <c r="L207" s="41"/>
      <c r="M207" s="65" t="str">
        <f t="shared" si="267"/>
        <v>;</v>
      </c>
      <c r="N207" s="66" t="str">
        <f t="shared" si="268"/>
        <v/>
      </c>
      <c r="O207" s="67" t="s">
        <v>53</v>
      </c>
      <c r="P207" s="67" t="s">
        <v>53</v>
      </c>
      <c r="Q207" s="67" t="s">
        <v>53</v>
      </c>
      <c r="R207" s="67" t="s">
        <v>53</v>
      </c>
      <c r="S207" s="67" t="s">
        <v>53</v>
      </c>
      <c r="T207" s="67" t="s">
        <v>53</v>
      </c>
      <c r="U207" s="67" t="s">
        <v>53</v>
      </c>
      <c r="V207" s="67" t="s">
        <v>54</v>
      </c>
      <c r="W207" s="67" t="s">
        <v>54</v>
      </c>
      <c r="X207" s="67" t="s">
        <v>53</v>
      </c>
      <c r="Y207" s="67" t="s">
        <v>53</v>
      </c>
      <c r="Z207" s="67" t="s">
        <v>53</v>
      </c>
      <c r="AA207" s="67" t="s">
        <v>53</v>
      </c>
      <c r="AB207" s="67" t="s">
        <v>53</v>
      </c>
      <c r="AC207" s="67" t="s">
        <v>53</v>
      </c>
      <c r="AD207" s="67" t="s">
        <v>54</v>
      </c>
      <c r="AE207" s="67" t="s">
        <v>53</v>
      </c>
      <c r="AF207" s="67" t="s">
        <v>53</v>
      </c>
      <c r="AG207" s="67" t="s">
        <v>54</v>
      </c>
      <c r="AH207" s="42"/>
      <c r="AI207" s="41"/>
      <c r="AJ207" s="42"/>
      <c r="AK207" s="85" t="str">
        <f t="shared" si="266"/>
        <v>;</v>
      </c>
      <c r="AL207" s="70" t="str">
        <f t="shared" si="269"/>
        <v/>
      </c>
      <c r="AM207" s="50" t="e">
        <f>IF(AND(M207&lt;&gt;"",AK207&lt;&gt;""),VLOOKUP(M207&amp;AK207,'No Eliminar'!$P$3:$Q$27,2,FALSE),"")</f>
        <v>#N/A</v>
      </c>
      <c r="AN207" s="93"/>
      <c r="AO207" s="1323"/>
      <c r="AP207" s="372"/>
      <c r="AQ207" s="51" t="str">
        <f t="shared" si="258"/>
        <v>Impacto</v>
      </c>
      <c r="AR207" s="43"/>
      <c r="AS207" s="49" t="str">
        <f t="shared" si="259"/>
        <v/>
      </c>
      <c r="AT207" s="43"/>
      <c r="AU207" s="49" t="str">
        <f t="shared" si="260"/>
        <v/>
      </c>
      <c r="AV207" s="53" t="e">
        <f t="shared" si="261"/>
        <v>#VALUE!</v>
      </c>
      <c r="AW207" s="43"/>
      <c r="AX207" s="43"/>
      <c r="AY207" s="43"/>
      <c r="AZ207" s="53" t="str">
        <f t="shared" si="262"/>
        <v/>
      </c>
      <c r="BA207" s="54" t="str">
        <f t="shared" si="263"/>
        <v>Muy Alta</v>
      </c>
      <c r="BB207" s="53" t="e">
        <f t="shared" si="264"/>
        <v>#VALUE!</v>
      </c>
      <c r="BC207" s="54" t="e">
        <f t="shared" si="265"/>
        <v>#VALUE!</v>
      </c>
      <c r="BD207" s="55" t="e">
        <f>IF(AND(BA207&lt;&gt;"",BC207&lt;&gt;""),VLOOKUP(BA207&amp;BC207,'No Eliminar'!$P$3:$Q$27,2,FALSE),"")</f>
        <v>#VALUE!</v>
      </c>
      <c r="BE207" s="43"/>
      <c r="BF207" s="1018"/>
      <c r="BG207" s="926"/>
      <c r="BH207" s="926"/>
      <c r="BI207" s="926"/>
      <c r="BJ207" s="926"/>
      <c r="BK207" s="1010"/>
      <c r="BL207" s="926"/>
    </row>
    <row r="208" spans="2:64" ht="50.25" thickTop="1" thickBot="1" x14ac:dyDescent="0.35">
      <c r="B208" s="779"/>
      <c r="C208" s="1269" t="e">
        <f>VLOOKUP(B208,'No Eliminar'!B$3:D$18,2,FALSE)</f>
        <v>#N/A</v>
      </c>
      <c r="D208" s="1269" t="e">
        <f>VLOOKUP(B208,'No Eliminar'!B$3:E$18,4,FALSE)</f>
        <v>#N/A</v>
      </c>
      <c r="E208" s="779"/>
      <c r="F208" s="120"/>
      <c r="G208" s="920"/>
      <c r="H208" s="919"/>
      <c r="I208" s="926"/>
      <c r="J208" s="926"/>
      <c r="K208" s="927"/>
      <c r="L208" s="41"/>
      <c r="M208" s="65" t="str">
        <f t="shared" si="267"/>
        <v>;</v>
      </c>
      <c r="N208" s="66" t="str">
        <f t="shared" si="268"/>
        <v/>
      </c>
      <c r="O208" s="67" t="s">
        <v>53</v>
      </c>
      <c r="P208" s="67" t="s">
        <v>53</v>
      </c>
      <c r="Q208" s="67" t="s">
        <v>53</v>
      </c>
      <c r="R208" s="67" t="s">
        <v>53</v>
      </c>
      <c r="S208" s="67" t="s">
        <v>53</v>
      </c>
      <c r="T208" s="67" t="s">
        <v>53</v>
      </c>
      <c r="U208" s="67" t="s">
        <v>53</v>
      </c>
      <c r="V208" s="67" t="s">
        <v>54</v>
      </c>
      <c r="W208" s="67" t="s">
        <v>54</v>
      </c>
      <c r="X208" s="67" t="s">
        <v>53</v>
      </c>
      <c r="Y208" s="67" t="s">
        <v>53</v>
      </c>
      <c r="Z208" s="67" t="s">
        <v>53</v>
      </c>
      <c r="AA208" s="67" t="s">
        <v>53</v>
      </c>
      <c r="AB208" s="67" t="s">
        <v>53</v>
      </c>
      <c r="AC208" s="67" t="s">
        <v>53</v>
      </c>
      <c r="AD208" s="67" t="s">
        <v>54</v>
      </c>
      <c r="AE208" s="67" t="s">
        <v>53</v>
      </c>
      <c r="AF208" s="67" t="s">
        <v>53</v>
      </c>
      <c r="AG208" s="67" t="s">
        <v>54</v>
      </c>
      <c r="AH208" s="42"/>
      <c r="AI208" s="41"/>
      <c r="AJ208" s="42"/>
      <c r="AK208" s="85" t="str">
        <f t="shared" si="266"/>
        <v>;</v>
      </c>
      <c r="AL208" s="70" t="str">
        <f t="shared" si="269"/>
        <v/>
      </c>
      <c r="AM208" s="50" t="e">
        <f>IF(AND(M208&lt;&gt;"",AK208&lt;&gt;""),VLOOKUP(M208&amp;AK208,'No Eliminar'!$P$3:$Q$27,2,FALSE),"")</f>
        <v>#N/A</v>
      </c>
      <c r="AN208" s="93"/>
      <c r="AO208" s="1323"/>
      <c r="AP208" s="372"/>
      <c r="AQ208" s="51" t="str">
        <f t="shared" si="258"/>
        <v>Impacto</v>
      </c>
      <c r="AR208" s="43"/>
      <c r="AS208" s="49" t="str">
        <f t="shared" si="259"/>
        <v/>
      </c>
      <c r="AT208" s="43"/>
      <c r="AU208" s="49" t="str">
        <f t="shared" si="260"/>
        <v/>
      </c>
      <c r="AV208" s="53" t="e">
        <f t="shared" si="261"/>
        <v>#VALUE!</v>
      </c>
      <c r="AW208" s="43"/>
      <c r="AX208" s="43"/>
      <c r="AY208" s="43"/>
      <c r="AZ208" s="53" t="str">
        <f t="shared" si="262"/>
        <v/>
      </c>
      <c r="BA208" s="54" t="str">
        <f t="shared" si="263"/>
        <v>Muy Alta</v>
      </c>
      <c r="BB208" s="53" t="e">
        <f t="shared" si="264"/>
        <v>#VALUE!</v>
      </c>
      <c r="BC208" s="54" t="e">
        <f t="shared" si="265"/>
        <v>#VALUE!</v>
      </c>
      <c r="BD208" s="55" t="e">
        <f>IF(AND(BA208&lt;&gt;"",BC208&lt;&gt;""),VLOOKUP(BA208&amp;BC208,'No Eliminar'!$P$3:$Q$27,2,FALSE),"")</f>
        <v>#VALUE!</v>
      </c>
      <c r="BE208" s="43"/>
      <c r="BF208" s="1018"/>
      <c r="BG208" s="926"/>
      <c r="BH208" s="926"/>
      <c r="BI208" s="926"/>
      <c r="BJ208" s="926"/>
      <c r="BK208" s="1010"/>
      <c r="BL208" s="926"/>
    </row>
    <row r="209" spans="2:64" ht="50.25" thickTop="1" thickBot="1" x14ac:dyDescent="0.35">
      <c r="B209" s="779"/>
      <c r="C209" s="1269" t="e">
        <f>VLOOKUP(B209,'No Eliminar'!B$3:D$18,2,FALSE)</f>
        <v>#N/A</v>
      </c>
      <c r="D209" s="1269" t="e">
        <f>VLOOKUP(B209,'No Eliminar'!B$3:E$18,4,FALSE)</f>
        <v>#N/A</v>
      </c>
      <c r="E209" s="779"/>
      <c r="F209" s="120"/>
      <c r="G209" s="920"/>
      <c r="H209" s="919"/>
      <c r="I209" s="926"/>
      <c r="J209" s="926"/>
      <c r="K209" s="927"/>
      <c r="L209" s="41"/>
      <c r="M209" s="65" t="str">
        <f t="shared" si="267"/>
        <v>;</v>
      </c>
      <c r="N209" s="66" t="str">
        <f t="shared" si="268"/>
        <v/>
      </c>
      <c r="O209" s="67" t="s">
        <v>53</v>
      </c>
      <c r="P209" s="67" t="s">
        <v>53</v>
      </c>
      <c r="Q209" s="67" t="s">
        <v>53</v>
      </c>
      <c r="R209" s="67" t="s">
        <v>53</v>
      </c>
      <c r="S209" s="67" t="s">
        <v>53</v>
      </c>
      <c r="T209" s="67" t="s">
        <v>53</v>
      </c>
      <c r="U209" s="67" t="s">
        <v>53</v>
      </c>
      <c r="V209" s="67" t="s">
        <v>54</v>
      </c>
      <c r="W209" s="67" t="s">
        <v>54</v>
      </c>
      <c r="X209" s="67" t="s">
        <v>53</v>
      </c>
      <c r="Y209" s="67" t="s">
        <v>53</v>
      </c>
      <c r="Z209" s="67" t="s">
        <v>53</v>
      </c>
      <c r="AA209" s="67" t="s">
        <v>53</v>
      </c>
      <c r="AB209" s="67" t="s">
        <v>53</v>
      </c>
      <c r="AC209" s="67" t="s">
        <v>53</v>
      </c>
      <c r="AD209" s="67" t="s">
        <v>54</v>
      </c>
      <c r="AE209" s="67" t="s">
        <v>53</v>
      </c>
      <c r="AF209" s="67" t="s">
        <v>53</v>
      </c>
      <c r="AG209" s="67" t="s">
        <v>54</v>
      </c>
      <c r="AH209" s="42"/>
      <c r="AI209" s="41"/>
      <c r="AJ209" s="42"/>
      <c r="AK209" s="85" t="str">
        <f t="shared" si="266"/>
        <v>;</v>
      </c>
      <c r="AL209" s="70" t="str">
        <f t="shared" si="269"/>
        <v/>
      </c>
      <c r="AM209" s="50" t="e">
        <f>IF(AND(M209&lt;&gt;"",AK209&lt;&gt;""),VLOOKUP(M209&amp;AK209,'No Eliminar'!$P$3:$Q$27,2,FALSE),"")</f>
        <v>#N/A</v>
      </c>
      <c r="AN209" s="93"/>
      <c r="AO209" s="1323"/>
      <c r="AP209" s="372"/>
      <c r="AQ209" s="51" t="str">
        <f t="shared" si="258"/>
        <v>Impacto</v>
      </c>
      <c r="AR209" s="43"/>
      <c r="AS209" s="49" t="str">
        <f t="shared" si="259"/>
        <v/>
      </c>
      <c r="AT209" s="43"/>
      <c r="AU209" s="49" t="str">
        <f t="shared" si="260"/>
        <v/>
      </c>
      <c r="AV209" s="53" t="e">
        <f t="shared" si="261"/>
        <v>#VALUE!</v>
      </c>
      <c r="AW209" s="43"/>
      <c r="AX209" s="43"/>
      <c r="AY209" s="43"/>
      <c r="AZ209" s="53" t="str">
        <f t="shared" si="262"/>
        <v/>
      </c>
      <c r="BA209" s="54" t="str">
        <f t="shared" si="263"/>
        <v>Muy Alta</v>
      </c>
      <c r="BB209" s="53" t="e">
        <f t="shared" si="264"/>
        <v>#VALUE!</v>
      </c>
      <c r="BC209" s="54" t="e">
        <f t="shared" si="265"/>
        <v>#VALUE!</v>
      </c>
      <c r="BD209" s="55" t="e">
        <f>IF(AND(BA209&lt;&gt;"",BC209&lt;&gt;""),VLOOKUP(BA209&amp;BC209,'No Eliminar'!$P$3:$Q$27,2,FALSE),"")</f>
        <v>#VALUE!</v>
      </c>
      <c r="BE209" s="43"/>
      <c r="BF209" s="1018"/>
      <c r="BG209" s="926"/>
      <c r="BH209" s="926"/>
      <c r="BI209" s="926"/>
      <c r="BJ209" s="926"/>
      <c r="BK209" s="1010"/>
      <c r="BL209" s="926"/>
    </row>
    <row r="210" spans="2:64" ht="50.25" thickTop="1" thickBot="1" x14ac:dyDescent="0.35">
      <c r="B210" s="779"/>
      <c r="C210" s="1269" t="e">
        <f>VLOOKUP(B210,'No Eliminar'!B$3:D$18,2,FALSE)</f>
        <v>#N/A</v>
      </c>
      <c r="D210" s="1269" t="e">
        <f>VLOOKUP(B210,'No Eliminar'!B$3:E$18,4,FALSE)</f>
        <v>#N/A</v>
      </c>
      <c r="E210" s="779"/>
      <c r="F210" s="120"/>
      <c r="G210" s="920"/>
      <c r="H210" s="919"/>
      <c r="I210" s="926"/>
      <c r="J210" s="926"/>
      <c r="K210" s="927"/>
      <c r="L210" s="41"/>
      <c r="M210" s="65" t="str">
        <f t="shared" si="267"/>
        <v>;</v>
      </c>
      <c r="N210" s="66" t="str">
        <f t="shared" si="268"/>
        <v/>
      </c>
      <c r="O210" s="67" t="s">
        <v>53</v>
      </c>
      <c r="P210" s="67" t="s">
        <v>53</v>
      </c>
      <c r="Q210" s="67" t="s">
        <v>53</v>
      </c>
      <c r="R210" s="67" t="s">
        <v>53</v>
      </c>
      <c r="S210" s="67" t="s">
        <v>53</v>
      </c>
      <c r="T210" s="67" t="s">
        <v>53</v>
      </c>
      <c r="U210" s="67" t="s">
        <v>53</v>
      </c>
      <c r="V210" s="67" t="s">
        <v>54</v>
      </c>
      <c r="W210" s="67" t="s">
        <v>54</v>
      </c>
      <c r="X210" s="67" t="s">
        <v>53</v>
      </c>
      <c r="Y210" s="67" t="s">
        <v>53</v>
      </c>
      <c r="Z210" s="67" t="s">
        <v>53</v>
      </c>
      <c r="AA210" s="67" t="s">
        <v>53</v>
      </c>
      <c r="AB210" s="67" t="s">
        <v>53</v>
      </c>
      <c r="AC210" s="67" t="s">
        <v>53</v>
      </c>
      <c r="AD210" s="67" t="s">
        <v>54</v>
      </c>
      <c r="AE210" s="67" t="s">
        <v>53</v>
      </c>
      <c r="AF210" s="67" t="s">
        <v>53</v>
      </c>
      <c r="AG210" s="67" t="s">
        <v>54</v>
      </c>
      <c r="AH210" s="42"/>
      <c r="AI210" s="41"/>
      <c r="AJ210" s="42"/>
      <c r="AK210" s="85" t="str">
        <f t="shared" si="266"/>
        <v>;</v>
      </c>
      <c r="AL210" s="70" t="str">
        <f t="shared" si="269"/>
        <v/>
      </c>
      <c r="AM210" s="50" t="e">
        <f>IF(AND(M210&lt;&gt;"",AK210&lt;&gt;""),VLOOKUP(M210&amp;AK210,'No Eliminar'!$P$3:$Q$27,2,FALSE),"")</f>
        <v>#N/A</v>
      </c>
      <c r="AN210" s="93"/>
      <c r="AO210" s="1323"/>
      <c r="AP210" s="372"/>
      <c r="AQ210" s="51" t="str">
        <f t="shared" si="258"/>
        <v>Impacto</v>
      </c>
      <c r="AR210" s="43"/>
      <c r="AS210" s="49" t="str">
        <f t="shared" si="259"/>
        <v/>
      </c>
      <c r="AT210" s="43"/>
      <c r="AU210" s="49" t="str">
        <f t="shared" si="260"/>
        <v/>
      </c>
      <c r="AV210" s="53" t="e">
        <f t="shared" si="261"/>
        <v>#VALUE!</v>
      </c>
      <c r="AW210" s="43"/>
      <c r="AX210" s="43"/>
      <c r="AY210" s="43"/>
      <c r="AZ210" s="53" t="str">
        <f t="shared" si="262"/>
        <v/>
      </c>
      <c r="BA210" s="54" t="str">
        <f t="shared" si="263"/>
        <v>Muy Alta</v>
      </c>
      <c r="BB210" s="53" t="e">
        <f t="shared" si="264"/>
        <v>#VALUE!</v>
      </c>
      <c r="BC210" s="54" t="e">
        <f t="shared" si="265"/>
        <v>#VALUE!</v>
      </c>
      <c r="BD210" s="55" t="e">
        <f>IF(AND(BA210&lt;&gt;"",BC210&lt;&gt;""),VLOOKUP(BA210&amp;BC210,'No Eliminar'!$P$3:$Q$27,2,FALSE),"")</f>
        <v>#VALUE!</v>
      </c>
      <c r="BE210" s="43"/>
      <c r="BF210" s="1018"/>
      <c r="BG210" s="926"/>
      <c r="BH210" s="926"/>
      <c r="BI210" s="926"/>
      <c r="BJ210" s="926"/>
      <c r="BK210" s="1010"/>
      <c r="BL210" s="926"/>
    </row>
    <row r="211" spans="2:64" ht="50.25" thickTop="1" thickBot="1" x14ac:dyDescent="0.35">
      <c r="B211" s="779"/>
      <c r="C211" s="1269" t="e">
        <f>VLOOKUP(B211,'No Eliminar'!B$3:D$18,2,FALSE)</f>
        <v>#N/A</v>
      </c>
      <c r="D211" s="1269" t="e">
        <f>VLOOKUP(B211,'No Eliminar'!B$3:E$18,4,FALSE)</f>
        <v>#N/A</v>
      </c>
      <c r="E211" s="779"/>
      <c r="F211" s="120"/>
      <c r="G211" s="920"/>
      <c r="H211" s="919"/>
      <c r="I211" s="926"/>
      <c r="J211" s="926"/>
      <c r="K211" s="927"/>
      <c r="L211" s="41"/>
      <c r="M211" s="65" t="str">
        <f t="shared" si="267"/>
        <v>;</v>
      </c>
      <c r="N211" s="66" t="str">
        <f t="shared" si="268"/>
        <v/>
      </c>
      <c r="O211" s="67" t="s">
        <v>53</v>
      </c>
      <c r="P211" s="67" t="s">
        <v>53</v>
      </c>
      <c r="Q211" s="67" t="s">
        <v>53</v>
      </c>
      <c r="R211" s="67" t="s">
        <v>53</v>
      </c>
      <c r="S211" s="67" t="s">
        <v>53</v>
      </c>
      <c r="T211" s="67" t="s">
        <v>53</v>
      </c>
      <c r="U211" s="67" t="s">
        <v>53</v>
      </c>
      <c r="V211" s="67" t="s">
        <v>54</v>
      </c>
      <c r="W211" s="67" t="s">
        <v>54</v>
      </c>
      <c r="X211" s="67" t="s">
        <v>53</v>
      </c>
      <c r="Y211" s="67" t="s">
        <v>53</v>
      </c>
      <c r="Z211" s="67" t="s">
        <v>53</v>
      </c>
      <c r="AA211" s="67" t="s">
        <v>53</v>
      </c>
      <c r="AB211" s="67" t="s">
        <v>53</v>
      </c>
      <c r="AC211" s="67" t="s">
        <v>53</v>
      </c>
      <c r="AD211" s="67" t="s">
        <v>54</v>
      </c>
      <c r="AE211" s="67" t="s">
        <v>53</v>
      </c>
      <c r="AF211" s="67" t="s">
        <v>53</v>
      </c>
      <c r="AG211" s="67" t="s">
        <v>54</v>
      </c>
      <c r="AH211" s="42"/>
      <c r="AI211" s="41"/>
      <c r="AJ211" s="42"/>
      <c r="AK211" s="85" t="str">
        <f t="shared" si="266"/>
        <v>;</v>
      </c>
      <c r="AL211" s="70" t="str">
        <f t="shared" si="269"/>
        <v/>
      </c>
      <c r="AM211" s="50" t="e">
        <f>IF(AND(M211&lt;&gt;"",AK211&lt;&gt;""),VLOOKUP(M211&amp;AK211,'No Eliminar'!$P$3:$Q$27,2,FALSE),"")</f>
        <v>#N/A</v>
      </c>
      <c r="AN211" s="93"/>
      <c r="AO211" s="1323"/>
      <c r="AP211" s="372"/>
      <c r="AQ211" s="51" t="str">
        <f t="shared" si="258"/>
        <v>Impacto</v>
      </c>
      <c r="AR211" s="43"/>
      <c r="AS211" s="49" t="str">
        <f t="shared" si="259"/>
        <v/>
      </c>
      <c r="AT211" s="43"/>
      <c r="AU211" s="49" t="str">
        <f t="shared" si="260"/>
        <v/>
      </c>
      <c r="AV211" s="53" t="e">
        <f t="shared" si="261"/>
        <v>#VALUE!</v>
      </c>
      <c r="AW211" s="43"/>
      <c r="AX211" s="43"/>
      <c r="AY211" s="43"/>
      <c r="AZ211" s="53" t="str">
        <f t="shared" si="262"/>
        <v/>
      </c>
      <c r="BA211" s="54" t="str">
        <f t="shared" si="263"/>
        <v>Muy Alta</v>
      </c>
      <c r="BB211" s="53" t="e">
        <f t="shared" si="264"/>
        <v>#VALUE!</v>
      </c>
      <c r="BC211" s="54" t="e">
        <f t="shared" si="265"/>
        <v>#VALUE!</v>
      </c>
      <c r="BD211" s="55" t="e">
        <f>IF(AND(BA211&lt;&gt;"",BC211&lt;&gt;""),VLOOKUP(BA211&amp;BC211,'No Eliminar'!$P$3:$Q$27,2,FALSE),"")</f>
        <v>#VALUE!</v>
      </c>
      <c r="BE211" s="43"/>
      <c r="BF211" s="1018"/>
      <c r="BG211" s="926"/>
      <c r="BH211" s="926"/>
      <c r="BI211" s="926"/>
      <c r="BJ211" s="926"/>
      <c r="BK211" s="1010"/>
      <c r="BL211" s="926"/>
    </row>
    <row r="212" spans="2:64" ht="50.25" thickTop="1" thickBot="1" x14ac:dyDescent="0.35">
      <c r="B212" s="779"/>
      <c r="C212" s="1269" t="e">
        <f>VLOOKUP(B212,'No Eliminar'!B$3:D$18,2,FALSE)</f>
        <v>#N/A</v>
      </c>
      <c r="D212" s="1269" t="e">
        <f>VLOOKUP(B212,'No Eliminar'!B$3:E$18,4,FALSE)</f>
        <v>#N/A</v>
      </c>
      <c r="E212" s="779"/>
      <c r="F212" s="120"/>
      <c r="G212" s="920"/>
      <c r="H212" s="919"/>
      <c r="I212" s="926"/>
      <c r="J212" s="926"/>
      <c r="K212" s="927"/>
      <c r="L212" s="41"/>
      <c r="M212" s="65" t="str">
        <f t="shared" si="267"/>
        <v>;</v>
      </c>
      <c r="N212" s="66" t="str">
        <f t="shared" si="268"/>
        <v/>
      </c>
      <c r="O212" s="67" t="s">
        <v>53</v>
      </c>
      <c r="P212" s="67" t="s">
        <v>53</v>
      </c>
      <c r="Q212" s="67" t="s">
        <v>53</v>
      </c>
      <c r="R212" s="67" t="s">
        <v>53</v>
      </c>
      <c r="S212" s="67" t="s">
        <v>53</v>
      </c>
      <c r="T212" s="67" t="s">
        <v>53</v>
      </c>
      <c r="U212" s="67" t="s">
        <v>53</v>
      </c>
      <c r="V212" s="67" t="s">
        <v>54</v>
      </c>
      <c r="W212" s="67" t="s">
        <v>54</v>
      </c>
      <c r="X212" s="67" t="s">
        <v>53</v>
      </c>
      <c r="Y212" s="67" t="s">
        <v>53</v>
      </c>
      <c r="Z212" s="67" t="s">
        <v>53</v>
      </c>
      <c r="AA212" s="67" t="s">
        <v>53</v>
      </c>
      <c r="AB212" s="67" t="s">
        <v>53</v>
      </c>
      <c r="AC212" s="67" t="s">
        <v>53</v>
      </c>
      <c r="AD212" s="67" t="s">
        <v>54</v>
      </c>
      <c r="AE212" s="67" t="s">
        <v>53</v>
      </c>
      <c r="AF212" s="67" t="s">
        <v>53</v>
      </c>
      <c r="AG212" s="67" t="s">
        <v>54</v>
      </c>
      <c r="AH212" s="42"/>
      <c r="AI212" s="41"/>
      <c r="AJ212" s="42"/>
      <c r="AK212" s="85" t="str">
        <f t="shared" si="266"/>
        <v>;</v>
      </c>
      <c r="AL212" s="70" t="str">
        <f t="shared" si="269"/>
        <v/>
      </c>
      <c r="AM212" s="50" t="e">
        <f>IF(AND(M212&lt;&gt;"",AK212&lt;&gt;""),VLOOKUP(M212&amp;AK212,'No Eliminar'!$P$3:$Q$27,2,FALSE),"")</f>
        <v>#N/A</v>
      </c>
      <c r="AN212" s="93"/>
      <c r="AO212" s="1323"/>
      <c r="AP212" s="372"/>
      <c r="AQ212" s="51" t="str">
        <f t="shared" si="258"/>
        <v>Impacto</v>
      </c>
      <c r="AR212" s="43"/>
      <c r="AS212" s="49" t="str">
        <f t="shared" si="259"/>
        <v/>
      </c>
      <c r="AT212" s="43"/>
      <c r="AU212" s="49" t="str">
        <f t="shared" si="260"/>
        <v/>
      </c>
      <c r="AV212" s="53" t="e">
        <f t="shared" si="261"/>
        <v>#VALUE!</v>
      </c>
      <c r="AW212" s="43"/>
      <c r="AX212" s="43"/>
      <c r="AY212" s="43"/>
      <c r="AZ212" s="53" t="str">
        <f t="shared" si="262"/>
        <v/>
      </c>
      <c r="BA212" s="54" t="str">
        <f t="shared" si="263"/>
        <v>Muy Alta</v>
      </c>
      <c r="BB212" s="53" t="e">
        <f t="shared" si="264"/>
        <v>#VALUE!</v>
      </c>
      <c r="BC212" s="54" t="e">
        <f t="shared" si="265"/>
        <v>#VALUE!</v>
      </c>
      <c r="BD212" s="55" t="e">
        <f>IF(AND(BA212&lt;&gt;"",BC212&lt;&gt;""),VLOOKUP(BA212&amp;BC212,'No Eliminar'!$P$3:$Q$27,2,FALSE),"")</f>
        <v>#VALUE!</v>
      </c>
      <c r="BE212" s="43"/>
      <c r="BF212" s="1018"/>
      <c r="BG212" s="926"/>
      <c r="BH212" s="926"/>
      <c r="BI212" s="926"/>
      <c r="BJ212" s="926"/>
      <c r="BK212" s="1010"/>
      <c r="BL212" s="926"/>
    </row>
    <row r="213" spans="2:64" ht="50.25" thickTop="1" thickBot="1" x14ac:dyDescent="0.35">
      <c r="B213" s="40"/>
      <c r="C213" s="81" t="e">
        <f>VLOOKUP(B213,'No Eliminar'!B$3:D$18,2,FALSE)</f>
        <v>#N/A</v>
      </c>
      <c r="D213" s="81" t="e">
        <f>VLOOKUP(B213,'No Eliminar'!B$3:E$18,4,FALSE)</f>
        <v>#N/A</v>
      </c>
      <c r="E213" s="40"/>
      <c r="F213" s="120"/>
      <c r="G213" s="920"/>
      <c r="H213" s="919"/>
      <c r="I213" s="926"/>
      <c r="J213" s="926"/>
      <c r="K213" s="927"/>
      <c r="L213" s="41"/>
      <c r="M213" s="65" t="str">
        <f t="shared" si="267"/>
        <v>;</v>
      </c>
      <c r="N213" s="66" t="str">
        <f t="shared" si="268"/>
        <v/>
      </c>
      <c r="O213" s="67" t="s">
        <v>53</v>
      </c>
      <c r="P213" s="67" t="s">
        <v>53</v>
      </c>
      <c r="Q213" s="67" t="s">
        <v>53</v>
      </c>
      <c r="R213" s="67" t="s">
        <v>53</v>
      </c>
      <c r="S213" s="67" t="s">
        <v>53</v>
      </c>
      <c r="T213" s="67" t="s">
        <v>53</v>
      </c>
      <c r="U213" s="67" t="s">
        <v>53</v>
      </c>
      <c r="V213" s="67" t="s">
        <v>54</v>
      </c>
      <c r="W213" s="67" t="s">
        <v>54</v>
      </c>
      <c r="X213" s="67" t="s">
        <v>53</v>
      </c>
      <c r="Y213" s="67" t="s">
        <v>53</v>
      </c>
      <c r="Z213" s="67" t="s">
        <v>53</v>
      </c>
      <c r="AA213" s="67" t="s">
        <v>53</v>
      </c>
      <c r="AB213" s="67" t="s">
        <v>53</v>
      </c>
      <c r="AC213" s="67" t="s">
        <v>53</v>
      </c>
      <c r="AD213" s="67" t="s">
        <v>54</v>
      </c>
      <c r="AE213" s="67" t="s">
        <v>53</v>
      </c>
      <c r="AF213" s="67" t="s">
        <v>53</v>
      </c>
      <c r="AG213" s="67" t="s">
        <v>54</v>
      </c>
      <c r="AH213" s="42"/>
      <c r="AI213" s="41"/>
      <c r="AJ213" s="42"/>
      <c r="AK213" s="85" t="str">
        <f t="shared" si="266"/>
        <v>;</v>
      </c>
      <c r="AL213" s="70" t="str">
        <f t="shared" si="269"/>
        <v/>
      </c>
      <c r="AM213" s="50" t="e">
        <f>IF(AND(M213&lt;&gt;"",AK213&lt;&gt;""),VLOOKUP(M213&amp;AK213,'No Eliminar'!$P$3:$Q$27,2,FALSE),"")</f>
        <v>#N/A</v>
      </c>
      <c r="AN213" s="93"/>
      <c r="AO213" s="1323"/>
      <c r="AP213" s="372"/>
      <c r="AQ213" s="51" t="str">
        <f t="shared" si="258"/>
        <v>Impacto</v>
      </c>
      <c r="AR213" s="43"/>
      <c r="AS213" s="49" t="str">
        <f t="shared" si="259"/>
        <v/>
      </c>
      <c r="AT213" s="43"/>
      <c r="AU213" s="49" t="str">
        <f t="shared" si="260"/>
        <v/>
      </c>
      <c r="AV213" s="53" t="e">
        <f t="shared" si="261"/>
        <v>#VALUE!</v>
      </c>
      <c r="AW213" s="43"/>
      <c r="AX213" s="43"/>
      <c r="AY213" s="43"/>
      <c r="AZ213" s="53" t="str">
        <f t="shared" si="262"/>
        <v/>
      </c>
      <c r="BA213" s="54" t="str">
        <f t="shared" si="263"/>
        <v>Muy Alta</v>
      </c>
      <c r="BB213" s="53" t="e">
        <f t="shared" si="264"/>
        <v>#VALUE!</v>
      </c>
      <c r="BC213" s="54" t="e">
        <f t="shared" si="265"/>
        <v>#VALUE!</v>
      </c>
      <c r="BD213" s="55" t="e">
        <f>IF(AND(BA213&lt;&gt;"",BC213&lt;&gt;""),VLOOKUP(BA213&amp;BC213,'No Eliminar'!$P$3:$Q$27,2,FALSE),"")</f>
        <v>#VALUE!</v>
      </c>
      <c r="BE213" s="43"/>
      <c r="BF213" s="1018"/>
      <c r="BG213" s="926"/>
      <c r="BH213" s="926"/>
      <c r="BI213" s="926"/>
      <c r="BJ213" s="926"/>
      <c r="BK213" s="1010"/>
      <c r="BL213" s="926"/>
    </row>
    <row r="214" spans="2:64" ht="50.25" thickTop="1" thickBot="1" x14ac:dyDescent="0.35">
      <c r="B214" s="40"/>
      <c r="C214" s="81" t="e">
        <f>VLOOKUP(B214,'No Eliminar'!B$3:D$18,2,FALSE)</f>
        <v>#N/A</v>
      </c>
      <c r="D214" s="81" t="e">
        <f>VLOOKUP(B214,'No Eliminar'!B$3:E$18,4,FALSE)</f>
        <v>#N/A</v>
      </c>
      <c r="E214" s="40"/>
      <c r="F214" s="120"/>
      <c r="G214" s="920"/>
      <c r="H214" s="919"/>
      <c r="I214" s="926"/>
      <c r="J214" s="926"/>
      <c r="K214" s="927"/>
      <c r="L214" s="41"/>
      <c r="M214" s="65" t="str">
        <f t="shared" si="267"/>
        <v>;</v>
      </c>
      <c r="N214" s="66" t="str">
        <f t="shared" si="268"/>
        <v/>
      </c>
      <c r="O214" s="67" t="s">
        <v>53</v>
      </c>
      <c r="P214" s="67" t="s">
        <v>53</v>
      </c>
      <c r="Q214" s="67" t="s">
        <v>53</v>
      </c>
      <c r="R214" s="67" t="s">
        <v>53</v>
      </c>
      <c r="S214" s="67" t="s">
        <v>53</v>
      </c>
      <c r="T214" s="67" t="s">
        <v>53</v>
      </c>
      <c r="U214" s="67" t="s">
        <v>53</v>
      </c>
      <c r="V214" s="67" t="s">
        <v>54</v>
      </c>
      <c r="W214" s="67" t="s">
        <v>54</v>
      </c>
      <c r="X214" s="67" t="s">
        <v>53</v>
      </c>
      <c r="Y214" s="67" t="s">
        <v>53</v>
      </c>
      <c r="Z214" s="67" t="s">
        <v>53</v>
      </c>
      <c r="AA214" s="67" t="s">
        <v>53</v>
      </c>
      <c r="AB214" s="67" t="s">
        <v>53</v>
      </c>
      <c r="AC214" s="67" t="s">
        <v>53</v>
      </c>
      <c r="AD214" s="67" t="s">
        <v>54</v>
      </c>
      <c r="AE214" s="67" t="s">
        <v>53</v>
      </c>
      <c r="AF214" s="67" t="s">
        <v>53</v>
      </c>
      <c r="AG214" s="67" t="s">
        <v>54</v>
      </c>
      <c r="AH214" s="42"/>
      <c r="AI214" s="41"/>
      <c r="AJ214" s="42"/>
      <c r="AK214" s="85" t="str">
        <f t="shared" si="266"/>
        <v>;</v>
      </c>
      <c r="AL214" s="70" t="str">
        <f t="shared" si="269"/>
        <v/>
      </c>
      <c r="AM214" s="50" t="e">
        <f>IF(AND(M214&lt;&gt;"",AK214&lt;&gt;""),VLOOKUP(M214&amp;AK214,'No Eliminar'!$P$3:$Q$27,2,FALSE),"")</f>
        <v>#N/A</v>
      </c>
      <c r="AN214" s="93"/>
      <c r="AO214" s="1323"/>
      <c r="AP214" s="372"/>
      <c r="AQ214" s="51" t="str">
        <f t="shared" ref="AQ214:AQ277" si="270">IF(AR214="Preventivo","Probabilidad",IF(AR214="Detectivo","Probabilidad","Impacto"))</f>
        <v>Impacto</v>
      </c>
      <c r="AR214" s="43"/>
      <c r="AS214" s="49" t="str">
        <f t="shared" si="259"/>
        <v/>
      </c>
      <c r="AT214" s="43"/>
      <c r="AU214" s="49" t="str">
        <f t="shared" si="260"/>
        <v/>
      </c>
      <c r="AV214" s="53" t="e">
        <f t="shared" si="261"/>
        <v>#VALUE!</v>
      </c>
      <c r="AW214" s="43"/>
      <c r="AX214" s="43"/>
      <c r="AY214" s="43"/>
      <c r="AZ214" s="53" t="str">
        <f t="shared" si="262"/>
        <v/>
      </c>
      <c r="BA214" s="54" t="str">
        <f t="shared" si="263"/>
        <v>Muy Alta</v>
      </c>
      <c r="BB214" s="53" t="e">
        <f t="shared" si="264"/>
        <v>#VALUE!</v>
      </c>
      <c r="BC214" s="54" t="e">
        <f t="shared" si="265"/>
        <v>#VALUE!</v>
      </c>
      <c r="BD214" s="55" t="e">
        <f>IF(AND(BA214&lt;&gt;"",BC214&lt;&gt;""),VLOOKUP(BA214&amp;BC214,'No Eliminar'!$P$3:$Q$27,2,FALSE),"")</f>
        <v>#VALUE!</v>
      </c>
      <c r="BE214" s="43"/>
      <c r="BF214" s="1018"/>
      <c r="BG214" s="926"/>
      <c r="BH214" s="926"/>
      <c r="BI214" s="926"/>
      <c r="BJ214" s="926"/>
      <c r="BK214" s="1010"/>
      <c r="BL214" s="926"/>
    </row>
    <row r="215" spans="2:64" ht="50.25" thickTop="1" thickBot="1" x14ac:dyDescent="0.35">
      <c r="B215" s="40"/>
      <c r="C215" s="81" t="e">
        <f>VLOOKUP(B215,'No Eliminar'!B$3:D$18,2,FALSE)</f>
        <v>#N/A</v>
      </c>
      <c r="D215" s="81" t="e">
        <f>VLOOKUP(B215,'No Eliminar'!B$3:E$18,4,FALSE)</f>
        <v>#N/A</v>
      </c>
      <c r="E215" s="40"/>
      <c r="F215" s="120"/>
      <c r="G215" s="920"/>
      <c r="H215" s="919"/>
      <c r="I215" s="926"/>
      <c r="J215" s="926"/>
      <c r="K215" s="927"/>
      <c r="L215" s="41"/>
      <c r="M215" s="65" t="str">
        <f t="shared" si="267"/>
        <v>;</v>
      </c>
      <c r="N215" s="66" t="str">
        <f t="shared" si="268"/>
        <v/>
      </c>
      <c r="O215" s="67" t="s">
        <v>53</v>
      </c>
      <c r="P215" s="67" t="s">
        <v>53</v>
      </c>
      <c r="Q215" s="67" t="s">
        <v>53</v>
      </c>
      <c r="R215" s="67" t="s">
        <v>53</v>
      </c>
      <c r="S215" s="67" t="s">
        <v>53</v>
      </c>
      <c r="T215" s="67" t="s">
        <v>53</v>
      </c>
      <c r="U215" s="67" t="s">
        <v>53</v>
      </c>
      <c r="V215" s="67" t="s">
        <v>54</v>
      </c>
      <c r="W215" s="67" t="s">
        <v>54</v>
      </c>
      <c r="X215" s="67" t="s">
        <v>53</v>
      </c>
      <c r="Y215" s="67" t="s">
        <v>53</v>
      </c>
      <c r="Z215" s="67" t="s">
        <v>53</v>
      </c>
      <c r="AA215" s="67" t="s">
        <v>53</v>
      </c>
      <c r="AB215" s="67" t="s">
        <v>53</v>
      </c>
      <c r="AC215" s="67" t="s">
        <v>53</v>
      </c>
      <c r="AD215" s="67" t="s">
        <v>54</v>
      </c>
      <c r="AE215" s="67" t="s">
        <v>53</v>
      </c>
      <c r="AF215" s="67" t="s">
        <v>53</v>
      </c>
      <c r="AG215" s="67" t="s">
        <v>54</v>
      </c>
      <c r="AH215" s="42"/>
      <c r="AI215" s="41"/>
      <c r="AJ215" s="42"/>
      <c r="AK215" s="85" t="str">
        <f t="shared" si="266"/>
        <v>;</v>
      </c>
      <c r="AL215" s="70" t="str">
        <f t="shared" si="269"/>
        <v/>
      </c>
      <c r="AM215" s="50" t="e">
        <f>IF(AND(M215&lt;&gt;"",AK215&lt;&gt;""),VLOOKUP(M215&amp;AK215,'No Eliminar'!$P$3:$Q$27,2,FALSE),"")</f>
        <v>#N/A</v>
      </c>
      <c r="AN215" s="93"/>
      <c r="AO215" s="1323"/>
      <c r="AP215" s="372"/>
      <c r="AQ215" s="51" t="str">
        <f t="shared" si="270"/>
        <v>Impacto</v>
      </c>
      <c r="AR215" s="43"/>
      <c r="AS215" s="49" t="str">
        <f t="shared" ref="AS215:AS277" si="271">IF(AR215="Preventivo", 25%, IF(AR215="Detectivo",15%, IF(AR215="Correctivo",10%,IF(AR215="No se tienen controles para aplicar al impacto","No Aplica",""))))</f>
        <v/>
      </c>
      <c r="AT215" s="43"/>
      <c r="AU215" s="49" t="str">
        <f t="shared" ref="AU215:AU278" si="272">IF(AT215="Automático", 25%, IF(AT215="Manual",15%,IF(AT215="No Aplica", "No Aplica","")))</f>
        <v/>
      </c>
      <c r="AV215" s="53" t="e">
        <f t="shared" ref="AV215:AV278" si="273">AS215+AU215</f>
        <v>#VALUE!</v>
      </c>
      <c r="AW215" s="43"/>
      <c r="AX215" s="43"/>
      <c r="AY215" s="43"/>
      <c r="AZ215" s="53" t="str">
        <f t="shared" ref="AZ215:AZ278" si="274">IFERROR(IF(AQ215="Probabilidad",(N215-(+N215*AV215)),IF(AQ215="Impacto",N215,"")),"")</f>
        <v/>
      </c>
      <c r="BA215" s="54" t="str">
        <f t="shared" ref="BA215:BA278" si="275">IF(AZ215&lt;=20%, "Muy Baja", IF(AZ215&lt;=40%,"Baja", IF(AZ215&lt;=60%,"Media",IF(AZ215&lt;=80%,"Alta","Muy Alta"))))</f>
        <v>Muy Alta</v>
      </c>
      <c r="BB215" s="53" t="e">
        <f t="shared" ref="BB215:BB278" si="276">IF(AQ215="Impacto",(AL215-(+AL215*AV215)),AL215)</f>
        <v>#VALUE!</v>
      </c>
      <c r="BC215" s="54" t="e">
        <f t="shared" ref="BC215:BC278" si="277">IF(BB215&lt;=20%, "Leve", IF(BB215&lt;=40%,"Menor", IF(BB215&lt;=60%,"Moderado",IF(BB215&lt;=80%,"Mayor","Catastrófico"))))</f>
        <v>#VALUE!</v>
      </c>
      <c r="BD215" s="55" t="e">
        <f>IF(AND(BA215&lt;&gt;"",BC215&lt;&gt;""),VLOOKUP(BA215&amp;BC215,'No Eliminar'!$P$3:$Q$27,2,FALSE),"")</f>
        <v>#VALUE!</v>
      </c>
      <c r="BE215" s="43"/>
      <c r="BF215" s="1018"/>
      <c r="BG215" s="926"/>
      <c r="BH215" s="926"/>
      <c r="BI215" s="926"/>
      <c r="BJ215" s="926"/>
      <c r="BK215" s="1010"/>
      <c r="BL215" s="926"/>
    </row>
    <row r="216" spans="2:64" ht="50.25" thickTop="1" thickBot="1" x14ac:dyDescent="0.35">
      <c r="B216" s="40"/>
      <c r="C216" s="81" t="e">
        <f>VLOOKUP(B216,'No Eliminar'!B$3:D$18,2,FALSE)</f>
        <v>#N/A</v>
      </c>
      <c r="D216" s="81" t="e">
        <f>VLOOKUP(B216,'No Eliminar'!B$3:E$18,4,FALSE)</f>
        <v>#N/A</v>
      </c>
      <c r="E216" s="40"/>
      <c r="F216" s="120"/>
      <c r="G216" s="920"/>
      <c r="H216" s="919"/>
      <c r="I216" s="926"/>
      <c r="J216" s="926"/>
      <c r="K216" s="927"/>
      <c r="L216" s="41"/>
      <c r="M216" s="65" t="str">
        <f t="shared" si="267"/>
        <v>;</v>
      </c>
      <c r="N216" s="66" t="str">
        <f t="shared" si="268"/>
        <v/>
      </c>
      <c r="O216" s="67" t="s">
        <v>53</v>
      </c>
      <c r="P216" s="67" t="s">
        <v>53</v>
      </c>
      <c r="Q216" s="67" t="s">
        <v>53</v>
      </c>
      <c r="R216" s="67" t="s">
        <v>53</v>
      </c>
      <c r="S216" s="67" t="s">
        <v>53</v>
      </c>
      <c r="T216" s="67" t="s">
        <v>53</v>
      </c>
      <c r="U216" s="67" t="s">
        <v>53</v>
      </c>
      <c r="V216" s="67" t="s">
        <v>54</v>
      </c>
      <c r="W216" s="67" t="s">
        <v>54</v>
      </c>
      <c r="X216" s="67" t="s">
        <v>53</v>
      </c>
      <c r="Y216" s="67" t="s">
        <v>53</v>
      </c>
      <c r="Z216" s="67" t="s">
        <v>53</v>
      </c>
      <c r="AA216" s="67" t="s">
        <v>53</v>
      </c>
      <c r="AB216" s="67" t="s">
        <v>53</v>
      </c>
      <c r="AC216" s="67" t="s">
        <v>53</v>
      </c>
      <c r="AD216" s="67" t="s">
        <v>54</v>
      </c>
      <c r="AE216" s="67" t="s">
        <v>53</v>
      </c>
      <c r="AF216" s="67" t="s">
        <v>53</v>
      </c>
      <c r="AG216" s="67" t="s">
        <v>54</v>
      </c>
      <c r="AH216" s="42"/>
      <c r="AI216" s="41"/>
      <c r="AJ216" s="42"/>
      <c r="AK216" s="85" t="str">
        <f t="shared" si="266"/>
        <v>;</v>
      </c>
      <c r="AL216" s="70" t="str">
        <f t="shared" si="269"/>
        <v/>
      </c>
      <c r="AM216" s="50" t="e">
        <f>IF(AND(M216&lt;&gt;"",AK216&lt;&gt;""),VLOOKUP(M216&amp;AK216,'No Eliminar'!$P$3:$Q$27,2,FALSE),"")</f>
        <v>#N/A</v>
      </c>
      <c r="AN216" s="93"/>
      <c r="AO216" s="1323"/>
      <c r="AP216" s="372"/>
      <c r="AQ216" s="51" t="str">
        <f t="shared" si="270"/>
        <v>Impacto</v>
      </c>
      <c r="AR216" s="43"/>
      <c r="AS216" s="49" t="str">
        <f t="shared" si="271"/>
        <v/>
      </c>
      <c r="AT216" s="43"/>
      <c r="AU216" s="49" t="str">
        <f t="shared" si="272"/>
        <v/>
      </c>
      <c r="AV216" s="53" t="e">
        <f t="shared" si="273"/>
        <v>#VALUE!</v>
      </c>
      <c r="AW216" s="43"/>
      <c r="AX216" s="43"/>
      <c r="AY216" s="43"/>
      <c r="AZ216" s="53" t="str">
        <f t="shared" si="274"/>
        <v/>
      </c>
      <c r="BA216" s="54" t="str">
        <f t="shared" si="275"/>
        <v>Muy Alta</v>
      </c>
      <c r="BB216" s="53" t="e">
        <f t="shared" si="276"/>
        <v>#VALUE!</v>
      </c>
      <c r="BC216" s="54" t="e">
        <f t="shared" si="277"/>
        <v>#VALUE!</v>
      </c>
      <c r="BD216" s="55" t="e">
        <f>IF(AND(BA216&lt;&gt;"",BC216&lt;&gt;""),VLOOKUP(BA216&amp;BC216,'No Eliminar'!$P$3:$Q$27,2,FALSE),"")</f>
        <v>#VALUE!</v>
      </c>
      <c r="BE216" s="43"/>
      <c r="BF216" s="1018"/>
      <c r="BG216" s="926"/>
      <c r="BH216" s="926"/>
      <c r="BI216" s="926"/>
      <c r="BJ216" s="926"/>
      <c r="BK216" s="1010"/>
      <c r="BL216" s="926"/>
    </row>
    <row r="217" spans="2:64" ht="50.25" thickTop="1" thickBot="1" x14ac:dyDescent="0.35">
      <c r="B217" s="40"/>
      <c r="C217" s="81" t="e">
        <f>VLOOKUP(B217,'No Eliminar'!B$3:D$18,2,FALSE)</f>
        <v>#N/A</v>
      </c>
      <c r="D217" s="81" t="e">
        <f>VLOOKUP(B217,'No Eliminar'!B$3:E$18,4,FALSE)</f>
        <v>#N/A</v>
      </c>
      <c r="E217" s="40"/>
      <c r="F217" s="120"/>
      <c r="G217" s="920"/>
      <c r="H217" s="919"/>
      <c r="I217" s="926"/>
      <c r="J217" s="926"/>
      <c r="K217" s="927"/>
      <c r="L217" s="41"/>
      <c r="M217" s="65" t="str">
        <f t="shared" si="267"/>
        <v>;</v>
      </c>
      <c r="N217" s="66" t="str">
        <f t="shared" si="268"/>
        <v/>
      </c>
      <c r="O217" s="67" t="s">
        <v>53</v>
      </c>
      <c r="P217" s="67" t="s">
        <v>53</v>
      </c>
      <c r="Q217" s="67" t="s">
        <v>53</v>
      </c>
      <c r="R217" s="67" t="s">
        <v>53</v>
      </c>
      <c r="S217" s="67" t="s">
        <v>53</v>
      </c>
      <c r="T217" s="67" t="s">
        <v>53</v>
      </c>
      <c r="U217" s="67" t="s">
        <v>53</v>
      </c>
      <c r="V217" s="67" t="s">
        <v>54</v>
      </c>
      <c r="W217" s="67" t="s">
        <v>54</v>
      </c>
      <c r="X217" s="67" t="s">
        <v>53</v>
      </c>
      <c r="Y217" s="67" t="s">
        <v>53</v>
      </c>
      <c r="Z217" s="67" t="s">
        <v>53</v>
      </c>
      <c r="AA217" s="67" t="s">
        <v>53</v>
      </c>
      <c r="AB217" s="67" t="s">
        <v>53</v>
      </c>
      <c r="AC217" s="67" t="s">
        <v>53</v>
      </c>
      <c r="AD217" s="67" t="s">
        <v>54</v>
      </c>
      <c r="AE217" s="67" t="s">
        <v>53</v>
      </c>
      <c r="AF217" s="67" t="s">
        <v>53</v>
      </c>
      <c r="AG217" s="67" t="s">
        <v>54</v>
      </c>
      <c r="AH217" s="42"/>
      <c r="AI217" s="41"/>
      <c r="AJ217" s="42"/>
      <c r="AK217" s="85" t="str">
        <f t="shared" ref="AK217:AK278" si="278">IF(AI217="Afectación menor a 10 SMLMV","Leve",IF(AI217="Entre 10 y 50 SMLMV","Menor",IF(AI217="Entre 50 y 100 SMLMV","Moderado",IF(AI217="Entre 100 y 500 SMLMV","Mayor",IF(AI217="Mayor a 500 SMLMV","Catastrófico",";")))))</f>
        <v>;</v>
      </c>
      <c r="AL217" s="70" t="str">
        <f t="shared" si="269"/>
        <v/>
      </c>
      <c r="AM217" s="50" t="e">
        <f>IF(AND(M217&lt;&gt;"",AK217&lt;&gt;""),VLOOKUP(M217&amp;AK217,'No Eliminar'!$P$3:$Q$27,2,FALSE),"")</f>
        <v>#N/A</v>
      </c>
      <c r="AN217" s="93"/>
      <c r="AO217" s="1323"/>
      <c r="AP217" s="372"/>
      <c r="AQ217" s="51" t="str">
        <f t="shared" si="270"/>
        <v>Impacto</v>
      </c>
      <c r="AR217" s="43"/>
      <c r="AS217" s="49" t="str">
        <f t="shared" si="271"/>
        <v/>
      </c>
      <c r="AT217" s="43"/>
      <c r="AU217" s="49" t="str">
        <f t="shared" si="272"/>
        <v/>
      </c>
      <c r="AV217" s="53" t="e">
        <f t="shared" si="273"/>
        <v>#VALUE!</v>
      </c>
      <c r="AW217" s="43"/>
      <c r="AX217" s="43"/>
      <c r="AY217" s="43"/>
      <c r="AZ217" s="53" t="str">
        <f t="shared" si="274"/>
        <v/>
      </c>
      <c r="BA217" s="54" t="str">
        <f t="shared" si="275"/>
        <v>Muy Alta</v>
      </c>
      <c r="BB217" s="53" t="e">
        <f t="shared" si="276"/>
        <v>#VALUE!</v>
      </c>
      <c r="BC217" s="54" t="e">
        <f t="shared" si="277"/>
        <v>#VALUE!</v>
      </c>
      <c r="BD217" s="55" t="e">
        <f>IF(AND(BA217&lt;&gt;"",BC217&lt;&gt;""),VLOOKUP(BA217&amp;BC217,'No Eliminar'!$P$3:$Q$27,2,FALSE),"")</f>
        <v>#VALUE!</v>
      </c>
      <c r="BE217" s="43"/>
      <c r="BF217" s="1018"/>
      <c r="BG217" s="926"/>
      <c r="BH217" s="926"/>
      <c r="BI217" s="926"/>
      <c r="BJ217" s="926"/>
      <c r="BK217" s="1010"/>
      <c r="BL217" s="926"/>
    </row>
    <row r="218" spans="2:64" ht="50.25" thickTop="1" thickBot="1" x14ac:dyDescent="0.35">
      <c r="B218" s="40"/>
      <c r="C218" s="81" t="e">
        <f>VLOOKUP(B218,'No Eliminar'!B$3:D$18,2,FALSE)</f>
        <v>#N/A</v>
      </c>
      <c r="D218" s="81" t="e">
        <f>VLOOKUP(B218,'No Eliminar'!B$3:E$18,4,FALSE)</f>
        <v>#N/A</v>
      </c>
      <c r="E218" s="40"/>
      <c r="F218" s="120"/>
      <c r="G218" s="920"/>
      <c r="H218" s="919"/>
      <c r="I218" s="926"/>
      <c r="J218" s="926"/>
      <c r="K218" s="927"/>
      <c r="L218" s="41"/>
      <c r="M218" s="65" t="str">
        <f t="shared" si="267"/>
        <v>;</v>
      </c>
      <c r="N218" s="66" t="str">
        <f t="shared" si="268"/>
        <v/>
      </c>
      <c r="O218" s="67" t="s">
        <v>53</v>
      </c>
      <c r="P218" s="67" t="s">
        <v>53</v>
      </c>
      <c r="Q218" s="67" t="s">
        <v>53</v>
      </c>
      <c r="R218" s="67" t="s">
        <v>53</v>
      </c>
      <c r="S218" s="67" t="s">
        <v>53</v>
      </c>
      <c r="T218" s="67" t="s">
        <v>53</v>
      </c>
      <c r="U218" s="67" t="s">
        <v>53</v>
      </c>
      <c r="V218" s="67" t="s">
        <v>54</v>
      </c>
      <c r="W218" s="67" t="s">
        <v>54</v>
      </c>
      <c r="X218" s="67" t="s">
        <v>53</v>
      </c>
      <c r="Y218" s="67" t="s">
        <v>53</v>
      </c>
      <c r="Z218" s="67" t="s">
        <v>53</v>
      </c>
      <c r="AA218" s="67" t="s">
        <v>53</v>
      </c>
      <c r="AB218" s="67" t="s">
        <v>53</v>
      </c>
      <c r="AC218" s="67" t="s">
        <v>53</v>
      </c>
      <c r="AD218" s="67" t="s">
        <v>54</v>
      </c>
      <c r="AE218" s="67" t="s">
        <v>53</v>
      </c>
      <c r="AF218" s="67" t="s">
        <v>53</v>
      </c>
      <c r="AG218" s="67" t="s">
        <v>54</v>
      </c>
      <c r="AH218" s="42"/>
      <c r="AI218" s="41"/>
      <c r="AJ218" s="42"/>
      <c r="AK218" s="85" t="str">
        <f t="shared" si="278"/>
        <v>;</v>
      </c>
      <c r="AL218" s="70" t="str">
        <f t="shared" si="269"/>
        <v/>
      </c>
      <c r="AM218" s="50" t="e">
        <f>IF(AND(M218&lt;&gt;"",AK218&lt;&gt;""),VLOOKUP(M218&amp;AK218,'No Eliminar'!$P$3:$Q$27,2,FALSE),"")</f>
        <v>#N/A</v>
      </c>
      <c r="AN218" s="93"/>
      <c r="AO218" s="1323"/>
      <c r="AP218" s="372"/>
      <c r="AQ218" s="51" t="str">
        <f t="shared" si="270"/>
        <v>Impacto</v>
      </c>
      <c r="AR218" s="43"/>
      <c r="AS218" s="49" t="str">
        <f t="shared" si="271"/>
        <v/>
      </c>
      <c r="AT218" s="43"/>
      <c r="AU218" s="49" t="str">
        <f t="shared" si="272"/>
        <v/>
      </c>
      <c r="AV218" s="53" t="e">
        <f t="shared" si="273"/>
        <v>#VALUE!</v>
      </c>
      <c r="AW218" s="43"/>
      <c r="AX218" s="43"/>
      <c r="AY218" s="43"/>
      <c r="AZ218" s="53" t="str">
        <f t="shared" si="274"/>
        <v/>
      </c>
      <c r="BA218" s="54" t="str">
        <f t="shared" si="275"/>
        <v>Muy Alta</v>
      </c>
      <c r="BB218" s="53" t="e">
        <f t="shared" si="276"/>
        <v>#VALUE!</v>
      </c>
      <c r="BC218" s="54" t="e">
        <f t="shared" si="277"/>
        <v>#VALUE!</v>
      </c>
      <c r="BD218" s="55" t="e">
        <f>IF(AND(BA218&lt;&gt;"",BC218&lt;&gt;""),VLOOKUP(BA218&amp;BC218,'No Eliminar'!$P$3:$Q$27,2,FALSE),"")</f>
        <v>#VALUE!</v>
      </c>
      <c r="BE218" s="43"/>
      <c r="BF218" s="1018"/>
      <c r="BG218" s="926"/>
      <c r="BH218" s="926"/>
      <c r="BI218" s="926"/>
      <c r="BJ218" s="926"/>
      <c r="BK218" s="1010"/>
      <c r="BL218" s="926"/>
    </row>
    <row r="219" spans="2:64" ht="50.25" thickTop="1" thickBot="1" x14ac:dyDescent="0.35">
      <c r="B219" s="40"/>
      <c r="C219" s="81" t="e">
        <f>VLOOKUP(B219,'No Eliminar'!B$3:D$18,2,FALSE)</f>
        <v>#N/A</v>
      </c>
      <c r="D219" s="81" t="e">
        <f>VLOOKUP(B219,'No Eliminar'!B$3:E$18,4,FALSE)</f>
        <v>#N/A</v>
      </c>
      <c r="E219" s="40"/>
      <c r="F219" s="120"/>
      <c r="G219" s="920"/>
      <c r="H219" s="919"/>
      <c r="I219" s="926"/>
      <c r="J219" s="926"/>
      <c r="K219" s="927"/>
      <c r="L219" s="41"/>
      <c r="M219" s="65" t="str">
        <f t="shared" ref="M219:M278" si="279">IF(L219="Máximo 2 veces por año","Muy Baja", IF(L219="De 3 a 24 veces por año","Baja", IF(L219="De 24 a 500 veces por año","Media", IF(L219="De 500 veces al año y máximo 5000 veces por año","Alta",IF(L219="Más de 5000 veces por año","Muy Alta",";")))))</f>
        <v>;</v>
      </c>
      <c r="N219" s="66" t="str">
        <f t="shared" ref="N219:N278" si="280">IF(M219="Muy Baja", 20%, IF(M219="Baja",40%, IF(M219="Media",60%, IF(M219="Alta",80%,IF(M219="Muy Alta",100%,"")))))</f>
        <v/>
      </c>
      <c r="O219" s="67" t="s">
        <v>53</v>
      </c>
      <c r="P219" s="67" t="s">
        <v>53</v>
      </c>
      <c r="Q219" s="67" t="s">
        <v>53</v>
      </c>
      <c r="R219" s="67" t="s">
        <v>53</v>
      </c>
      <c r="S219" s="67" t="s">
        <v>53</v>
      </c>
      <c r="T219" s="67" t="s">
        <v>53</v>
      </c>
      <c r="U219" s="67" t="s">
        <v>53</v>
      </c>
      <c r="V219" s="67" t="s">
        <v>54</v>
      </c>
      <c r="W219" s="67" t="s">
        <v>54</v>
      </c>
      <c r="X219" s="67" t="s">
        <v>53</v>
      </c>
      <c r="Y219" s="67" t="s">
        <v>53</v>
      </c>
      <c r="Z219" s="67" t="s">
        <v>53</v>
      </c>
      <c r="AA219" s="67" t="s">
        <v>53</v>
      </c>
      <c r="AB219" s="67" t="s">
        <v>53</v>
      </c>
      <c r="AC219" s="67" t="s">
        <v>53</v>
      </c>
      <c r="AD219" s="67" t="s">
        <v>54</v>
      </c>
      <c r="AE219" s="67" t="s">
        <v>53</v>
      </c>
      <c r="AF219" s="67" t="s">
        <v>53</v>
      </c>
      <c r="AG219" s="67" t="s">
        <v>54</v>
      </c>
      <c r="AH219" s="42"/>
      <c r="AI219" s="41"/>
      <c r="AJ219" s="42"/>
      <c r="AK219" s="85" t="str">
        <f t="shared" si="278"/>
        <v>;</v>
      </c>
      <c r="AL219" s="70" t="str">
        <f t="shared" ref="AL219:AL278" si="281">IF(AK219="Leve", 20%, IF(AK219="Menor",40%, IF(AK219="Moderado",60%, IF(AK219="Mayor",80%,IF(AK219="Catastrófico",100%,"")))))</f>
        <v/>
      </c>
      <c r="AM219" s="50" t="e">
        <f>IF(AND(M219&lt;&gt;"",AK219&lt;&gt;""),VLOOKUP(M219&amp;AK219,'No Eliminar'!$P$3:$Q$27,2,FALSE),"")</f>
        <v>#N/A</v>
      </c>
      <c r="AN219" s="93"/>
      <c r="AO219" s="1323"/>
      <c r="AP219" s="372"/>
      <c r="AQ219" s="51" t="str">
        <f t="shared" si="270"/>
        <v>Impacto</v>
      </c>
      <c r="AR219" s="43"/>
      <c r="AS219" s="49" t="str">
        <f t="shared" si="271"/>
        <v/>
      </c>
      <c r="AT219" s="43"/>
      <c r="AU219" s="49" t="str">
        <f t="shared" si="272"/>
        <v/>
      </c>
      <c r="AV219" s="53" t="e">
        <f t="shared" si="273"/>
        <v>#VALUE!</v>
      </c>
      <c r="AW219" s="43"/>
      <c r="AX219" s="43"/>
      <c r="AY219" s="43"/>
      <c r="AZ219" s="53" t="str">
        <f t="shared" si="274"/>
        <v/>
      </c>
      <c r="BA219" s="54" t="str">
        <f t="shared" si="275"/>
        <v>Muy Alta</v>
      </c>
      <c r="BB219" s="53" t="e">
        <f t="shared" si="276"/>
        <v>#VALUE!</v>
      </c>
      <c r="BC219" s="54" t="e">
        <f t="shared" si="277"/>
        <v>#VALUE!</v>
      </c>
      <c r="BD219" s="55" t="e">
        <f>IF(AND(BA219&lt;&gt;"",BC219&lt;&gt;""),VLOOKUP(BA219&amp;BC219,'No Eliminar'!$P$3:$Q$27,2,FALSE),"")</f>
        <v>#VALUE!</v>
      </c>
      <c r="BE219" s="43"/>
      <c r="BF219" s="1018"/>
      <c r="BG219" s="926"/>
      <c r="BH219" s="926"/>
      <c r="BI219" s="926"/>
      <c r="BJ219" s="926"/>
      <c r="BK219" s="1010"/>
      <c r="BL219" s="926"/>
    </row>
    <row r="220" spans="2:64" ht="50.25" thickTop="1" thickBot="1" x14ac:dyDescent="0.35">
      <c r="B220" s="40"/>
      <c r="C220" s="81" t="e">
        <f>VLOOKUP(B220,'No Eliminar'!B$3:D$18,2,FALSE)</f>
        <v>#N/A</v>
      </c>
      <c r="D220" s="81" t="e">
        <f>VLOOKUP(B220,'No Eliminar'!B$3:E$18,4,FALSE)</f>
        <v>#N/A</v>
      </c>
      <c r="E220" s="40"/>
      <c r="F220" s="120"/>
      <c r="G220" s="920"/>
      <c r="H220" s="919"/>
      <c r="I220" s="926"/>
      <c r="J220" s="926"/>
      <c r="K220" s="927"/>
      <c r="L220" s="41"/>
      <c r="M220" s="65" t="str">
        <f t="shared" si="279"/>
        <v>;</v>
      </c>
      <c r="N220" s="66" t="str">
        <f t="shared" si="280"/>
        <v/>
      </c>
      <c r="O220" s="67" t="s">
        <v>53</v>
      </c>
      <c r="P220" s="67" t="s">
        <v>53</v>
      </c>
      <c r="Q220" s="67" t="s">
        <v>53</v>
      </c>
      <c r="R220" s="67" t="s">
        <v>53</v>
      </c>
      <c r="S220" s="67" t="s">
        <v>53</v>
      </c>
      <c r="T220" s="67" t="s">
        <v>53</v>
      </c>
      <c r="U220" s="67" t="s">
        <v>53</v>
      </c>
      <c r="V220" s="67" t="s">
        <v>54</v>
      </c>
      <c r="W220" s="67" t="s">
        <v>54</v>
      </c>
      <c r="X220" s="67" t="s">
        <v>53</v>
      </c>
      <c r="Y220" s="67" t="s">
        <v>53</v>
      </c>
      <c r="Z220" s="67" t="s">
        <v>53</v>
      </c>
      <c r="AA220" s="67" t="s">
        <v>53</v>
      </c>
      <c r="AB220" s="67" t="s">
        <v>53</v>
      </c>
      <c r="AC220" s="67" t="s">
        <v>53</v>
      </c>
      <c r="AD220" s="67" t="s">
        <v>54</v>
      </c>
      <c r="AE220" s="67" t="s">
        <v>53</v>
      </c>
      <c r="AF220" s="67" t="s">
        <v>53</v>
      </c>
      <c r="AG220" s="67" t="s">
        <v>54</v>
      </c>
      <c r="AH220" s="42"/>
      <c r="AI220" s="41"/>
      <c r="AJ220" s="42"/>
      <c r="AK220" s="85" t="str">
        <f t="shared" si="278"/>
        <v>;</v>
      </c>
      <c r="AL220" s="70" t="str">
        <f t="shared" si="281"/>
        <v/>
      </c>
      <c r="AM220" s="50" t="e">
        <f>IF(AND(M220&lt;&gt;"",AK220&lt;&gt;""),VLOOKUP(M220&amp;AK220,'No Eliminar'!$P$3:$Q$27,2,FALSE),"")</f>
        <v>#N/A</v>
      </c>
      <c r="AN220" s="93"/>
      <c r="AO220" s="1323"/>
      <c r="AP220" s="372"/>
      <c r="AQ220" s="51" t="str">
        <f t="shared" si="270"/>
        <v>Impacto</v>
      </c>
      <c r="AR220" s="43"/>
      <c r="AS220" s="49" t="str">
        <f t="shared" si="271"/>
        <v/>
      </c>
      <c r="AT220" s="43"/>
      <c r="AU220" s="49" t="str">
        <f t="shared" si="272"/>
        <v/>
      </c>
      <c r="AV220" s="53" t="e">
        <f t="shared" si="273"/>
        <v>#VALUE!</v>
      </c>
      <c r="AW220" s="43"/>
      <c r="AX220" s="43"/>
      <c r="AY220" s="43"/>
      <c r="AZ220" s="53" t="str">
        <f t="shared" si="274"/>
        <v/>
      </c>
      <c r="BA220" s="54" t="str">
        <f t="shared" si="275"/>
        <v>Muy Alta</v>
      </c>
      <c r="BB220" s="53" t="e">
        <f t="shared" si="276"/>
        <v>#VALUE!</v>
      </c>
      <c r="BC220" s="54" t="e">
        <f t="shared" si="277"/>
        <v>#VALUE!</v>
      </c>
      <c r="BD220" s="55" t="e">
        <f>IF(AND(BA220&lt;&gt;"",BC220&lt;&gt;""),VLOOKUP(BA220&amp;BC220,'No Eliminar'!$P$3:$Q$27,2,FALSE),"")</f>
        <v>#VALUE!</v>
      </c>
      <c r="BE220" s="43"/>
      <c r="BF220" s="1018"/>
      <c r="BG220" s="926"/>
      <c r="BH220" s="926"/>
      <c r="BI220" s="926"/>
      <c r="BJ220" s="926"/>
      <c r="BK220" s="1010"/>
      <c r="BL220" s="926"/>
    </row>
    <row r="221" spans="2:64" ht="50.25" thickTop="1" thickBot="1" x14ac:dyDescent="0.35">
      <c r="B221" s="40"/>
      <c r="C221" s="81" t="e">
        <f>VLOOKUP(B221,'No Eliminar'!B$3:D$18,2,FALSE)</f>
        <v>#N/A</v>
      </c>
      <c r="D221" s="81" t="e">
        <f>VLOOKUP(B221,'No Eliminar'!B$3:E$18,4,FALSE)</f>
        <v>#N/A</v>
      </c>
      <c r="E221" s="40"/>
      <c r="F221" s="120"/>
      <c r="G221" s="920"/>
      <c r="H221" s="919"/>
      <c r="I221" s="926"/>
      <c r="J221" s="926"/>
      <c r="K221" s="927"/>
      <c r="L221" s="41"/>
      <c r="M221" s="65" t="str">
        <f t="shared" si="279"/>
        <v>;</v>
      </c>
      <c r="N221" s="66" t="str">
        <f t="shared" si="280"/>
        <v/>
      </c>
      <c r="O221" s="67" t="s">
        <v>53</v>
      </c>
      <c r="P221" s="67" t="s">
        <v>53</v>
      </c>
      <c r="Q221" s="67" t="s">
        <v>53</v>
      </c>
      <c r="R221" s="67" t="s">
        <v>53</v>
      </c>
      <c r="S221" s="67" t="s">
        <v>53</v>
      </c>
      <c r="T221" s="67" t="s">
        <v>53</v>
      </c>
      <c r="U221" s="67" t="s">
        <v>53</v>
      </c>
      <c r="V221" s="67" t="s">
        <v>54</v>
      </c>
      <c r="W221" s="67" t="s">
        <v>54</v>
      </c>
      <c r="X221" s="67" t="s">
        <v>53</v>
      </c>
      <c r="Y221" s="67" t="s">
        <v>53</v>
      </c>
      <c r="Z221" s="67" t="s">
        <v>53</v>
      </c>
      <c r="AA221" s="67" t="s">
        <v>53</v>
      </c>
      <c r="AB221" s="67" t="s">
        <v>53</v>
      </c>
      <c r="AC221" s="67" t="s">
        <v>53</v>
      </c>
      <c r="AD221" s="67" t="s">
        <v>54</v>
      </c>
      <c r="AE221" s="67" t="s">
        <v>53</v>
      </c>
      <c r="AF221" s="67" t="s">
        <v>53</v>
      </c>
      <c r="AG221" s="67" t="s">
        <v>54</v>
      </c>
      <c r="AH221" s="42"/>
      <c r="AI221" s="41"/>
      <c r="AJ221" s="42"/>
      <c r="AK221" s="85" t="str">
        <f t="shared" si="278"/>
        <v>;</v>
      </c>
      <c r="AL221" s="70" t="str">
        <f t="shared" si="281"/>
        <v/>
      </c>
      <c r="AM221" s="50" t="e">
        <f>IF(AND(M221&lt;&gt;"",AK221&lt;&gt;""),VLOOKUP(M221&amp;AK221,'No Eliminar'!$P$3:$Q$27,2,FALSE),"")</f>
        <v>#N/A</v>
      </c>
      <c r="AN221" s="93"/>
      <c r="AO221" s="1323"/>
      <c r="AP221" s="372"/>
      <c r="AQ221" s="51" t="str">
        <f t="shared" si="270"/>
        <v>Impacto</v>
      </c>
      <c r="AR221" s="43"/>
      <c r="AS221" s="49" t="str">
        <f t="shared" si="271"/>
        <v/>
      </c>
      <c r="AT221" s="43"/>
      <c r="AU221" s="49" t="str">
        <f t="shared" si="272"/>
        <v/>
      </c>
      <c r="AV221" s="53" t="e">
        <f t="shared" si="273"/>
        <v>#VALUE!</v>
      </c>
      <c r="AW221" s="43"/>
      <c r="AX221" s="43"/>
      <c r="AY221" s="43"/>
      <c r="AZ221" s="53" t="str">
        <f t="shared" si="274"/>
        <v/>
      </c>
      <c r="BA221" s="54" t="str">
        <f t="shared" si="275"/>
        <v>Muy Alta</v>
      </c>
      <c r="BB221" s="53" t="e">
        <f t="shared" si="276"/>
        <v>#VALUE!</v>
      </c>
      <c r="BC221" s="54" t="e">
        <f t="shared" si="277"/>
        <v>#VALUE!</v>
      </c>
      <c r="BD221" s="55" t="e">
        <f>IF(AND(BA221&lt;&gt;"",BC221&lt;&gt;""),VLOOKUP(BA221&amp;BC221,'No Eliminar'!$P$3:$Q$27,2,FALSE),"")</f>
        <v>#VALUE!</v>
      </c>
      <c r="BE221" s="43"/>
      <c r="BF221" s="1018"/>
      <c r="BG221" s="926"/>
      <c r="BH221" s="926"/>
      <c r="BI221" s="926"/>
      <c r="BJ221" s="926"/>
      <c r="BK221" s="1010"/>
      <c r="BL221" s="926"/>
    </row>
    <row r="222" spans="2:64" ht="50.25" thickTop="1" thickBot="1" x14ac:dyDescent="0.35">
      <c r="B222" s="40"/>
      <c r="C222" s="81" t="e">
        <f>VLOOKUP(B222,'No Eliminar'!B$3:D$18,2,FALSE)</f>
        <v>#N/A</v>
      </c>
      <c r="D222" s="81" t="e">
        <f>VLOOKUP(B222,'No Eliminar'!B$3:E$18,4,FALSE)</f>
        <v>#N/A</v>
      </c>
      <c r="E222" s="40"/>
      <c r="F222" s="120"/>
      <c r="G222" s="920"/>
      <c r="H222" s="919"/>
      <c r="I222" s="926"/>
      <c r="J222" s="926"/>
      <c r="K222" s="927"/>
      <c r="L222" s="41"/>
      <c r="M222" s="65" t="str">
        <f t="shared" si="279"/>
        <v>;</v>
      </c>
      <c r="N222" s="66" t="str">
        <f t="shared" si="280"/>
        <v/>
      </c>
      <c r="O222" s="67" t="s">
        <v>53</v>
      </c>
      <c r="P222" s="67" t="s">
        <v>53</v>
      </c>
      <c r="Q222" s="67" t="s">
        <v>53</v>
      </c>
      <c r="R222" s="67" t="s">
        <v>53</v>
      </c>
      <c r="S222" s="67" t="s">
        <v>53</v>
      </c>
      <c r="T222" s="67" t="s">
        <v>53</v>
      </c>
      <c r="U222" s="67" t="s">
        <v>53</v>
      </c>
      <c r="V222" s="67" t="s">
        <v>54</v>
      </c>
      <c r="W222" s="67" t="s">
        <v>54</v>
      </c>
      <c r="X222" s="67" t="s">
        <v>53</v>
      </c>
      <c r="Y222" s="67" t="s">
        <v>53</v>
      </c>
      <c r="Z222" s="67" t="s">
        <v>53</v>
      </c>
      <c r="AA222" s="67" t="s">
        <v>53</v>
      </c>
      <c r="AB222" s="67" t="s">
        <v>53</v>
      </c>
      <c r="AC222" s="67" t="s">
        <v>53</v>
      </c>
      <c r="AD222" s="67" t="s">
        <v>54</v>
      </c>
      <c r="AE222" s="67" t="s">
        <v>53</v>
      </c>
      <c r="AF222" s="67" t="s">
        <v>53</v>
      </c>
      <c r="AG222" s="67" t="s">
        <v>54</v>
      </c>
      <c r="AH222" s="42"/>
      <c r="AI222" s="41"/>
      <c r="AJ222" s="42"/>
      <c r="AK222" s="85" t="str">
        <f t="shared" si="278"/>
        <v>;</v>
      </c>
      <c r="AL222" s="70" t="str">
        <f t="shared" si="281"/>
        <v/>
      </c>
      <c r="AM222" s="50" t="e">
        <f>IF(AND(M222&lt;&gt;"",AK222&lt;&gt;""),VLOOKUP(M222&amp;AK222,'No Eliminar'!$P$3:$Q$27,2,FALSE),"")</f>
        <v>#N/A</v>
      </c>
      <c r="AN222" s="93"/>
      <c r="AO222" s="1323"/>
      <c r="AP222" s="372"/>
      <c r="AQ222" s="51" t="str">
        <f t="shared" si="270"/>
        <v>Impacto</v>
      </c>
      <c r="AR222" s="43"/>
      <c r="AS222" s="49" t="str">
        <f t="shared" si="271"/>
        <v/>
      </c>
      <c r="AT222" s="43"/>
      <c r="AU222" s="49" t="str">
        <f t="shared" si="272"/>
        <v/>
      </c>
      <c r="AV222" s="53" t="e">
        <f t="shared" si="273"/>
        <v>#VALUE!</v>
      </c>
      <c r="AW222" s="43"/>
      <c r="AX222" s="43"/>
      <c r="AY222" s="43"/>
      <c r="AZ222" s="53" t="str">
        <f t="shared" si="274"/>
        <v/>
      </c>
      <c r="BA222" s="54" t="str">
        <f t="shared" si="275"/>
        <v>Muy Alta</v>
      </c>
      <c r="BB222" s="53" t="e">
        <f t="shared" si="276"/>
        <v>#VALUE!</v>
      </c>
      <c r="BC222" s="54" t="e">
        <f t="shared" si="277"/>
        <v>#VALUE!</v>
      </c>
      <c r="BD222" s="55" t="e">
        <f>IF(AND(BA222&lt;&gt;"",BC222&lt;&gt;""),VLOOKUP(BA222&amp;BC222,'No Eliminar'!$P$3:$Q$27,2,FALSE),"")</f>
        <v>#VALUE!</v>
      </c>
      <c r="BE222" s="43"/>
      <c r="BF222" s="1018"/>
      <c r="BG222" s="926"/>
      <c r="BH222" s="926"/>
      <c r="BI222" s="926"/>
      <c r="BJ222" s="926"/>
      <c r="BK222" s="1010"/>
      <c r="BL222" s="926"/>
    </row>
    <row r="223" spans="2:64" ht="50.25" thickTop="1" thickBot="1" x14ac:dyDescent="0.35">
      <c r="B223" s="40"/>
      <c r="C223" s="81" t="e">
        <f>VLOOKUP(B223,'No Eliminar'!B$3:D$18,2,FALSE)</f>
        <v>#N/A</v>
      </c>
      <c r="D223" s="81" t="e">
        <f>VLOOKUP(B223,'No Eliminar'!B$3:E$18,4,FALSE)</f>
        <v>#N/A</v>
      </c>
      <c r="E223" s="40"/>
      <c r="F223" s="120"/>
      <c r="G223" s="920"/>
      <c r="H223" s="919"/>
      <c r="I223" s="926"/>
      <c r="J223" s="926"/>
      <c r="K223" s="927"/>
      <c r="L223" s="41"/>
      <c r="M223" s="65" t="str">
        <f t="shared" si="279"/>
        <v>;</v>
      </c>
      <c r="N223" s="66" t="str">
        <f t="shared" si="280"/>
        <v/>
      </c>
      <c r="O223" s="67" t="s">
        <v>53</v>
      </c>
      <c r="P223" s="67" t="s">
        <v>53</v>
      </c>
      <c r="Q223" s="67" t="s">
        <v>53</v>
      </c>
      <c r="R223" s="67" t="s">
        <v>53</v>
      </c>
      <c r="S223" s="67" t="s">
        <v>53</v>
      </c>
      <c r="T223" s="67" t="s">
        <v>53</v>
      </c>
      <c r="U223" s="67" t="s">
        <v>53</v>
      </c>
      <c r="V223" s="67" t="s">
        <v>54</v>
      </c>
      <c r="W223" s="67" t="s">
        <v>54</v>
      </c>
      <c r="X223" s="67" t="s">
        <v>53</v>
      </c>
      <c r="Y223" s="67" t="s">
        <v>53</v>
      </c>
      <c r="Z223" s="67" t="s">
        <v>53</v>
      </c>
      <c r="AA223" s="67" t="s">
        <v>53</v>
      </c>
      <c r="AB223" s="67" t="s">
        <v>53</v>
      </c>
      <c r="AC223" s="67" t="s">
        <v>53</v>
      </c>
      <c r="AD223" s="67" t="s">
        <v>54</v>
      </c>
      <c r="AE223" s="67" t="s">
        <v>53</v>
      </c>
      <c r="AF223" s="67" t="s">
        <v>53</v>
      </c>
      <c r="AG223" s="67" t="s">
        <v>54</v>
      </c>
      <c r="AH223" s="42"/>
      <c r="AI223" s="41"/>
      <c r="AJ223" s="42"/>
      <c r="AK223" s="85" t="str">
        <f t="shared" si="278"/>
        <v>;</v>
      </c>
      <c r="AL223" s="70" t="str">
        <f t="shared" si="281"/>
        <v/>
      </c>
      <c r="AM223" s="50" t="e">
        <f>IF(AND(M223&lt;&gt;"",AK223&lt;&gt;""),VLOOKUP(M223&amp;AK223,'No Eliminar'!$P$3:$Q$27,2,FALSE),"")</f>
        <v>#N/A</v>
      </c>
      <c r="AN223" s="93"/>
      <c r="AO223" s="268"/>
      <c r="AP223" s="372"/>
      <c r="AQ223" s="51" t="str">
        <f t="shared" si="270"/>
        <v>Impacto</v>
      </c>
      <c r="AR223" s="43"/>
      <c r="AS223" s="49" t="str">
        <f t="shared" si="271"/>
        <v/>
      </c>
      <c r="AT223" s="43"/>
      <c r="AU223" s="49" t="str">
        <f t="shared" si="272"/>
        <v/>
      </c>
      <c r="AV223" s="53" t="e">
        <f t="shared" si="273"/>
        <v>#VALUE!</v>
      </c>
      <c r="AW223" s="43"/>
      <c r="AX223" s="43"/>
      <c r="AY223" s="43"/>
      <c r="AZ223" s="53" t="str">
        <f t="shared" si="274"/>
        <v/>
      </c>
      <c r="BA223" s="54" t="str">
        <f t="shared" si="275"/>
        <v>Muy Alta</v>
      </c>
      <c r="BB223" s="53" t="e">
        <f t="shared" si="276"/>
        <v>#VALUE!</v>
      </c>
      <c r="BC223" s="54" t="e">
        <f t="shared" si="277"/>
        <v>#VALUE!</v>
      </c>
      <c r="BD223" s="55" t="e">
        <f>IF(AND(BA223&lt;&gt;"",BC223&lt;&gt;""),VLOOKUP(BA223&amp;BC223,'No Eliminar'!$P$3:$Q$27,2,FALSE),"")</f>
        <v>#VALUE!</v>
      </c>
      <c r="BE223" s="43"/>
      <c r="BF223" s="1018"/>
      <c r="BG223" s="926"/>
      <c r="BH223" s="926"/>
      <c r="BI223" s="926"/>
      <c r="BJ223" s="926"/>
      <c r="BK223" s="1010"/>
      <c r="BL223" s="926"/>
    </row>
    <row r="224" spans="2:64" ht="50.25" thickTop="1" thickBot="1" x14ac:dyDescent="0.35">
      <c r="B224" s="40"/>
      <c r="C224" s="81" t="e">
        <f>VLOOKUP(B224,'No Eliminar'!B$3:D$18,2,FALSE)</f>
        <v>#N/A</v>
      </c>
      <c r="D224" s="81" t="e">
        <f>VLOOKUP(B224,'No Eliminar'!B$3:E$18,4,FALSE)</f>
        <v>#N/A</v>
      </c>
      <c r="E224" s="40"/>
      <c r="F224" s="120"/>
      <c r="G224" s="920"/>
      <c r="H224" s="919"/>
      <c r="I224" s="926"/>
      <c r="J224" s="926"/>
      <c r="K224" s="927"/>
      <c r="L224" s="41"/>
      <c r="M224" s="65" t="str">
        <f t="shared" si="279"/>
        <v>;</v>
      </c>
      <c r="N224" s="66" t="str">
        <f t="shared" si="280"/>
        <v/>
      </c>
      <c r="O224" s="67" t="s">
        <v>53</v>
      </c>
      <c r="P224" s="67" t="s">
        <v>53</v>
      </c>
      <c r="Q224" s="67" t="s">
        <v>53</v>
      </c>
      <c r="R224" s="67" t="s">
        <v>53</v>
      </c>
      <c r="S224" s="67" t="s">
        <v>53</v>
      </c>
      <c r="T224" s="67" t="s">
        <v>53</v>
      </c>
      <c r="U224" s="67" t="s">
        <v>53</v>
      </c>
      <c r="V224" s="67" t="s">
        <v>54</v>
      </c>
      <c r="W224" s="67" t="s">
        <v>54</v>
      </c>
      <c r="X224" s="67" t="s">
        <v>53</v>
      </c>
      <c r="Y224" s="67" t="s">
        <v>53</v>
      </c>
      <c r="Z224" s="67" t="s">
        <v>53</v>
      </c>
      <c r="AA224" s="67" t="s">
        <v>53</v>
      </c>
      <c r="AB224" s="67" t="s">
        <v>53</v>
      </c>
      <c r="AC224" s="67" t="s">
        <v>53</v>
      </c>
      <c r="AD224" s="67" t="s">
        <v>54</v>
      </c>
      <c r="AE224" s="67" t="s">
        <v>53</v>
      </c>
      <c r="AF224" s="67" t="s">
        <v>53</v>
      </c>
      <c r="AG224" s="67" t="s">
        <v>54</v>
      </c>
      <c r="AH224" s="42"/>
      <c r="AI224" s="41"/>
      <c r="AJ224" s="42"/>
      <c r="AK224" s="85" t="str">
        <f t="shared" si="278"/>
        <v>;</v>
      </c>
      <c r="AL224" s="70" t="str">
        <f t="shared" si="281"/>
        <v/>
      </c>
      <c r="AM224" s="50" t="e">
        <f>IF(AND(M224&lt;&gt;"",AK224&lt;&gt;""),VLOOKUP(M224&amp;AK224,'No Eliminar'!$P$3:$Q$27,2,FALSE),"")</f>
        <v>#N/A</v>
      </c>
      <c r="AN224" s="93"/>
      <c r="AO224" s="268"/>
      <c r="AP224" s="372"/>
      <c r="AQ224" s="51" t="str">
        <f t="shared" si="270"/>
        <v>Impacto</v>
      </c>
      <c r="AR224" s="43"/>
      <c r="AS224" s="49" t="str">
        <f t="shared" si="271"/>
        <v/>
      </c>
      <c r="AT224" s="43"/>
      <c r="AU224" s="49" t="str">
        <f t="shared" si="272"/>
        <v/>
      </c>
      <c r="AV224" s="53" t="e">
        <f t="shared" si="273"/>
        <v>#VALUE!</v>
      </c>
      <c r="AW224" s="43"/>
      <c r="AX224" s="43"/>
      <c r="AY224" s="43"/>
      <c r="AZ224" s="53" t="str">
        <f t="shared" si="274"/>
        <v/>
      </c>
      <c r="BA224" s="54" t="str">
        <f t="shared" si="275"/>
        <v>Muy Alta</v>
      </c>
      <c r="BB224" s="53" t="e">
        <f t="shared" si="276"/>
        <v>#VALUE!</v>
      </c>
      <c r="BC224" s="54" t="e">
        <f t="shared" si="277"/>
        <v>#VALUE!</v>
      </c>
      <c r="BD224" s="55" t="e">
        <f>IF(AND(BA224&lt;&gt;"",BC224&lt;&gt;""),VLOOKUP(BA224&amp;BC224,'No Eliminar'!$P$3:$Q$27,2,FALSE),"")</f>
        <v>#VALUE!</v>
      </c>
      <c r="BE224" s="43"/>
      <c r="BF224" s="1018"/>
      <c r="BG224" s="926"/>
      <c r="BH224" s="926"/>
      <c r="BI224" s="926"/>
      <c r="BJ224" s="926"/>
      <c r="BK224" s="1010"/>
      <c r="BL224" s="926"/>
    </row>
    <row r="225" spans="2:64" ht="50.25" thickTop="1" thickBot="1" x14ac:dyDescent="0.35">
      <c r="B225" s="40"/>
      <c r="C225" s="81" t="e">
        <f>VLOOKUP(B225,'No Eliminar'!B$3:D$18,2,FALSE)</f>
        <v>#N/A</v>
      </c>
      <c r="D225" s="81" t="e">
        <f>VLOOKUP(B225,'No Eliminar'!B$3:E$18,4,FALSE)</f>
        <v>#N/A</v>
      </c>
      <c r="E225" s="40"/>
      <c r="F225" s="120"/>
      <c r="G225" s="920"/>
      <c r="H225" s="919"/>
      <c r="I225" s="926"/>
      <c r="J225" s="926"/>
      <c r="K225" s="927"/>
      <c r="L225" s="41"/>
      <c r="M225" s="65" t="str">
        <f t="shared" si="279"/>
        <v>;</v>
      </c>
      <c r="N225" s="66" t="str">
        <f t="shared" si="280"/>
        <v/>
      </c>
      <c r="O225" s="67" t="s">
        <v>53</v>
      </c>
      <c r="P225" s="67" t="s">
        <v>53</v>
      </c>
      <c r="Q225" s="67" t="s">
        <v>53</v>
      </c>
      <c r="R225" s="67" t="s">
        <v>53</v>
      </c>
      <c r="S225" s="67" t="s">
        <v>53</v>
      </c>
      <c r="T225" s="67" t="s">
        <v>53</v>
      </c>
      <c r="U225" s="67" t="s">
        <v>53</v>
      </c>
      <c r="V225" s="67" t="s">
        <v>54</v>
      </c>
      <c r="W225" s="67" t="s">
        <v>54</v>
      </c>
      <c r="X225" s="67" t="s">
        <v>53</v>
      </c>
      <c r="Y225" s="67" t="s">
        <v>53</v>
      </c>
      <c r="Z225" s="67" t="s">
        <v>53</v>
      </c>
      <c r="AA225" s="67" t="s">
        <v>53</v>
      </c>
      <c r="AB225" s="67" t="s">
        <v>53</v>
      </c>
      <c r="AC225" s="67" t="s">
        <v>53</v>
      </c>
      <c r="AD225" s="67" t="s">
        <v>54</v>
      </c>
      <c r="AE225" s="67" t="s">
        <v>53</v>
      </c>
      <c r="AF225" s="67" t="s">
        <v>53</v>
      </c>
      <c r="AG225" s="67" t="s">
        <v>54</v>
      </c>
      <c r="AH225" s="42"/>
      <c r="AI225" s="41"/>
      <c r="AJ225" s="42"/>
      <c r="AK225" s="85" t="str">
        <f t="shared" si="278"/>
        <v>;</v>
      </c>
      <c r="AL225" s="70" t="str">
        <f t="shared" si="281"/>
        <v/>
      </c>
      <c r="AM225" s="50" t="e">
        <f>IF(AND(M225&lt;&gt;"",AK225&lt;&gt;""),VLOOKUP(M225&amp;AK225,'No Eliminar'!$P$3:$Q$27,2,FALSE),"")</f>
        <v>#N/A</v>
      </c>
      <c r="AN225" s="93"/>
      <c r="AO225" s="268"/>
      <c r="AP225" s="372"/>
      <c r="AQ225" s="51" t="str">
        <f t="shared" si="270"/>
        <v>Impacto</v>
      </c>
      <c r="AR225" s="43"/>
      <c r="AS225" s="49" t="str">
        <f t="shared" si="271"/>
        <v/>
      </c>
      <c r="AT225" s="43"/>
      <c r="AU225" s="49" t="str">
        <f t="shared" si="272"/>
        <v/>
      </c>
      <c r="AV225" s="53" t="e">
        <f t="shared" si="273"/>
        <v>#VALUE!</v>
      </c>
      <c r="AW225" s="43"/>
      <c r="AX225" s="43"/>
      <c r="AY225" s="43"/>
      <c r="AZ225" s="53" t="str">
        <f t="shared" si="274"/>
        <v/>
      </c>
      <c r="BA225" s="54" t="str">
        <f t="shared" si="275"/>
        <v>Muy Alta</v>
      </c>
      <c r="BB225" s="53" t="e">
        <f t="shared" si="276"/>
        <v>#VALUE!</v>
      </c>
      <c r="BC225" s="54" t="e">
        <f t="shared" si="277"/>
        <v>#VALUE!</v>
      </c>
      <c r="BD225" s="55" t="e">
        <f>IF(AND(BA225&lt;&gt;"",BC225&lt;&gt;""),VLOOKUP(BA225&amp;BC225,'No Eliminar'!$P$3:$Q$27,2,FALSE),"")</f>
        <v>#VALUE!</v>
      </c>
      <c r="BE225" s="43"/>
      <c r="BF225" s="1018"/>
      <c r="BG225" s="926"/>
      <c r="BH225" s="926"/>
      <c r="BI225" s="926"/>
      <c r="BJ225" s="926"/>
      <c r="BK225" s="1010"/>
      <c r="BL225" s="926"/>
    </row>
    <row r="226" spans="2:64" ht="50.25" thickTop="1" thickBot="1" x14ac:dyDescent="0.35">
      <c r="B226" s="40"/>
      <c r="C226" s="81" t="e">
        <f>VLOOKUP(B226,'No Eliminar'!B$3:D$18,2,FALSE)</f>
        <v>#N/A</v>
      </c>
      <c r="D226" s="81" t="e">
        <f>VLOOKUP(B226,'No Eliminar'!B$3:E$18,4,FALSE)</f>
        <v>#N/A</v>
      </c>
      <c r="E226" s="40"/>
      <c r="F226" s="120"/>
      <c r="G226" s="920"/>
      <c r="H226" s="919"/>
      <c r="I226" s="926"/>
      <c r="J226" s="926"/>
      <c r="K226" s="927"/>
      <c r="L226" s="41"/>
      <c r="M226" s="65" t="str">
        <f t="shared" si="279"/>
        <v>;</v>
      </c>
      <c r="N226" s="66" t="str">
        <f t="shared" si="280"/>
        <v/>
      </c>
      <c r="O226" s="67" t="s">
        <v>53</v>
      </c>
      <c r="P226" s="67" t="s">
        <v>53</v>
      </c>
      <c r="Q226" s="67" t="s">
        <v>53</v>
      </c>
      <c r="R226" s="67" t="s">
        <v>53</v>
      </c>
      <c r="S226" s="67" t="s">
        <v>53</v>
      </c>
      <c r="T226" s="67" t="s">
        <v>53</v>
      </c>
      <c r="U226" s="67" t="s">
        <v>53</v>
      </c>
      <c r="V226" s="67" t="s">
        <v>54</v>
      </c>
      <c r="W226" s="67" t="s">
        <v>54</v>
      </c>
      <c r="X226" s="67" t="s">
        <v>53</v>
      </c>
      <c r="Y226" s="67" t="s">
        <v>53</v>
      </c>
      <c r="Z226" s="67" t="s">
        <v>53</v>
      </c>
      <c r="AA226" s="67" t="s">
        <v>53</v>
      </c>
      <c r="AB226" s="67" t="s">
        <v>53</v>
      </c>
      <c r="AC226" s="67" t="s">
        <v>53</v>
      </c>
      <c r="AD226" s="67" t="s">
        <v>54</v>
      </c>
      <c r="AE226" s="67" t="s">
        <v>53</v>
      </c>
      <c r="AF226" s="67" t="s">
        <v>53</v>
      </c>
      <c r="AG226" s="67" t="s">
        <v>54</v>
      </c>
      <c r="AH226" s="42"/>
      <c r="AI226" s="41"/>
      <c r="AJ226" s="42"/>
      <c r="AK226" s="85" t="str">
        <f t="shared" si="278"/>
        <v>;</v>
      </c>
      <c r="AL226" s="70" t="str">
        <f t="shared" si="281"/>
        <v/>
      </c>
      <c r="AM226" s="50" t="e">
        <f>IF(AND(M226&lt;&gt;"",AK226&lt;&gt;""),VLOOKUP(M226&amp;AK226,'No Eliminar'!$P$3:$Q$27,2,FALSE),"")</f>
        <v>#N/A</v>
      </c>
      <c r="AN226" s="93"/>
      <c r="AO226" s="268"/>
      <c r="AP226" s="372"/>
      <c r="AQ226" s="51" t="str">
        <f t="shared" si="270"/>
        <v>Impacto</v>
      </c>
      <c r="AR226" s="43"/>
      <c r="AS226" s="49" t="str">
        <f t="shared" si="271"/>
        <v/>
      </c>
      <c r="AT226" s="43"/>
      <c r="AU226" s="49" t="str">
        <f t="shared" si="272"/>
        <v/>
      </c>
      <c r="AV226" s="53" t="e">
        <f t="shared" si="273"/>
        <v>#VALUE!</v>
      </c>
      <c r="AW226" s="43"/>
      <c r="AX226" s="43"/>
      <c r="AY226" s="43"/>
      <c r="AZ226" s="53" t="str">
        <f t="shared" si="274"/>
        <v/>
      </c>
      <c r="BA226" s="54" t="str">
        <f t="shared" si="275"/>
        <v>Muy Alta</v>
      </c>
      <c r="BB226" s="53" t="e">
        <f t="shared" si="276"/>
        <v>#VALUE!</v>
      </c>
      <c r="BC226" s="54" t="e">
        <f t="shared" si="277"/>
        <v>#VALUE!</v>
      </c>
      <c r="BD226" s="55" t="e">
        <f>IF(AND(BA226&lt;&gt;"",BC226&lt;&gt;""),VLOOKUP(BA226&amp;BC226,'No Eliminar'!$P$3:$Q$27,2,FALSE),"")</f>
        <v>#VALUE!</v>
      </c>
      <c r="BE226" s="43"/>
      <c r="BF226" s="1018"/>
      <c r="BG226" s="926"/>
      <c r="BH226" s="926"/>
      <c r="BI226" s="926"/>
      <c r="BJ226" s="926"/>
      <c r="BK226" s="1010"/>
      <c r="BL226" s="926"/>
    </row>
    <row r="227" spans="2:64" ht="50.25" thickTop="1" thickBot="1" x14ac:dyDescent="0.35">
      <c r="B227" s="40"/>
      <c r="C227" s="81" t="e">
        <f>VLOOKUP(B227,'No Eliminar'!B$3:D$18,2,FALSE)</f>
        <v>#N/A</v>
      </c>
      <c r="D227" s="81" t="e">
        <f>VLOOKUP(B227,'No Eliminar'!B$3:E$18,4,FALSE)</f>
        <v>#N/A</v>
      </c>
      <c r="E227" s="40"/>
      <c r="F227" s="120"/>
      <c r="G227" s="920"/>
      <c r="H227" s="919"/>
      <c r="I227" s="926"/>
      <c r="J227" s="926"/>
      <c r="K227" s="927"/>
      <c r="L227" s="41"/>
      <c r="M227" s="65" t="str">
        <f t="shared" si="279"/>
        <v>;</v>
      </c>
      <c r="N227" s="66" t="str">
        <f t="shared" si="280"/>
        <v/>
      </c>
      <c r="O227" s="67" t="s">
        <v>53</v>
      </c>
      <c r="P227" s="67" t="s">
        <v>53</v>
      </c>
      <c r="Q227" s="67" t="s">
        <v>53</v>
      </c>
      <c r="R227" s="67" t="s">
        <v>53</v>
      </c>
      <c r="S227" s="67" t="s">
        <v>53</v>
      </c>
      <c r="T227" s="67" t="s">
        <v>53</v>
      </c>
      <c r="U227" s="67" t="s">
        <v>53</v>
      </c>
      <c r="V227" s="67" t="s">
        <v>54</v>
      </c>
      <c r="W227" s="67" t="s">
        <v>54</v>
      </c>
      <c r="X227" s="67" t="s">
        <v>53</v>
      </c>
      <c r="Y227" s="67" t="s">
        <v>53</v>
      </c>
      <c r="Z227" s="67" t="s">
        <v>53</v>
      </c>
      <c r="AA227" s="67" t="s">
        <v>53</v>
      </c>
      <c r="AB227" s="67" t="s">
        <v>53</v>
      </c>
      <c r="AC227" s="67" t="s">
        <v>53</v>
      </c>
      <c r="AD227" s="67" t="s">
        <v>54</v>
      </c>
      <c r="AE227" s="67" t="s">
        <v>53</v>
      </c>
      <c r="AF227" s="67" t="s">
        <v>53</v>
      </c>
      <c r="AG227" s="67" t="s">
        <v>54</v>
      </c>
      <c r="AH227" s="42"/>
      <c r="AI227" s="41"/>
      <c r="AJ227" s="42"/>
      <c r="AK227" s="85" t="str">
        <f t="shared" si="278"/>
        <v>;</v>
      </c>
      <c r="AL227" s="70" t="str">
        <f t="shared" si="281"/>
        <v/>
      </c>
      <c r="AM227" s="50" t="e">
        <f>IF(AND(M227&lt;&gt;"",AK227&lt;&gt;""),VLOOKUP(M227&amp;AK227,'No Eliminar'!$P$3:$Q$27,2,FALSE),"")</f>
        <v>#N/A</v>
      </c>
      <c r="AN227" s="93"/>
      <c r="AO227" s="268"/>
      <c r="AP227" s="372"/>
      <c r="AQ227" s="51" t="str">
        <f t="shared" si="270"/>
        <v>Impacto</v>
      </c>
      <c r="AR227" s="43"/>
      <c r="AS227" s="49" t="str">
        <f t="shared" si="271"/>
        <v/>
      </c>
      <c r="AT227" s="43"/>
      <c r="AU227" s="49" t="str">
        <f t="shared" si="272"/>
        <v/>
      </c>
      <c r="AV227" s="53" t="e">
        <f t="shared" si="273"/>
        <v>#VALUE!</v>
      </c>
      <c r="AW227" s="43"/>
      <c r="AX227" s="43"/>
      <c r="AY227" s="43"/>
      <c r="AZ227" s="53" t="str">
        <f t="shared" si="274"/>
        <v/>
      </c>
      <c r="BA227" s="54" t="str">
        <f t="shared" si="275"/>
        <v>Muy Alta</v>
      </c>
      <c r="BB227" s="53" t="e">
        <f t="shared" si="276"/>
        <v>#VALUE!</v>
      </c>
      <c r="BC227" s="54" t="e">
        <f t="shared" si="277"/>
        <v>#VALUE!</v>
      </c>
      <c r="BD227" s="55" t="e">
        <f>IF(AND(BA227&lt;&gt;"",BC227&lt;&gt;""),VLOOKUP(BA227&amp;BC227,'No Eliminar'!$P$3:$Q$27,2,FALSE),"")</f>
        <v>#VALUE!</v>
      </c>
      <c r="BE227" s="43"/>
      <c r="BF227" s="1018"/>
      <c r="BG227" s="926"/>
      <c r="BH227" s="926"/>
      <c r="BI227" s="926"/>
      <c r="BJ227" s="926"/>
      <c r="BK227" s="1010"/>
      <c r="BL227" s="926"/>
    </row>
    <row r="228" spans="2:64" ht="50.25" thickTop="1" thickBot="1" x14ac:dyDescent="0.35">
      <c r="B228" s="40"/>
      <c r="C228" s="81" t="e">
        <f>VLOOKUP(B228,'No Eliminar'!B$3:D$18,2,FALSE)</f>
        <v>#N/A</v>
      </c>
      <c r="D228" s="81" t="e">
        <f>VLOOKUP(B228,'No Eliminar'!B$3:E$18,4,FALSE)</f>
        <v>#N/A</v>
      </c>
      <c r="E228" s="40"/>
      <c r="F228" s="120"/>
      <c r="G228" s="920"/>
      <c r="H228" s="919"/>
      <c r="I228" s="926"/>
      <c r="J228" s="926"/>
      <c r="K228" s="927"/>
      <c r="L228" s="41"/>
      <c r="M228" s="65" t="str">
        <f t="shared" si="279"/>
        <v>;</v>
      </c>
      <c r="N228" s="66" t="str">
        <f t="shared" si="280"/>
        <v/>
      </c>
      <c r="O228" s="67" t="s">
        <v>53</v>
      </c>
      <c r="P228" s="67" t="s">
        <v>53</v>
      </c>
      <c r="Q228" s="67" t="s">
        <v>53</v>
      </c>
      <c r="R228" s="67" t="s">
        <v>53</v>
      </c>
      <c r="S228" s="67" t="s">
        <v>53</v>
      </c>
      <c r="T228" s="67" t="s">
        <v>53</v>
      </c>
      <c r="U228" s="67" t="s">
        <v>53</v>
      </c>
      <c r="V228" s="67" t="s">
        <v>54</v>
      </c>
      <c r="W228" s="67" t="s">
        <v>54</v>
      </c>
      <c r="X228" s="67" t="s">
        <v>53</v>
      </c>
      <c r="Y228" s="67" t="s">
        <v>53</v>
      </c>
      <c r="Z228" s="67" t="s">
        <v>53</v>
      </c>
      <c r="AA228" s="67" t="s">
        <v>53</v>
      </c>
      <c r="AB228" s="67" t="s">
        <v>53</v>
      </c>
      <c r="AC228" s="67" t="s">
        <v>53</v>
      </c>
      <c r="AD228" s="67" t="s">
        <v>54</v>
      </c>
      <c r="AE228" s="67" t="s">
        <v>53</v>
      </c>
      <c r="AF228" s="67" t="s">
        <v>53</v>
      </c>
      <c r="AG228" s="67" t="s">
        <v>54</v>
      </c>
      <c r="AH228" s="42"/>
      <c r="AI228" s="41"/>
      <c r="AJ228" s="42"/>
      <c r="AK228" s="85" t="str">
        <f t="shared" si="278"/>
        <v>;</v>
      </c>
      <c r="AL228" s="70" t="str">
        <f t="shared" si="281"/>
        <v/>
      </c>
      <c r="AM228" s="50" t="e">
        <f>IF(AND(M228&lt;&gt;"",AK228&lt;&gt;""),VLOOKUP(M228&amp;AK228,'No Eliminar'!$P$3:$Q$27,2,FALSE),"")</f>
        <v>#N/A</v>
      </c>
      <c r="AN228" s="93"/>
      <c r="AO228" s="268"/>
      <c r="AP228" s="372"/>
      <c r="AQ228" s="51" t="str">
        <f t="shared" si="270"/>
        <v>Impacto</v>
      </c>
      <c r="AR228" s="43"/>
      <c r="AS228" s="49" t="str">
        <f t="shared" si="271"/>
        <v/>
      </c>
      <c r="AT228" s="43"/>
      <c r="AU228" s="49" t="str">
        <f t="shared" si="272"/>
        <v/>
      </c>
      <c r="AV228" s="53" t="e">
        <f t="shared" si="273"/>
        <v>#VALUE!</v>
      </c>
      <c r="AW228" s="43"/>
      <c r="AX228" s="43"/>
      <c r="AY228" s="43"/>
      <c r="AZ228" s="53" t="str">
        <f t="shared" si="274"/>
        <v/>
      </c>
      <c r="BA228" s="54" t="str">
        <f t="shared" si="275"/>
        <v>Muy Alta</v>
      </c>
      <c r="BB228" s="53" t="e">
        <f t="shared" si="276"/>
        <v>#VALUE!</v>
      </c>
      <c r="BC228" s="54" t="e">
        <f t="shared" si="277"/>
        <v>#VALUE!</v>
      </c>
      <c r="BD228" s="55" t="e">
        <f>IF(AND(BA228&lt;&gt;"",BC228&lt;&gt;""),VLOOKUP(BA228&amp;BC228,'No Eliminar'!$P$3:$Q$27,2,FALSE),"")</f>
        <v>#VALUE!</v>
      </c>
      <c r="BE228" s="43"/>
      <c r="BF228" s="1018"/>
      <c r="BG228" s="926"/>
      <c r="BH228" s="926"/>
      <c r="BI228" s="926"/>
      <c r="BJ228" s="926"/>
      <c r="BK228" s="1010"/>
      <c r="BL228" s="926"/>
    </row>
    <row r="229" spans="2:64" ht="50.25" thickTop="1" thickBot="1" x14ac:dyDescent="0.35">
      <c r="B229" s="40"/>
      <c r="C229" s="81" t="e">
        <f>VLOOKUP(B229,'No Eliminar'!B$3:D$18,2,FALSE)</f>
        <v>#N/A</v>
      </c>
      <c r="D229" s="81" t="e">
        <f>VLOOKUP(B229,'No Eliminar'!B$3:E$18,4,FALSE)</f>
        <v>#N/A</v>
      </c>
      <c r="E229" s="40"/>
      <c r="F229" s="120"/>
      <c r="G229" s="920"/>
      <c r="H229" s="919"/>
      <c r="I229" s="926"/>
      <c r="J229" s="926"/>
      <c r="K229" s="927"/>
      <c r="L229" s="41"/>
      <c r="M229" s="65" t="str">
        <f t="shared" si="279"/>
        <v>;</v>
      </c>
      <c r="N229" s="66" t="str">
        <f t="shared" si="280"/>
        <v/>
      </c>
      <c r="O229" s="67" t="s">
        <v>53</v>
      </c>
      <c r="P229" s="67" t="s">
        <v>53</v>
      </c>
      <c r="Q229" s="67" t="s">
        <v>53</v>
      </c>
      <c r="R229" s="67" t="s">
        <v>53</v>
      </c>
      <c r="S229" s="67" t="s">
        <v>53</v>
      </c>
      <c r="T229" s="67" t="s">
        <v>53</v>
      </c>
      <c r="U229" s="67" t="s">
        <v>53</v>
      </c>
      <c r="V229" s="67" t="s">
        <v>54</v>
      </c>
      <c r="W229" s="67" t="s">
        <v>54</v>
      </c>
      <c r="X229" s="67" t="s">
        <v>53</v>
      </c>
      <c r="Y229" s="67" t="s">
        <v>53</v>
      </c>
      <c r="Z229" s="67" t="s">
        <v>53</v>
      </c>
      <c r="AA229" s="67" t="s">
        <v>53</v>
      </c>
      <c r="AB229" s="67" t="s">
        <v>53</v>
      </c>
      <c r="AC229" s="67" t="s">
        <v>53</v>
      </c>
      <c r="AD229" s="67" t="s">
        <v>54</v>
      </c>
      <c r="AE229" s="67" t="s">
        <v>53</v>
      </c>
      <c r="AF229" s="67" t="s">
        <v>53</v>
      </c>
      <c r="AG229" s="67" t="s">
        <v>54</v>
      </c>
      <c r="AH229" s="42"/>
      <c r="AI229" s="41"/>
      <c r="AJ229" s="42"/>
      <c r="AK229" s="85" t="str">
        <f t="shared" si="278"/>
        <v>;</v>
      </c>
      <c r="AL229" s="70" t="str">
        <f t="shared" si="281"/>
        <v/>
      </c>
      <c r="AM229" s="50" t="e">
        <f>IF(AND(M229&lt;&gt;"",AK229&lt;&gt;""),VLOOKUP(M229&amp;AK229,'No Eliminar'!$P$3:$Q$27,2,FALSE),"")</f>
        <v>#N/A</v>
      </c>
      <c r="AN229" s="93"/>
      <c r="AO229" s="268"/>
      <c r="AP229" s="372"/>
      <c r="AQ229" s="51" t="str">
        <f t="shared" si="270"/>
        <v>Impacto</v>
      </c>
      <c r="AR229" s="43"/>
      <c r="AS229" s="49" t="str">
        <f t="shared" si="271"/>
        <v/>
      </c>
      <c r="AT229" s="43"/>
      <c r="AU229" s="49" t="str">
        <f t="shared" si="272"/>
        <v/>
      </c>
      <c r="AV229" s="53" t="e">
        <f t="shared" si="273"/>
        <v>#VALUE!</v>
      </c>
      <c r="AW229" s="43"/>
      <c r="AX229" s="43"/>
      <c r="AY229" s="43"/>
      <c r="AZ229" s="53" t="str">
        <f t="shared" si="274"/>
        <v/>
      </c>
      <c r="BA229" s="54" t="str">
        <f t="shared" si="275"/>
        <v>Muy Alta</v>
      </c>
      <c r="BB229" s="53" t="e">
        <f t="shared" si="276"/>
        <v>#VALUE!</v>
      </c>
      <c r="BC229" s="54" t="e">
        <f t="shared" si="277"/>
        <v>#VALUE!</v>
      </c>
      <c r="BD229" s="55" t="e">
        <f>IF(AND(BA229&lt;&gt;"",BC229&lt;&gt;""),VLOOKUP(BA229&amp;BC229,'No Eliminar'!$P$3:$Q$27,2,FALSE),"")</f>
        <v>#VALUE!</v>
      </c>
      <c r="BE229" s="43"/>
      <c r="BF229" s="1018"/>
      <c r="BG229" s="926"/>
      <c r="BH229" s="926"/>
      <c r="BI229" s="926"/>
      <c r="BJ229" s="926"/>
      <c r="BK229" s="1010"/>
      <c r="BL229" s="926"/>
    </row>
    <row r="230" spans="2:64" ht="50.25" thickTop="1" thickBot="1" x14ac:dyDescent="0.35">
      <c r="B230" s="40"/>
      <c r="C230" s="81" t="e">
        <f>VLOOKUP(B230,'No Eliminar'!B$3:D$18,2,FALSE)</f>
        <v>#N/A</v>
      </c>
      <c r="D230" s="81" t="e">
        <f>VLOOKUP(B230,'No Eliminar'!B$3:E$18,4,FALSE)</f>
        <v>#N/A</v>
      </c>
      <c r="E230" s="40"/>
      <c r="F230" s="120"/>
      <c r="G230" s="920"/>
      <c r="H230" s="919"/>
      <c r="I230" s="926"/>
      <c r="J230" s="926"/>
      <c r="K230" s="927"/>
      <c r="L230" s="41"/>
      <c r="M230" s="65" t="str">
        <f t="shared" si="279"/>
        <v>;</v>
      </c>
      <c r="N230" s="66" t="str">
        <f t="shared" si="280"/>
        <v/>
      </c>
      <c r="O230" s="67" t="s">
        <v>53</v>
      </c>
      <c r="P230" s="67" t="s">
        <v>53</v>
      </c>
      <c r="Q230" s="67" t="s">
        <v>53</v>
      </c>
      <c r="R230" s="67" t="s">
        <v>53</v>
      </c>
      <c r="S230" s="67" t="s">
        <v>53</v>
      </c>
      <c r="T230" s="67" t="s">
        <v>53</v>
      </c>
      <c r="U230" s="67" t="s">
        <v>53</v>
      </c>
      <c r="V230" s="67" t="s">
        <v>54</v>
      </c>
      <c r="W230" s="67" t="s">
        <v>54</v>
      </c>
      <c r="X230" s="67" t="s">
        <v>53</v>
      </c>
      <c r="Y230" s="67" t="s">
        <v>53</v>
      </c>
      <c r="Z230" s="67" t="s">
        <v>53</v>
      </c>
      <c r="AA230" s="67" t="s">
        <v>53</v>
      </c>
      <c r="AB230" s="67" t="s">
        <v>53</v>
      </c>
      <c r="AC230" s="67" t="s">
        <v>53</v>
      </c>
      <c r="AD230" s="67" t="s">
        <v>54</v>
      </c>
      <c r="AE230" s="67" t="s">
        <v>53</v>
      </c>
      <c r="AF230" s="67" t="s">
        <v>53</v>
      </c>
      <c r="AG230" s="67" t="s">
        <v>54</v>
      </c>
      <c r="AH230" s="42"/>
      <c r="AI230" s="41"/>
      <c r="AJ230" s="42"/>
      <c r="AK230" s="85" t="str">
        <f t="shared" si="278"/>
        <v>;</v>
      </c>
      <c r="AL230" s="70" t="str">
        <f t="shared" si="281"/>
        <v/>
      </c>
      <c r="AM230" s="50" t="e">
        <f>IF(AND(M230&lt;&gt;"",AK230&lt;&gt;""),VLOOKUP(M230&amp;AK230,'No Eliminar'!$P$3:$Q$27,2,FALSE),"")</f>
        <v>#N/A</v>
      </c>
      <c r="AN230" s="93"/>
      <c r="AO230" s="268"/>
      <c r="AP230" s="372"/>
      <c r="AQ230" s="51" t="str">
        <f t="shared" si="270"/>
        <v>Impacto</v>
      </c>
      <c r="AR230" s="43"/>
      <c r="AS230" s="49" t="str">
        <f t="shared" si="271"/>
        <v/>
      </c>
      <c r="AT230" s="43"/>
      <c r="AU230" s="49" t="str">
        <f t="shared" si="272"/>
        <v/>
      </c>
      <c r="AV230" s="53" t="e">
        <f t="shared" si="273"/>
        <v>#VALUE!</v>
      </c>
      <c r="AW230" s="43"/>
      <c r="AX230" s="43"/>
      <c r="AY230" s="43"/>
      <c r="AZ230" s="53" t="str">
        <f t="shared" si="274"/>
        <v/>
      </c>
      <c r="BA230" s="54" t="str">
        <f t="shared" si="275"/>
        <v>Muy Alta</v>
      </c>
      <c r="BB230" s="53" t="e">
        <f t="shared" si="276"/>
        <v>#VALUE!</v>
      </c>
      <c r="BC230" s="54" t="e">
        <f t="shared" si="277"/>
        <v>#VALUE!</v>
      </c>
      <c r="BD230" s="55" t="e">
        <f>IF(AND(BA230&lt;&gt;"",BC230&lt;&gt;""),VLOOKUP(BA230&amp;BC230,'No Eliminar'!$P$3:$Q$27,2,FALSE),"")</f>
        <v>#VALUE!</v>
      </c>
      <c r="BE230" s="43"/>
      <c r="BF230" s="1018"/>
      <c r="BG230" s="926"/>
      <c r="BH230" s="926"/>
      <c r="BI230" s="926"/>
      <c r="BJ230" s="926"/>
      <c r="BK230" s="1010"/>
      <c r="BL230" s="926"/>
    </row>
    <row r="231" spans="2:64" ht="50.25" thickTop="1" thickBot="1" x14ac:dyDescent="0.35">
      <c r="B231" s="40"/>
      <c r="C231" s="81" t="e">
        <f>VLOOKUP(B231,'No Eliminar'!B$3:D$18,2,FALSE)</f>
        <v>#N/A</v>
      </c>
      <c r="D231" s="81" t="e">
        <f>VLOOKUP(B231,'No Eliminar'!B$3:E$18,4,FALSE)</f>
        <v>#N/A</v>
      </c>
      <c r="E231" s="40"/>
      <c r="F231" s="120"/>
      <c r="G231" s="920"/>
      <c r="H231" s="919"/>
      <c r="I231" s="926"/>
      <c r="J231" s="926"/>
      <c r="K231" s="927"/>
      <c r="L231" s="41"/>
      <c r="M231" s="65" t="str">
        <f t="shared" si="279"/>
        <v>;</v>
      </c>
      <c r="N231" s="66" t="str">
        <f t="shared" si="280"/>
        <v/>
      </c>
      <c r="O231" s="67" t="s">
        <v>53</v>
      </c>
      <c r="P231" s="67" t="s">
        <v>53</v>
      </c>
      <c r="Q231" s="67" t="s">
        <v>53</v>
      </c>
      <c r="R231" s="67" t="s">
        <v>53</v>
      </c>
      <c r="S231" s="67" t="s">
        <v>53</v>
      </c>
      <c r="T231" s="67" t="s">
        <v>53</v>
      </c>
      <c r="U231" s="67" t="s">
        <v>53</v>
      </c>
      <c r="V231" s="67" t="s">
        <v>54</v>
      </c>
      <c r="W231" s="67" t="s">
        <v>54</v>
      </c>
      <c r="X231" s="67" t="s">
        <v>53</v>
      </c>
      <c r="Y231" s="67" t="s">
        <v>53</v>
      </c>
      <c r="Z231" s="67" t="s">
        <v>53</v>
      </c>
      <c r="AA231" s="67" t="s">
        <v>53</v>
      </c>
      <c r="AB231" s="67" t="s">
        <v>53</v>
      </c>
      <c r="AC231" s="67" t="s">
        <v>53</v>
      </c>
      <c r="AD231" s="67" t="s">
        <v>54</v>
      </c>
      <c r="AE231" s="67" t="s">
        <v>53</v>
      </c>
      <c r="AF231" s="67" t="s">
        <v>53</v>
      </c>
      <c r="AG231" s="67" t="s">
        <v>54</v>
      </c>
      <c r="AH231" s="42"/>
      <c r="AI231" s="41"/>
      <c r="AJ231" s="42"/>
      <c r="AK231" s="85" t="str">
        <f t="shared" si="278"/>
        <v>;</v>
      </c>
      <c r="AL231" s="70" t="str">
        <f t="shared" si="281"/>
        <v/>
      </c>
      <c r="AM231" s="50" t="e">
        <f>IF(AND(M231&lt;&gt;"",AK231&lt;&gt;""),VLOOKUP(M231&amp;AK231,'No Eliminar'!$P$3:$Q$27,2,FALSE),"")</f>
        <v>#N/A</v>
      </c>
      <c r="AN231" s="93"/>
      <c r="AO231" s="268"/>
      <c r="AP231" s="372"/>
      <c r="AQ231" s="51" t="str">
        <f t="shared" si="270"/>
        <v>Impacto</v>
      </c>
      <c r="AR231" s="43"/>
      <c r="AS231" s="49" t="str">
        <f t="shared" si="271"/>
        <v/>
      </c>
      <c r="AT231" s="43"/>
      <c r="AU231" s="49" t="str">
        <f t="shared" si="272"/>
        <v/>
      </c>
      <c r="AV231" s="53" t="e">
        <f t="shared" si="273"/>
        <v>#VALUE!</v>
      </c>
      <c r="AW231" s="43"/>
      <c r="AX231" s="43"/>
      <c r="AY231" s="43"/>
      <c r="AZ231" s="53" t="str">
        <f t="shared" si="274"/>
        <v/>
      </c>
      <c r="BA231" s="54" t="str">
        <f t="shared" si="275"/>
        <v>Muy Alta</v>
      </c>
      <c r="BB231" s="53" t="e">
        <f t="shared" si="276"/>
        <v>#VALUE!</v>
      </c>
      <c r="BC231" s="54" t="e">
        <f t="shared" si="277"/>
        <v>#VALUE!</v>
      </c>
      <c r="BD231" s="55" t="e">
        <f>IF(AND(BA231&lt;&gt;"",BC231&lt;&gt;""),VLOOKUP(BA231&amp;BC231,'No Eliminar'!$P$3:$Q$27,2,FALSE),"")</f>
        <v>#VALUE!</v>
      </c>
      <c r="BE231" s="43"/>
      <c r="BF231" s="1018"/>
      <c r="BG231" s="926"/>
      <c r="BH231" s="926"/>
      <c r="BI231" s="926"/>
      <c r="BJ231" s="926"/>
      <c r="BK231" s="1010"/>
      <c r="BL231" s="926"/>
    </row>
    <row r="232" spans="2:64" ht="50.25" thickTop="1" thickBot="1" x14ac:dyDescent="0.35">
      <c r="B232" s="40"/>
      <c r="C232" s="81" t="e">
        <f>VLOOKUP(B232,'No Eliminar'!B$3:D$18,2,FALSE)</f>
        <v>#N/A</v>
      </c>
      <c r="D232" s="81" t="e">
        <f>VLOOKUP(B232,'No Eliminar'!B$3:E$18,4,FALSE)</f>
        <v>#N/A</v>
      </c>
      <c r="E232" s="40"/>
      <c r="F232" s="120"/>
      <c r="G232" s="920"/>
      <c r="H232" s="919"/>
      <c r="I232" s="926"/>
      <c r="J232" s="926"/>
      <c r="K232" s="927"/>
      <c r="L232" s="41"/>
      <c r="M232" s="65" t="str">
        <f t="shared" si="279"/>
        <v>;</v>
      </c>
      <c r="N232" s="66" t="str">
        <f t="shared" si="280"/>
        <v/>
      </c>
      <c r="O232" s="67" t="s">
        <v>53</v>
      </c>
      <c r="P232" s="67" t="s">
        <v>53</v>
      </c>
      <c r="Q232" s="67" t="s">
        <v>53</v>
      </c>
      <c r="R232" s="67" t="s">
        <v>53</v>
      </c>
      <c r="S232" s="67" t="s">
        <v>53</v>
      </c>
      <c r="T232" s="67" t="s">
        <v>53</v>
      </c>
      <c r="U232" s="67" t="s">
        <v>53</v>
      </c>
      <c r="V232" s="67" t="s">
        <v>54</v>
      </c>
      <c r="W232" s="67" t="s">
        <v>54</v>
      </c>
      <c r="X232" s="67" t="s">
        <v>53</v>
      </c>
      <c r="Y232" s="67" t="s">
        <v>53</v>
      </c>
      <c r="Z232" s="67" t="s">
        <v>53</v>
      </c>
      <c r="AA232" s="67" t="s">
        <v>53</v>
      </c>
      <c r="AB232" s="67" t="s">
        <v>53</v>
      </c>
      <c r="AC232" s="67" t="s">
        <v>53</v>
      </c>
      <c r="AD232" s="67" t="s">
        <v>54</v>
      </c>
      <c r="AE232" s="67" t="s">
        <v>53</v>
      </c>
      <c r="AF232" s="67" t="s">
        <v>53</v>
      </c>
      <c r="AG232" s="67" t="s">
        <v>54</v>
      </c>
      <c r="AH232" s="42"/>
      <c r="AI232" s="41"/>
      <c r="AJ232" s="42"/>
      <c r="AK232" s="85" t="str">
        <f t="shared" si="278"/>
        <v>;</v>
      </c>
      <c r="AL232" s="70" t="str">
        <f t="shared" si="281"/>
        <v/>
      </c>
      <c r="AM232" s="50" t="e">
        <f>IF(AND(M232&lt;&gt;"",AK232&lt;&gt;""),VLOOKUP(M232&amp;AK232,'No Eliminar'!$P$3:$Q$27,2,FALSE),"")</f>
        <v>#N/A</v>
      </c>
      <c r="AN232" s="93"/>
      <c r="AO232" s="268"/>
      <c r="AP232" s="372"/>
      <c r="AQ232" s="51" t="str">
        <f t="shared" si="270"/>
        <v>Impacto</v>
      </c>
      <c r="AR232" s="43"/>
      <c r="AS232" s="49" t="str">
        <f t="shared" si="271"/>
        <v/>
      </c>
      <c r="AT232" s="43"/>
      <c r="AU232" s="49" t="str">
        <f t="shared" si="272"/>
        <v/>
      </c>
      <c r="AV232" s="53" t="e">
        <f t="shared" si="273"/>
        <v>#VALUE!</v>
      </c>
      <c r="AW232" s="43"/>
      <c r="AX232" s="43"/>
      <c r="AY232" s="43"/>
      <c r="AZ232" s="53" t="str">
        <f t="shared" si="274"/>
        <v/>
      </c>
      <c r="BA232" s="54" t="str">
        <f t="shared" si="275"/>
        <v>Muy Alta</v>
      </c>
      <c r="BB232" s="53" t="e">
        <f t="shared" si="276"/>
        <v>#VALUE!</v>
      </c>
      <c r="BC232" s="54" t="e">
        <f t="shared" si="277"/>
        <v>#VALUE!</v>
      </c>
      <c r="BD232" s="55" t="e">
        <f>IF(AND(BA232&lt;&gt;"",BC232&lt;&gt;""),VLOOKUP(BA232&amp;BC232,'No Eliminar'!$P$3:$Q$27,2,FALSE),"")</f>
        <v>#VALUE!</v>
      </c>
      <c r="BE232" s="43"/>
      <c r="BF232" s="1018"/>
      <c r="BG232" s="926"/>
      <c r="BH232" s="926"/>
      <c r="BI232" s="926"/>
      <c r="BJ232" s="926"/>
      <c r="BK232" s="1010"/>
      <c r="BL232" s="926"/>
    </row>
    <row r="233" spans="2:64" ht="50.25" thickTop="1" thickBot="1" x14ac:dyDescent="0.35">
      <c r="B233" s="40"/>
      <c r="C233" s="81" t="e">
        <f>VLOOKUP(B233,'No Eliminar'!B$3:D$18,2,FALSE)</f>
        <v>#N/A</v>
      </c>
      <c r="D233" s="81" t="e">
        <f>VLOOKUP(B233,'No Eliminar'!B$3:E$18,4,FALSE)</f>
        <v>#N/A</v>
      </c>
      <c r="E233" s="40"/>
      <c r="F233" s="120"/>
      <c r="G233" s="920"/>
      <c r="H233" s="919"/>
      <c r="I233" s="926"/>
      <c r="J233" s="926"/>
      <c r="K233" s="927"/>
      <c r="L233" s="41"/>
      <c r="M233" s="65" t="str">
        <f t="shared" si="279"/>
        <v>;</v>
      </c>
      <c r="N233" s="66" t="str">
        <f t="shared" si="280"/>
        <v/>
      </c>
      <c r="O233" s="67" t="s">
        <v>53</v>
      </c>
      <c r="P233" s="67" t="s">
        <v>53</v>
      </c>
      <c r="Q233" s="67" t="s">
        <v>53</v>
      </c>
      <c r="R233" s="67" t="s">
        <v>53</v>
      </c>
      <c r="S233" s="67" t="s">
        <v>53</v>
      </c>
      <c r="T233" s="67" t="s">
        <v>53</v>
      </c>
      <c r="U233" s="67" t="s">
        <v>53</v>
      </c>
      <c r="V233" s="67" t="s">
        <v>54</v>
      </c>
      <c r="W233" s="67" t="s">
        <v>54</v>
      </c>
      <c r="X233" s="67" t="s">
        <v>53</v>
      </c>
      <c r="Y233" s="67" t="s">
        <v>53</v>
      </c>
      <c r="Z233" s="67" t="s">
        <v>53</v>
      </c>
      <c r="AA233" s="67" t="s">
        <v>53</v>
      </c>
      <c r="AB233" s="67" t="s">
        <v>53</v>
      </c>
      <c r="AC233" s="67" t="s">
        <v>53</v>
      </c>
      <c r="AD233" s="67" t="s">
        <v>54</v>
      </c>
      <c r="AE233" s="67" t="s">
        <v>53</v>
      </c>
      <c r="AF233" s="67" t="s">
        <v>53</v>
      </c>
      <c r="AG233" s="67" t="s">
        <v>54</v>
      </c>
      <c r="AH233" s="42"/>
      <c r="AI233" s="41"/>
      <c r="AJ233" s="42"/>
      <c r="AK233" s="85" t="str">
        <f t="shared" si="278"/>
        <v>;</v>
      </c>
      <c r="AL233" s="70" t="str">
        <f t="shared" si="281"/>
        <v/>
      </c>
      <c r="AM233" s="50" t="e">
        <f>IF(AND(M233&lt;&gt;"",AK233&lt;&gt;""),VLOOKUP(M233&amp;AK233,'No Eliminar'!$P$3:$Q$27,2,FALSE),"")</f>
        <v>#N/A</v>
      </c>
      <c r="AN233" s="93"/>
      <c r="AO233" s="268"/>
      <c r="AP233" s="372"/>
      <c r="AQ233" s="51" t="str">
        <f t="shared" si="270"/>
        <v>Impacto</v>
      </c>
      <c r="AR233" s="43"/>
      <c r="AS233" s="49" t="str">
        <f t="shared" si="271"/>
        <v/>
      </c>
      <c r="AT233" s="43"/>
      <c r="AU233" s="49" t="str">
        <f t="shared" si="272"/>
        <v/>
      </c>
      <c r="AV233" s="53" t="e">
        <f t="shared" si="273"/>
        <v>#VALUE!</v>
      </c>
      <c r="AW233" s="43"/>
      <c r="AX233" s="43"/>
      <c r="AY233" s="43"/>
      <c r="AZ233" s="53" t="str">
        <f t="shared" si="274"/>
        <v/>
      </c>
      <c r="BA233" s="54" t="str">
        <f t="shared" si="275"/>
        <v>Muy Alta</v>
      </c>
      <c r="BB233" s="53" t="e">
        <f t="shared" si="276"/>
        <v>#VALUE!</v>
      </c>
      <c r="BC233" s="54" t="e">
        <f t="shared" si="277"/>
        <v>#VALUE!</v>
      </c>
      <c r="BD233" s="55" t="e">
        <f>IF(AND(BA233&lt;&gt;"",BC233&lt;&gt;""),VLOOKUP(BA233&amp;BC233,'No Eliminar'!$P$3:$Q$27,2,FALSE),"")</f>
        <v>#VALUE!</v>
      </c>
      <c r="BE233" s="43"/>
      <c r="BF233" s="1018"/>
      <c r="BG233" s="926"/>
      <c r="BH233" s="926"/>
      <c r="BI233" s="926"/>
      <c r="BJ233" s="926"/>
      <c r="BK233" s="1010"/>
      <c r="BL233" s="926"/>
    </row>
    <row r="234" spans="2:64" ht="50.25" thickTop="1" thickBot="1" x14ac:dyDescent="0.35">
      <c r="B234" s="40"/>
      <c r="C234" s="81" t="e">
        <f>VLOOKUP(B234,'No Eliminar'!B$3:D$18,2,FALSE)</f>
        <v>#N/A</v>
      </c>
      <c r="D234" s="81" t="e">
        <f>VLOOKUP(B234,'No Eliminar'!B$3:E$18,4,FALSE)</f>
        <v>#N/A</v>
      </c>
      <c r="E234" s="40"/>
      <c r="F234" s="120"/>
      <c r="G234" s="920"/>
      <c r="H234" s="919"/>
      <c r="I234" s="926"/>
      <c r="J234" s="926"/>
      <c r="K234" s="927"/>
      <c r="L234" s="41"/>
      <c r="M234" s="65" t="str">
        <f t="shared" si="279"/>
        <v>;</v>
      </c>
      <c r="N234" s="66" t="str">
        <f t="shared" si="280"/>
        <v/>
      </c>
      <c r="O234" s="67" t="s">
        <v>53</v>
      </c>
      <c r="P234" s="67" t="s">
        <v>53</v>
      </c>
      <c r="Q234" s="67" t="s">
        <v>53</v>
      </c>
      <c r="R234" s="67" t="s">
        <v>53</v>
      </c>
      <c r="S234" s="67" t="s">
        <v>53</v>
      </c>
      <c r="T234" s="67" t="s">
        <v>53</v>
      </c>
      <c r="U234" s="67" t="s">
        <v>53</v>
      </c>
      <c r="V234" s="67" t="s">
        <v>54</v>
      </c>
      <c r="W234" s="67" t="s">
        <v>54</v>
      </c>
      <c r="X234" s="67" t="s">
        <v>53</v>
      </c>
      <c r="Y234" s="67" t="s">
        <v>53</v>
      </c>
      <c r="Z234" s="67" t="s">
        <v>53</v>
      </c>
      <c r="AA234" s="67" t="s">
        <v>53</v>
      </c>
      <c r="AB234" s="67" t="s">
        <v>53</v>
      </c>
      <c r="AC234" s="67" t="s">
        <v>53</v>
      </c>
      <c r="AD234" s="67" t="s">
        <v>54</v>
      </c>
      <c r="AE234" s="67" t="s">
        <v>53</v>
      </c>
      <c r="AF234" s="67" t="s">
        <v>53</v>
      </c>
      <c r="AG234" s="67" t="s">
        <v>54</v>
      </c>
      <c r="AH234" s="42"/>
      <c r="AI234" s="41"/>
      <c r="AJ234" s="42"/>
      <c r="AK234" s="85" t="str">
        <f t="shared" si="278"/>
        <v>;</v>
      </c>
      <c r="AL234" s="70" t="str">
        <f t="shared" si="281"/>
        <v/>
      </c>
      <c r="AM234" s="50" t="e">
        <f>IF(AND(M234&lt;&gt;"",AK234&lt;&gt;""),VLOOKUP(M234&amp;AK234,'No Eliminar'!$P$3:$Q$27,2,FALSE),"")</f>
        <v>#N/A</v>
      </c>
      <c r="AN234" s="93"/>
      <c r="AO234" s="268"/>
      <c r="AP234" s="372"/>
      <c r="AQ234" s="51" t="str">
        <f t="shared" si="270"/>
        <v>Impacto</v>
      </c>
      <c r="AR234" s="43"/>
      <c r="AS234" s="49" t="str">
        <f t="shared" si="271"/>
        <v/>
      </c>
      <c r="AT234" s="43"/>
      <c r="AU234" s="49" t="str">
        <f t="shared" si="272"/>
        <v/>
      </c>
      <c r="AV234" s="53" t="e">
        <f t="shared" si="273"/>
        <v>#VALUE!</v>
      </c>
      <c r="AW234" s="43"/>
      <c r="AX234" s="43"/>
      <c r="AY234" s="43"/>
      <c r="AZ234" s="53" t="str">
        <f t="shared" si="274"/>
        <v/>
      </c>
      <c r="BA234" s="54" t="str">
        <f t="shared" si="275"/>
        <v>Muy Alta</v>
      </c>
      <c r="BB234" s="53" t="e">
        <f t="shared" si="276"/>
        <v>#VALUE!</v>
      </c>
      <c r="BC234" s="54" t="e">
        <f t="shared" si="277"/>
        <v>#VALUE!</v>
      </c>
      <c r="BD234" s="55" t="e">
        <f>IF(AND(BA234&lt;&gt;"",BC234&lt;&gt;""),VLOOKUP(BA234&amp;BC234,'No Eliminar'!$P$3:$Q$27,2,FALSE),"")</f>
        <v>#VALUE!</v>
      </c>
      <c r="BE234" s="43"/>
      <c r="BF234" s="1018"/>
      <c r="BG234" s="926"/>
      <c r="BH234" s="926"/>
      <c r="BI234" s="926"/>
      <c r="BJ234" s="926"/>
      <c r="BK234" s="1010"/>
      <c r="BL234" s="926"/>
    </row>
    <row r="235" spans="2:64" ht="50.25" thickTop="1" thickBot="1" x14ac:dyDescent="0.35">
      <c r="B235" s="40"/>
      <c r="C235" s="81" t="e">
        <f>VLOOKUP(B235,'No Eliminar'!B$3:D$18,2,FALSE)</f>
        <v>#N/A</v>
      </c>
      <c r="D235" s="81" t="e">
        <f>VLOOKUP(B235,'No Eliminar'!B$3:E$18,4,FALSE)</f>
        <v>#N/A</v>
      </c>
      <c r="E235" s="40"/>
      <c r="F235" s="120"/>
      <c r="G235" s="920"/>
      <c r="H235" s="919"/>
      <c r="I235" s="926"/>
      <c r="J235" s="926"/>
      <c r="K235" s="927"/>
      <c r="L235" s="41"/>
      <c r="M235" s="65" t="str">
        <f t="shared" si="279"/>
        <v>;</v>
      </c>
      <c r="N235" s="66" t="str">
        <f t="shared" si="280"/>
        <v/>
      </c>
      <c r="O235" s="67" t="s">
        <v>53</v>
      </c>
      <c r="P235" s="67" t="s">
        <v>53</v>
      </c>
      <c r="Q235" s="67" t="s">
        <v>53</v>
      </c>
      <c r="R235" s="67" t="s">
        <v>53</v>
      </c>
      <c r="S235" s="67" t="s">
        <v>53</v>
      </c>
      <c r="T235" s="67" t="s">
        <v>53</v>
      </c>
      <c r="U235" s="67" t="s">
        <v>53</v>
      </c>
      <c r="V235" s="67" t="s">
        <v>54</v>
      </c>
      <c r="W235" s="67" t="s">
        <v>54</v>
      </c>
      <c r="X235" s="67" t="s">
        <v>53</v>
      </c>
      <c r="Y235" s="67" t="s">
        <v>53</v>
      </c>
      <c r="Z235" s="67" t="s">
        <v>53</v>
      </c>
      <c r="AA235" s="67" t="s">
        <v>53</v>
      </c>
      <c r="AB235" s="67" t="s">
        <v>53</v>
      </c>
      <c r="AC235" s="67" t="s">
        <v>53</v>
      </c>
      <c r="AD235" s="67" t="s">
        <v>54</v>
      </c>
      <c r="AE235" s="67" t="s">
        <v>53</v>
      </c>
      <c r="AF235" s="67" t="s">
        <v>53</v>
      </c>
      <c r="AG235" s="67" t="s">
        <v>54</v>
      </c>
      <c r="AH235" s="42"/>
      <c r="AI235" s="41"/>
      <c r="AJ235" s="42"/>
      <c r="AK235" s="85" t="str">
        <f t="shared" si="278"/>
        <v>;</v>
      </c>
      <c r="AL235" s="70" t="str">
        <f t="shared" si="281"/>
        <v/>
      </c>
      <c r="AM235" s="50" t="e">
        <f>IF(AND(M235&lt;&gt;"",AK235&lt;&gt;""),VLOOKUP(M235&amp;AK235,'No Eliminar'!$P$3:$Q$27,2,FALSE),"")</f>
        <v>#N/A</v>
      </c>
      <c r="AN235" s="93"/>
      <c r="AO235" s="268"/>
      <c r="AP235" s="372"/>
      <c r="AQ235" s="51" t="str">
        <f t="shared" si="270"/>
        <v>Impacto</v>
      </c>
      <c r="AR235" s="43"/>
      <c r="AS235" s="49" t="str">
        <f t="shared" si="271"/>
        <v/>
      </c>
      <c r="AT235" s="43"/>
      <c r="AU235" s="49" t="str">
        <f t="shared" si="272"/>
        <v/>
      </c>
      <c r="AV235" s="53" t="e">
        <f t="shared" si="273"/>
        <v>#VALUE!</v>
      </c>
      <c r="AW235" s="43"/>
      <c r="AX235" s="43"/>
      <c r="AY235" s="43"/>
      <c r="AZ235" s="53" t="str">
        <f t="shared" si="274"/>
        <v/>
      </c>
      <c r="BA235" s="54" t="str">
        <f t="shared" si="275"/>
        <v>Muy Alta</v>
      </c>
      <c r="BB235" s="53" t="e">
        <f t="shared" si="276"/>
        <v>#VALUE!</v>
      </c>
      <c r="BC235" s="54" t="e">
        <f t="shared" si="277"/>
        <v>#VALUE!</v>
      </c>
      <c r="BD235" s="55" t="e">
        <f>IF(AND(BA235&lt;&gt;"",BC235&lt;&gt;""),VLOOKUP(BA235&amp;BC235,'No Eliminar'!$P$3:$Q$27,2,FALSE),"")</f>
        <v>#VALUE!</v>
      </c>
      <c r="BE235" s="43"/>
      <c r="BF235" s="1018"/>
      <c r="BG235" s="926"/>
      <c r="BH235" s="926"/>
      <c r="BI235" s="926"/>
      <c r="BJ235" s="926"/>
      <c r="BK235" s="1010"/>
      <c r="BL235" s="926"/>
    </row>
    <row r="236" spans="2:64" ht="50.25" thickTop="1" thickBot="1" x14ac:dyDescent="0.35">
      <c r="B236" s="40"/>
      <c r="C236" s="81" t="e">
        <f>VLOOKUP(B236,'No Eliminar'!B$3:D$18,2,FALSE)</f>
        <v>#N/A</v>
      </c>
      <c r="D236" s="81" t="e">
        <f>VLOOKUP(B236,'No Eliminar'!B$3:E$18,4,FALSE)</f>
        <v>#N/A</v>
      </c>
      <c r="E236" s="40"/>
      <c r="F236" s="120"/>
      <c r="G236" s="920"/>
      <c r="H236" s="919"/>
      <c r="I236" s="926"/>
      <c r="J236" s="926"/>
      <c r="K236" s="927"/>
      <c r="L236" s="41"/>
      <c r="M236" s="65" t="str">
        <f t="shared" si="279"/>
        <v>;</v>
      </c>
      <c r="N236" s="66" t="str">
        <f t="shared" si="280"/>
        <v/>
      </c>
      <c r="O236" s="67" t="s">
        <v>53</v>
      </c>
      <c r="P236" s="67" t="s">
        <v>53</v>
      </c>
      <c r="Q236" s="67" t="s">
        <v>53</v>
      </c>
      <c r="R236" s="67" t="s">
        <v>53</v>
      </c>
      <c r="S236" s="67" t="s">
        <v>53</v>
      </c>
      <c r="T236" s="67" t="s">
        <v>53</v>
      </c>
      <c r="U236" s="67" t="s">
        <v>53</v>
      </c>
      <c r="V236" s="67" t="s">
        <v>54</v>
      </c>
      <c r="W236" s="67" t="s">
        <v>54</v>
      </c>
      <c r="X236" s="67" t="s">
        <v>53</v>
      </c>
      <c r="Y236" s="67" t="s">
        <v>53</v>
      </c>
      <c r="Z236" s="67" t="s">
        <v>53</v>
      </c>
      <c r="AA236" s="67" t="s">
        <v>53</v>
      </c>
      <c r="AB236" s="67" t="s">
        <v>53</v>
      </c>
      <c r="AC236" s="67" t="s">
        <v>53</v>
      </c>
      <c r="AD236" s="67" t="s">
        <v>54</v>
      </c>
      <c r="AE236" s="67" t="s">
        <v>53</v>
      </c>
      <c r="AF236" s="67" t="s">
        <v>53</v>
      </c>
      <c r="AG236" s="67" t="s">
        <v>54</v>
      </c>
      <c r="AH236" s="42"/>
      <c r="AI236" s="41"/>
      <c r="AJ236" s="42"/>
      <c r="AK236" s="85" t="str">
        <f t="shared" si="278"/>
        <v>;</v>
      </c>
      <c r="AL236" s="70" t="str">
        <f t="shared" si="281"/>
        <v/>
      </c>
      <c r="AM236" s="50" t="e">
        <f>IF(AND(M236&lt;&gt;"",AK236&lt;&gt;""),VLOOKUP(M236&amp;AK236,'No Eliminar'!$P$3:$Q$27,2,FALSE),"")</f>
        <v>#N/A</v>
      </c>
      <c r="AN236" s="93"/>
      <c r="AO236" s="268"/>
      <c r="AP236" s="372"/>
      <c r="AQ236" s="51" t="str">
        <f t="shared" si="270"/>
        <v>Impacto</v>
      </c>
      <c r="AR236" s="43"/>
      <c r="AS236" s="49" t="str">
        <f t="shared" si="271"/>
        <v/>
      </c>
      <c r="AT236" s="43"/>
      <c r="AU236" s="49" t="str">
        <f t="shared" si="272"/>
        <v/>
      </c>
      <c r="AV236" s="53" t="e">
        <f t="shared" si="273"/>
        <v>#VALUE!</v>
      </c>
      <c r="AW236" s="43"/>
      <c r="AX236" s="43"/>
      <c r="AY236" s="43"/>
      <c r="AZ236" s="53" t="str">
        <f t="shared" si="274"/>
        <v/>
      </c>
      <c r="BA236" s="54" t="str">
        <f t="shared" si="275"/>
        <v>Muy Alta</v>
      </c>
      <c r="BB236" s="53" t="e">
        <f t="shared" si="276"/>
        <v>#VALUE!</v>
      </c>
      <c r="BC236" s="54" t="e">
        <f t="shared" si="277"/>
        <v>#VALUE!</v>
      </c>
      <c r="BD236" s="55" t="e">
        <f>IF(AND(BA236&lt;&gt;"",BC236&lt;&gt;""),VLOOKUP(BA236&amp;BC236,'No Eliminar'!$P$3:$Q$27,2,FALSE),"")</f>
        <v>#VALUE!</v>
      </c>
      <c r="BE236" s="43"/>
      <c r="BF236" s="1018"/>
      <c r="BG236" s="926"/>
      <c r="BH236" s="926"/>
      <c r="BI236" s="926"/>
      <c r="BJ236" s="926"/>
      <c r="BK236" s="1010"/>
      <c r="BL236" s="926"/>
    </row>
    <row r="237" spans="2:64" ht="50.25" thickTop="1" thickBot="1" x14ac:dyDescent="0.35">
      <c r="B237" s="40"/>
      <c r="C237" s="81" t="e">
        <f>VLOOKUP(B237,'No Eliminar'!B$3:D$18,2,FALSE)</f>
        <v>#N/A</v>
      </c>
      <c r="D237" s="81" t="e">
        <f>VLOOKUP(B237,'No Eliminar'!B$3:E$18,4,FALSE)</f>
        <v>#N/A</v>
      </c>
      <c r="E237" s="40"/>
      <c r="F237" s="120"/>
      <c r="G237" s="920"/>
      <c r="H237" s="919"/>
      <c r="I237" s="926"/>
      <c r="J237" s="926"/>
      <c r="K237" s="927"/>
      <c r="L237" s="41"/>
      <c r="M237" s="65" t="str">
        <f t="shared" si="279"/>
        <v>;</v>
      </c>
      <c r="N237" s="66" t="str">
        <f t="shared" si="280"/>
        <v/>
      </c>
      <c r="O237" s="67" t="s">
        <v>53</v>
      </c>
      <c r="P237" s="67" t="s">
        <v>53</v>
      </c>
      <c r="Q237" s="67" t="s">
        <v>53</v>
      </c>
      <c r="R237" s="67" t="s">
        <v>53</v>
      </c>
      <c r="S237" s="67" t="s">
        <v>53</v>
      </c>
      <c r="T237" s="67" t="s">
        <v>53</v>
      </c>
      <c r="U237" s="67" t="s">
        <v>53</v>
      </c>
      <c r="V237" s="67" t="s">
        <v>54</v>
      </c>
      <c r="W237" s="67" t="s">
        <v>54</v>
      </c>
      <c r="X237" s="67" t="s">
        <v>53</v>
      </c>
      <c r="Y237" s="67" t="s">
        <v>53</v>
      </c>
      <c r="Z237" s="67" t="s">
        <v>53</v>
      </c>
      <c r="AA237" s="67" t="s">
        <v>53</v>
      </c>
      <c r="AB237" s="67" t="s">
        <v>53</v>
      </c>
      <c r="AC237" s="67" t="s">
        <v>53</v>
      </c>
      <c r="AD237" s="67" t="s">
        <v>54</v>
      </c>
      <c r="AE237" s="67" t="s">
        <v>53</v>
      </c>
      <c r="AF237" s="67" t="s">
        <v>53</v>
      </c>
      <c r="AG237" s="67" t="s">
        <v>54</v>
      </c>
      <c r="AH237" s="42"/>
      <c r="AI237" s="41"/>
      <c r="AJ237" s="42"/>
      <c r="AK237" s="85" t="str">
        <f t="shared" si="278"/>
        <v>;</v>
      </c>
      <c r="AL237" s="70" t="str">
        <f t="shared" si="281"/>
        <v/>
      </c>
      <c r="AM237" s="50" t="e">
        <f>IF(AND(M237&lt;&gt;"",AK237&lt;&gt;""),VLOOKUP(M237&amp;AK237,'No Eliminar'!$P$3:$Q$27,2,FALSE),"")</f>
        <v>#N/A</v>
      </c>
      <c r="AN237" s="93"/>
      <c r="AO237" s="268"/>
      <c r="AP237" s="372"/>
      <c r="AQ237" s="51" t="str">
        <f t="shared" si="270"/>
        <v>Impacto</v>
      </c>
      <c r="AR237" s="43"/>
      <c r="AS237" s="49" t="str">
        <f t="shared" si="271"/>
        <v/>
      </c>
      <c r="AT237" s="43"/>
      <c r="AU237" s="49" t="str">
        <f t="shared" si="272"/>
        <v/>
      </c>
      <c r="AV237" s="53" t="e">
        <f t="shared" si="273"/>
        <v>#VALUE!</v>
      </c>
      <c r="AW237" s="43"/>
      <c r="AX237" s="43"/>
      <c r="AY237" s="43"/>
      <c r="AZ237" s="53" t="str">
        <f t="shared" si="274"/>
        <v/>
      </c>
      <c r="BA237" s="54" t="str">
        <f t="shared" si="275"/>
        <v>Muy Alta</v>
      </c>
      <c r="BB237" s="53" t="e">
        <f t="shared" si="276"/>
        <v>#VALUE!</v>
      </c>
      <c r="BC237" s="54" t="e">
        <f t="shared" si="277"/>
        <v>#VALUE!</v>
      </c>
      <c r="BD237" s="55" t="e">
        <f>IF(AND(BA237&lt;&gt;"",BC237&lt;&gt;""),VLOOKUP(BA237&amp;BC237,'No Eliminar'!$P$3:$Q$27,2,FALSE),"")</f>
        <v>#VALUE!</v>
      </c>
      <c r="BE237" s="43"/>
      <c r="BF237" s="1018"/>
      <c r="BG237" s="926"/>
      <c r="BH237" s="926"/>
      <c r="BI237" s="926"/>
      <c r="BJ237" s="926"/>
      <c r="BK237" s="1010"/>
      <c r="BL237" s="926"/>
    </row>
    <row r="238" spans="2:64" ht="50.25" thickTop="1" thickBot="1" x14ac:dyDescent="0.35">
      <c r="B238" s="40"/>
      <c r="C238" s="81" t="e">
        <f>VLOOKUP(B238,'No Eliminar'!B$3:D$18,2,FALSE)</f>
        <v>#N/A</v>
      </c>
      <c r="D238" s="81" t="e">
        <f>VLOOKUP(B238,'No Eliminar'!B$3:E$18,4,FALSE)</f>
        <v>#N/A</v>
      </c>
      <c r="E238" s="40"/>
      <c r="F238" s="120"/>
      <c r="G238" s="920"/>
      <c r="H238" s="919"/>
      <c r="I238" s="926"/>
      <c r="J238" s="926"/>
      <c r="K238" s="927"/>
      <c r="L238" s="41"/>
      <c r="M238" s="65" t="str">
        <f t="shared" si="279"/>
        <v>;</v>
      </c>
      <c r="N238" s="66" t="str">
        <f t="shared" si="280"/>
        <v/>
      </c>
      <c r="O238" s="67" t="s">
        <v>53</v>
      </c>
      <c r="P238" s="67" t="s">
        <v>53</v>
      </c>
      <c r="Q238" s="67" t="s">
        <v>53</v>
      </c>
      <c r="R238" s="67" t="s">
        <v>53</v>
      </c>
      <c r="S238" s="67" t="s">
        <v>53</v>
      </c>
      <c r="T238" s="67" t="s">
        <v>53</v>
      </c>
      <c r="U238" s="67" t="s">
        <v>53</v>
      </c>
      <c r="V238" s="67" t="s">
        <v>54</v>
      </c>
      <c r="W238" s="67" t="s">
        <v>54</v>
      </c>
      <c r="X238" s="67" t="s">
        <v>53</v>
      </c>
      <c r="Y238" s="67" t="s">
        <v>53</v>
      </c>
      <c r="Z238" s="67" t="s">
        <v>53</v>
      </c>
      <c r="AA238" s="67" t="s">
        <v>53</v>
      </c>
      <c r="AB238" s="67" t="s">
        <v>53</v>
      </c>
      <c r="AC238" s="67" t="s">
        <v>53</v>
      </c>
      <c r="AD238" s="67" t="s">
        <v>54</v>
      </c>
      <c r="AE238" s="67" t="s">
        <v>53</v>
      </c>
      <c r="AF238" s="67" t="s">
        <v>53</v>
      </c>
      <c r="AG238" s="67" t="s">
        <v>54</v>
      </c>
      <c r="AH238" s="42"/>
      <c r="AI238" s="41"/>
      <c r="AJ238" s="42"/>
      <c r="AK238" s="85" t="str">
        <f t="shared" si="278"/>
        <v>;</v>
      </c>
      <c r="AL238" s="70" t="str">
        <f t="shared" si="281"/>
        <v/>
      </c>
      <c r="AM238" s="50" t="e">
        <f>IF(AND(M238&lt;&gt;"",AK238&lt;&gt;""),VLOOKUP(M238&amp;AK238,'No Eliminar'!$P$3:$Q$27,2,FALSE),"")</f>
        <v>#N/A</v>
      </c>
      <c r="AN238" s="93"/>
      <c r="AO238" s="268"/>
      <c r="AP238" s="372"/>
      <c r="AQ238" s="51" t="str">
        <f t="shared" si="270"/>
        <v>Impacto</v>
      </c>
      <c r="AR238" s="43"/>
      <c r="AS238" s="49" t="str">
        <f t="shared" si="271"/>
        <v/>
      </c>
      <c r="AT238" s="43"/>
      <c r="AU238" s="49" t="str">
        <f t="shared" si="272"/>
        <v/>
      </c>
      <c r="AV238" s="53" t="e">
        <f t="shared" si="273"/>
        <v>#VALUE!</v>
      </c>
      <c r="AW238" s="43"/>
      <c r="AX238" s="43"/>
      <c r="AY238" s="43"/>
      <c r="AZ238" s="53" t="str">
        <f t="shared" si="274"/>
        <v/>
      </c>
      <c r="BA238" s="54" t="str">
        <f t="shared" si="275"/>
        <v>Muy Alta</v>
      </c>
      <c r="BB238" s="53" t="e">
        <f t="shared" si="276"/>
        <v>#VALUE!</v>
      </c>
      <c r="BC238" s="54" t="e">
        <f t="shared" si="277"/>
        <v>#VALUE!</v>
      </c>
      <c r="BD238" s="55" t="e">
        <f>IF(AND(BA238&lt;&gt;"",BC238&lt;&gt;""),VLOOKUP(BA238&amp;BC238,'No Eliminar'!$P$3:$Q$27,2,FALSE),"")</f>
        <v>#VALUE!</v>
      </c>
      <c r="BE238" s="43"/>
      <c r="BF238" s="1018"/>
      <c r="BG238" s="926"/>
      <c r="BH238" s="926"/>
      <c r="BI238" s="926"/>
      <c r="BJ238" s="926"/>
      <c r="BK238" s="1010"/>
      <c r="BL238" s="926"/>
    </row>
    <row r="239" spans="2:64" ht="50.25" thickTop="1" thickBot="1" x14ac:dyDescent="0.35">
      <c r="B239" s="40"/>
      <c r="C239" s="81" t="e">
        <f>VLOOKUP(B239,'No Eliminar'!B$3:D$18,2,FALSE)</f>
        <v>#N/A</v>
      </c>
      <c r="D239" s="81" t="e">
        <f>VLOOKUP(B239,'No Eliminar'!B$3:E$18,4,FALSE)</f>
        <v>#N/A</v>
      </c>
      <c r="E239" s="40"/>
      <c r="F239" s="120"/>
      <c r="G239" s="920"/>
      <c r="H239" s="919"/>
      <c r="I239" s="926"/>
      <c r="J239" s="926"/>
      <c r="K239" s="927"/>
      <c r="L239" s="41"/>
      <c r="M239" s="65" t="str">
        <f t="shared" si="279"/>
        <v>;</v>
      </c>
      <c r="N239" s="66" t="str">
        <f t="shared" si="280"/>
        <v/>
      </c>
      <c r="O239" s="67" t="s">
        <v>53</v>
      </c>
      <c r="P239" s="67" t="s">
        <v>53</v>
      </c>
      <c r="Q239" s="67" t="s">
        <v>53</v>
      </c>
      <c r="R239" s="67" t="s">
        <v>53</v>
      </c>
      <c r="S239" s="67" t="s">
        <v>53</v>
      </c>
      <c r="T239" s="67" t="s">
        <v>53</v>
      </c>
      <c r="U239" s="67" t="s">
        <v>53</v>
      </c>
      <c r="V239" s="67" t="s">
        <v>54</v>
      </c>
      <c r="W239" s="67" t="s">
        <v>54</v>
      </c>
      <c r="X239" s="67" t="s">
        <v>53</v>
      </c>
      <c r="Y239" s="67" t="s">
        <v>53</v>
      </c>
      <c r="Z239" s="67" t="s">
        <v>53</v>
      </c>
      <c r="AA239" s="67" t="s">
        <v>53</v>
      </c>
      <c r="AB239" s="67" t="s">
        <v>53</v>
      </c>
      <c r="AC239" s="67" t="s">
        <v>53</v>
      </c>
      <c r="AD239" s="67" t="s">
        <v>54</v>
      </c>
      <c r="AE239" s="67" t="s">
        <v>53</v>
      </c>
      <c r="AF239" s="67" t="s">
        <v>53</v>
      </c>
      <c r="AG239" s="67" t="s">
        <v>54</v>
      </c>
      <c r="AH239" s="42"/>
      <c r="AI239" s="41"/>
      <c r="AJ239" s="42"/>
      <c r="AK239" s="85" t="str">
        <f t="shared" si="278"/>
        <v>;</v>
      </c>
      <c r="AL239" s="70" t="str">
        <f t="shared" si="281"/>
        <v/>
      </c>
      <c r="AM239" s="50" t="e">
        <f>IF(AND(M239&lt;&gt;"",AK239&lt;&gt;""),VLOOKUP(M239&amp;AK239,'No Eliminar'!$P$3:$Q$27,2,FALSE),"")</f>
        <v>#N/A</v>
      </c>
      <c r="AN239" s="93"/>
      <c r="AO239" s="268"/>
      <c r="AP239" s="372"/>
      <c r="AQ239" s="51" t="str">
        <f t="shared" si="270"/>
        <v>Impacto</v>
      </c>
      <c r="AR239" s="43"/>
      <c r="AS239" s="49" t="str">
        <f t="shared" si="271"/>
        <v/>
      </c>
      <c r="AT239" s="43"/>
      <c r="AU239" s="49" t="str">
        <f t="shared" si="272"/>
        <v/>
      </c>
      <c r="AV239" s="53" t="e">
        <f t="shared" si="273"/>
        <v>#VALUE!</v>
      </c>
      <c r="AW239" s="43"/>
      <c r="AX239" s="43"/>
      <c r="AY239" s="43"/>
      <c r="AZ239" s="53" t="str">
        <f t="shared" si="274"/>
        <v/>
      </c>
      <c r="BA239" s="54" t="str">
        <f t="shared" si="275"/>
        <v>Muy Alta</v>
      </c>
      <c r="BB239" s="53" t="e">
        <f t="shared" si="276"/>
        <v>#VALUE!</v>
      </c>
      <c r="BC239" s="54" t="e">
        <f t="shared" si="277"/>
        <v>#VALUE!</v>
      </c>
      <c r="BD239" s="55" t="e">
        <f>IF(AND(BA239&lt;&gt;"",BC239&lt;&gt;""),VLOOKUP(BA239&amp;BC239,'No Eliminar'!$P$3:$Q$27,2,FALSE),"")</f>
        <v>#VALUE!</v>
      </c>
      <c r="BE239" s="43"/>
      <c r="BF239" s="1018"/>
      <c r="BG239" s="926"/>
      <c r="BH239" s="926"/>
      <c r="BI239" s="926"/>
      <c r="BJ239" s="926"/>
      <c r="BK239" s="1010"/>
      <c r="BL239" s="926"/>
    </row>
    <row r="240" spans="2:64" ht="50.25" thickTop="1" thickBot="1" x14ac:dyDescent="0.35">
      <c r="B240" s="40"/>
      <c r="C240" s="81" t="e">
        <f>VLOOKUP(B240,'No Eliminar'!B$3:D$18,2,FALSE)</f>
        <v>#N/A</v>
      </c>
      <c r="D240" s="81" t="e">
        <f>VLOOKUP(B240,'No Eliminar'!B$3:E$18,4,FALSE)</f>
        <v>#N/A</v>
      </c>
      <c r="E240" s="40"/>
      <c r="F240" s="120"/>
      <c r="G240" s="920"/>
      <c r="H240" s="919"/>
      <c r="I240" s="926"/>
      <c r="J240" s="926"/>
      <c r="K240" s="927"/>
      <c r="L240" s="41"/>
      <c r="M240" s="65" t="str">
        <f t="shared" si="279"/>
        <v>;</v>
      </c>
      <c r="N240" s="66" t="str">
        <f t="shared" si="280"/>
        <v/>
      </c>
      <c r="O240" s="67" t="s">
        <v>53</v>
      </c>
      <c r="P240" s="67" t="s">
        <v>53</v>
      </c>
      <c r="Q240" s="67" t="s">
        <v>53</v>
      </c>
      <c r="R240" s="67" t="s">
        <v>53</v>
      </c>
      <c r="S240" s="67" t="s">
        <v>53</v>
      </c>
      <c r="T240" s="67" t="s">
        <v>53</v>
      </c>
      <c r="U240" s="67" t="s">
        <v>53</v>
      </c>
      <c r="V240" s="67" t="s">
        <v>54</v>
      </c>
      <c r="W240" s="67" t="s">
        <v>54</v>
      </c>
      <c r="X240" s="67" t="s">
        <v>53</v>
      </c>
      <c r="Y240" s="67" t="s">
        <v>53</v>
      </c>
      <c r="Z240" s="67" t="s">
        <v>53</v>
      </c>
      <c r="AA240" s="67" t="s">
        <v>53</v>
      </c>
      <c r="AB240" s="67" t="s">
        <v>53</v>
      </c>
      <c r="AC240" s="67" t="s">
        <v>53</v>
      </c>
      <c r="AD240" s="67" t="s">
        <v>54</v>
      </c>
      <c r="AE240" s="67" t="s">
        <v>53</v>
      </c>
      <c r="AF240" s="67" t="s">
        <v>53</v>
      </c>
      <c r="AG240" s="67" t="s">
        <v>54</v>
      </c>
      <c r="AH240" s="42"/>
      <c r="AI240" s="41"/>
      <c r="AJ240" s="42"/>
      <c r="AK240" s="85" t="str">
        <f t="shared" si="278"/>
        <v>;</v>
      </c>
      <c r="AL240" s="70" t="str">
        <f t="shared" si="281"/>
        <v/>
      </c>
      <c r="AM240" s="50" t="e">
        <f>IF(AND(M240&lt;&gt;"",AK240&lt;&gt;""),VLOOKUP(M240&amp;AK240,'No Eliminar'!$P$3:$Q$27,2,FALSE),"")</f>
        <v>#N/A</v>
      </c>
      <c r="AN240" s="93"/>
      <c r="AO240" s="268"/>
      <c r="AP240" s="372"/>
      <c r="AQ240" s="51" t="str">
        <f t="shared" si="270"/>
        <v>Impacto</v>
      </c>
      <c r="AR240" s="43"/>
      <c r="AS240" s="49" t="str">
        <f t="shared" si="271"/>
        <v/>
      </c>
      <c r="AT240" s="43"/>
      <c r="AU240" s="49" t="str">
        <f t="shared" si="272"/>
        <v/>
      </c>
      <c r="AV240" s="53" t="e">
        <f t="shared" si="273"/>
        <v>#VALUE!</v>
      </c>
      <c r="AW240" s="43"/>
      <c r="AX240" s="43"/>
      <c r="AY240" s="43"/>
      <c r="AZ240" s="53" t="str">
        <f t="shared" si="274"/>
        <v/>
      </c>
      <c r="BA240" s="54" t="str">
        <f t="shared" si="275"/>
        <v>Muy Alta</v>
      </c>
      <c r="BB240" s="53" t="e">
        <f t="shared" si="276"/>
        <v>#VALUE!</v>
      </c>
      <c r="BC240" s="54" t="e">
        <f t="shared" si="277"/>
        <v>#VALUE!</v>
      </c>
      <c r="BD240" s="55" t="e">
        <f>IF(AND(BA240&lt;&gt;"",BC240&lt;&gt;""),VLOOKUP(BA240&amp;BC240,'No Eliminar'!$P$3:$Q$27,2,FALSE),"")</f>
        <v>#VALUE!</v>
      </c>
      <c r="BE240" s="43"/>
      <c r="BF240" s="1018"/>
      <c r="BG240" s="926"/>
      <c r="BH240" s="926"/>
      <c r="BI240" s="926"/>
      <c r="BJ240" s="926"/>
      <c r="BK240" s="1010"/>
      <c r="BL240" s="926"/>
    </row>
    <row r="241" spans="2:64" ht="50.25" thickTop="1" thickBot="1" x14ac:dyDescent="0.35">
      <c r="B241" s="40"/>
      <c r="C241" s="81" t="e">
        <f>VLOOKUP(B241,'No Eliminar'!B$3:D$18,2,FALSE)</f>
        <v>#N/A</v>
      </c>
      <c r="D241" s="81" t="e">
        <f>VLOOKUP(B241,'No Eliminar'!B$3:E$18,4,FALSE)</f>
        <v>#N/A</v>
      </c>
      <c r="E241" s="40"/>
      <c r="F241" s="120"/>
      <c r="G241" s="920"/>
      <c r="H241" s="919"/>
      <c r="I241" s="926"/>
      <c r="J241" s="926"/>
      <c r="K241" s="927"/>
      <c r="L241" s="41"/>
      <c r="M241" s="65" t="str">
        <f t="shared" si="279"/>
        <v>;</v>
      </c>
      <c r="N241" s="66" t="str">
        <f t="shared" si="280"/>
        <v/>
      </c>
      <c r="O241" s="67" t="s">
        <v>53</v>
      </c>
      <c r="P241" s="67" t="s">
        <v>53</v>
      </c>
      <c r="Q241" s="67" t="s">
        <v>53</v>
      </c>
      <c r="R241" s="67" t="s">
        <v>53</v>
      </c>
      <c r="S241" s="67" t="s">
        <v>53</v>
      </c>
      <c r="T241" s="67" t="s">
        <v>53</v>
      </c>
      <c r="U241" s="67" t="s">
        <v>53</v>
      </c>
      <c r="V241" s="67" t="s">
        <v>54</v>
      </c>
      <c r="W241" s="67" t="s">
        <v>54</v>
      </c>
      <c r="X241" s="67" t="s">
        <v>53</v>
      </c>
      <c r="Y241" s="67" t="s">
        <v>53</v>
      </c>
      <c r="Z241" s="67" t="s">
        <v>53</v>
      </c>
      <c r="AA241" s="67" t="s">
        <v>53</v>
      </c>
      <c r="AB241" s="67" t="s">
        <v>53</v>
      </c>
      <c r="AC241" s="67" t="s">
        <v>53</v>
      </c>
      <c r="AD241" s="67" t="s">
        <v>54</v>
      </c>
      <c r="AE241" s="67" t="s">
        <v>53</v>
      </c>
      <c r="AF241" s="67" t="s">
        <v>53</v>
      </c>
      <c r="AG241" s="67" t="s">
        <v>54</v>
      </c>
      <c r="AH241" s="42"/>
      <c r="AI241" s="41"/>
      <c r="AJ241" s="42"/>
      <c r="AK241" s="85" t="str">
        <f t="shared" si="278"/>
        <v>;</v>
      </c>
      <c r="AL241" s="70" t="str">
        <f t="shared" si="281"/>
        <v/>
      </c>
      <c r="AM241" s="50" t="e">
        <f>IF(AND(M241&lt;&gt;"",AK241&lt;&gt;""),VLOOKUP(M241&amp;AK241,'No Eliminar'!$P$3:$Q$27,2,FALSE),"")</f>
        <v>#N/A</v>
      </c>
      <c r="AN241" s="93"/>
      <c r="AO241" s="268"/>
      <c r="AP241" s="372"/>
      <c r="AQ241" s="51" t="str">
        <f t="shared" si="270"/>
        <v>Impacto</v>
      </c>
      <c r="AR241" s="43"/>
      <c r="AS241" s="49" t="str">
        <f t="shared" si="271"/>
        <v/>
      </c>
      <c r="AT241" s="43"/>
      <c r="AU241" s="49" t="str">
        <f t="shared" si="272"/>
        <v/>
      </c>
      <c r="AV241" s="53" t="e">
        <f t="shared" si="273"/>
        <v>#VALUE!</v>
      </c>
      <c r="AW241" s="43"/>
      <c r="AX241" s="43"/>
      <c r="AY241" s="43"/>
      <c r="AZ241" s="53" t="str">
        <f t="shared" si="274"/>
        <v/>
      </c>
      <c r="BA241" s="54" t="str">
        <f t="shared" si="275"/>
        <v>Muy Alta</v>
      </c>
      <c r="BB241" s="53" t="e">
        <f t="shared" si="276"/>
        <v>#VALUE!</v>
      </c>
      <c r="BC241" s="54" t="e">
        <f t="shared" si="277"/>
        <v>#VALUE!</v>
      </c>
      <c r="BD241" s="55" t="e">
        <f>IF(AND(BA241&lt;&gt;"",BC241&lt;&gt;""),VLOOKUP(BA241&amp;BC241,'No Eliminar'!$P$3:$Q$27,2,FALSE),"")</f>
        <v>#VALUE!</v>
      </c>
      <c r="BE241" s="43"/>
      <c r="BF241" s="1018"/>
      <c r="BG241" s="926"/>
      <c r="BH241" s="926"/>
      <c r="BI241" s="926"/>
      <c r="BJ241" s="926"/>
      <c r="BK241" s="1010"/>
      <c r="BL241" s="926"/>
    </row>
    <row r="242" spans="2:64" ht="50.25" thickTop="1" thickBot="1" x14ac:dyDescent="0.35">
      <c r="B242" s="40"/>
      <c r="C242" s="81" t="e">
        <f>VLOOKUP(B242,'No Eliminar'!B$3:D$18,2,FALSE)</f>
        <v>#N/A</v>
      </c>
      <c r="D242" s="81" t="e">
        <f>VLOOKUP(B242,'No Eliminar'!B$3:E$18,4,FALSE)</f>
        <v>#N/A</v>
      </c>
      <c r="E242" s="40"/>
      <c r="F242" s="120"/>
      <c r="G242" s="920"/>
      <c r="H242" s="919"/>
      <c r="I242" s="926"/>
      <c r="J242" s="926"/>
      <c r="K242" s="927"/>
      <c r="L242" s="41"/>
      <c r="M242" s="65" t="str">
        <f t="shared" si="279"/>
        <v>;</v>
      </c>
      <c r="N242" s="66" t="str">
        <f t="shared" si="280"/>
        <v/>
      </c>
      <c r="O242" s="67" t="s">
        <v>53</v>
      </c>
      <c r="P242" s="67" t="s">
        <v>53</v>
      </c>
      <c r="Q242" s="67" t="s">
        <v>53</v>
      </c>
      <c r="R242" s="67" t="s">
        <v>53</v>
      </c>
      <c r="S242" s="67" t="s">
        <v>53</v>
      </c>
      <c r="T242" s="67" t="s">
        <v>53</v>
      </c>
      <c r="U242" s="67" t="s">
        <v>53</v>
      </c>
      <c r="V242" s="67" t="s">
        <v>54</v>
      </c>
      <c r="W242" s="67" t="s">
        <v>54</v>
      </c>
      <c r="X242" s="67" t="s">
        <v>53</v>
      </c>
      <c r="Y242" s="67" t="s">
        <v>53</v>
      </c>
      <c r="Z242" s="67" t="s">
        <v>53</v>
      </c>
      <c r="AA242" s="67" t="s">
        <v>53</v>
      </c>
      <c r="AB242" s="67" t="s">
        <v>53</v>
      </c>
      <c r="AC242" s="67" t="s">
        <v>53</v>
      </c>
      <c r="AD242" s="67" t="s">
        <v>54</v>
      </c>
      <c r="AE242" s="67" t="s">
        <v>53</v>
      </c>
      <c r="AF242" s="67" t="s">
        <v>53</v>
      </c>
      <c r="AG242" s="67" t="s">
        <v>54</v>
      </c>
      <c r="AH242" s="42"/>
      <c r="AI242" s="41"/>
      <c r="AJ242" s="42"/>
      <c r="AK242" s="85" t="str">
        <f t="shared" si="278"/>
        <v>;</v>
      </c>
      <c r="AL242" s="70" t="str">
        <f t="shared" si="281"/>
        <v/>
      </c>
      <c r="AM242" s="50" t="e">
        <f>IF(AND(M242&lt;&gt;"",AK242&lt;&gt;""),VLOOKUP(M242&amp;AK242,'No Eliminar'!$P$3:$Q$27,2,FALSE),"")</f>
        <v>#N/A</v>
      </c>
      <c r="AN242" s="93"/>
      <c r="AO242" s="268"/>
      <c r="AP242" s="372"/>
      <c r="AQ242" s="51" t="str">
        <f t="shared" si="270"/>
        <v>Impacto</v>
      </c>
      <c r="AR242" s="43"/>
      <c r="AS242" s="49" t="str">
        <f t="shared" si="271"/>
        <v/>
      </c>
      <c r="AT242" s="43"/>
      <c r="AU242" s="49" t="str">
        <f t="shared" si="272"/>
        <v/>
      </c>
      <c r="AV242" s="53" t="e">
        <f t="shared" si="273"/>
        <v>#VALUE!</v>
      </c>
      <c r="AW242" s="43"/>
      <c r="AX242" s="43"/>
      <c r="AY242" s="43"/>
      <c r="AZ242" s="53" t="str">
        <f t="shared" si="274"/>
        <v/>
      </c>
      <c r="BA242" s="54" t="str">
        <f t="shared" si="275"/>
        <v>Muy Alta</v>
      </c>
      <c r="BB242" s="53" t="e">
        <f t="shared" si="276"/>
        <v>#VALUE!</v>
      </c>
      <c r="BC242" s="54" t="e">
        <f t="shared" si="277"/>
        <v>#VALUE!</v>
      </c>
      <c r="BD242" s="55" t="e">
        <f>IF(AND(BA242&lt;&gt;"",BC242&lt;&gt;""),VLOOKUP(BA242&amp;BC242,'No Eliminar'!$P$3:$Q$27,2,FALSE),"")</f>
        <v>#VALUE!</v>
      </c>
      <c r="BE242" s="43"/>
      <c r="BF242" s="1018"/>
      <c r="BG242" s="926"/>
      <c r="BH242" s="926"/>
      <c r="BI242" s="926"/>
      <c r="BJ242" s="926"/>
      <c r="BK242" s="1010"/>
      <c r="BL242" s="926"/>
    </row>
    <row r="243" spans="2:64" ht="50.25" thickTop="1" thickBot="1" x14ac:dyDescent="0.35">
      <c r="B243" s="40"/>
      <c r="C243" s="81" t="e">
        <f>VLOOKUP(B243,'No Eliminar'!B$3:D$18,2,FALSE)</f>
        <v>#N/A</v>
      </c>
      <c r="D243" s="81" t="e">
        <f>VLOOKUP(B243,'No Eliminar'!B$3:E$18,4,FALSE)</f>
        <v>#N/A</v>
      </c>
      <c r="E243" s="40"/>
      <c r="F243" s="120"/>
      <c r="G243" s="920"/>
      <c r="H243" s="919"/>
      <c r="I243" s="926"/>
      <c r="J243" s="926"/>
      <c r="K243" s="927"/>
      <c r="L243" s="41"/>
      <c r="M243" s="65" t="str">
        <f t="shared" si="279"/>
        <v>;</v>
      </c>
      <c r="N243" s="66" t="str">
        <f t="shared" si="280"/>
        <v/>
      </c>
      <c r="O243" s="67" t="s">
        <v>53</v>
      </c>
      <c r="P243" s="67" t="s">
        <v>53</v>
      </c>
      <c r="Q243" s="67" t="s">
        <v>53</v>
      </c>
      <c r="R243" s="67" t="s">
        <v>53</v>
      </c>
      <c r="S243" s="67" t="s">
        <v>53</v>
      </c>
      <c r="T243" s="67" t="s">
        <v>53</v>
      </c>
      <c r="U243" s="67" t="s">
        <v>53</v>
      </c>
      <c r="V243" s="67" t="s">
        <v>54</v>
      </c>
      <c r="W243" s="67" t="s">
        <v>54</v>
      </c>
      <c r="X243" s="67" t="s">
        <v>53</v>
      </c>
      <c r="Y243" s="67" t="s">
        <v>53</v>
      </c>
      <c r="Z243" s="67" t="s">
        <v>53</v>
      </c>
      <c r="AA243" s="67" t="s">
        <v>53</v>
      </c>
      <c r="AB243" s="67" t="s">
        <v>53</v>
      </c>
      <c r="AC243" s="67" t="s">
        <v>53</v>
      </c>
      <c r="AD243" s="67" t="s">
        <v>54</v>
      </c>
      <c r="AE243" s="67" t="s">
        <v>53</v>
      </c>
      <c r="AF243" s="67" t="s">
        <v>53</v>
      </c>
      <c r="AG243" s="67" t="s">
        <v>54</v>
      </c>
      <c r="AH243" s="42"/>
      <c r="AI243" s="41"/>
      <c r="AJ243" s="42"/>
      <c r="AK243" s="85" t="str">
        <f t="shared" si="278"/>
        <v>;</v>
      </c>
      <c r="AL243" s="70" t="str">
        <f t="shared" si="281"/>
        <v/>
      </c>
      <c r="AM243" s="50" t="e">
        <f>IF(AND(M243&lt;&gt;"",AK243&lt;&gt;""),VLOOKUP(M243&amp;AK243,'No Eliminar'!$P$3:$Q$27,2,FALSE),"")</f>
        <v>#N/A</v>
      </c>
      <c r="AN243" s="93"/>
      <c r="AO243" s="268"/>
      <c r="AP243" s="372"/>
      <c r="AQ243" s="51" t="str">
        <f t="shared" si="270"/>
        <v>Impacto</v>
      </c>
      <c r="AR243" s="43"/>
      <c r="AS243" s="49" t="str">
        <f t="shared" si="271"/>
        <v/>
      </c>
      <c r="AT243" s="43"/>
      <c r="AU243" s="49" t="str">
        <f t="shared" si="272"/>
        <v/>
      </c>
      <c r="AV243" s="53" t="e">
        <f t="shared" si="273"/>
        <v>#VALUE!</v>
      </c>
      <c r="AW243" s="43"/>
      <c r="AX243" s="43"/>
      <c r="AY243" s="43"/>
      <c r="AZ243" s="53" t="str">
        <f t="shared" si="274"/>
        <v/>
      </c>
      <c r="BA243" s="54" t="str">
        <f t="shared" si="275"/>
        <v>Muy Alta</v>
      </c>
      <c r="BB243" s="53" t="e">
        <f t="shared" si="276"/>
        <v>#VALUE!</v>
      </c>
      <c r="BC243" s="54" t="e">
        <f t="shared" si="277"/>
        <v>#VALUE!</v>
      </c>
      <c r="BD243" s="55" t="e">
        <f>IF(AND(BA243&lt;&gt;"",BC243&lt;&gt;""),VLOOKUP(BA243&amp;BC243,'No Eliminar'!$P$3:$Q$27,2,FALSE),"")</f>
        <v>#VALUE!</v>
      </c>
      <c r="BE243" s="43"/>
      <c r="BF243" s="1018"/>
      <c r="BG243" s="926"/>
      <c r="BH243" s="926"/>
      <c r="BI243" s="926"/>
      <c r="BJ243" s="926"/>
      <c r="BK243" s="1010"/>
      <c r="BL243" s="926"/>
    </row>
    <row r="244" spans="2:64" ht="50.25" thickTop="1" thickBot="1" x14ac:dyDescent="0.35">
      <c r="B244" s="40"/>
      <c r="C244" s="81" t="e">
        <f>VLOOKUP(B244,'No Eliminar'!B$3:D$18,2,FALSE)</f>
        <v>#N/A</v>
      </c>
      <c r="D244" s="81" t="e">
        <f>VLOOKUP(B244,'No Eliminar'!B$3:E$18,4,FALSE)</f>
        <v>#N/A</v>
      </c>
      <c r="E244" s="40"/>
      <c r="F244" s="120"/>
      <c r="G244" s="920"/>
      <c r="H244" s="919"/>
      <c r="I244" s="926"/>
      <c r="J244" s="926"/>
      <c r="K244" s="927"/>
      <c r="L244" s="41"/>
      <c r="M244" s="65" t="str">
        <f t="shared" si="279"/>
        <v>;</v>
      </c>
      <c r="N244" s="66" t="str">
        <f t="shared" si="280"/>
        <v/>
      </c>
      <c r="O244" s="67" t="s">
        <v>53</v>
      </c>
      <c r="P244" s="67" t="s">
        <v>53</v>
      </c>
      <c r="Q244" s="67" t="s">
        <v>53</v>
      </c>
      <c r="R244" s="67" t="s">
        <v>53</v>
      </c>
      <c r="S244" s="67" t="s">
        <v>53</v>
      </c>
      <c r="T244" s="67" t="s">
        <v>53</v>
      </c>
      <c r="U244" s="67" t="s">
        <v>53</v>
      </c>
      <c r="V244" s="67" t="s">
        <v>54</v>
      </c>
      <c r="W244" s="67" t="s">
        <v>54</v>
      </c>
      <c r="X244" s="67" t="s">
        <v>53</v>
      </c>
      <c r="Y244" s="67" t="s">
        <v>53</v>
      </c>
      <c r="Z244" s="67" t="s">
        <v>53</v>
      </c>
      <c r="AA244" s="67" t="s">
        <v>53</v>
      </c>
      <c r="AB244" s="67" t="s">
        <v>53</v>
      </c>
      <c r="AC244" s="67" t="s">
        <v>53</v>
      </c>
      <c r="AD244" s="67" t="s">
        <v>54</v>
      </c>
      <c r="AE244" s="67" t="s">
        <v>53</v>
      </c>
      <c r="AF244" s="67" t="s">
        <v>53</v>
      </c>
      <c r="AG244" s="67" t="s">
        <v>54</v>
      </c>
      <c r="AH244" s="42"/>
      <c r="AI244" s="41"/>
      <c r="AJ244" s="42"/>
      <c r="AK244" s="85" t="str">
        <f t="shared" si="278"/>
        <v>;</v>
      </c>
      <c r="AL244" s="70" t="str">
        <f t="shared" si="281"/>
        <v/>
      </c>
      <c r="AM244" s="50" t="e">
        <f>IF(AND(M244&lt;&gt;"",AK244&lt;&gt;""),VLOOKUP(M244&amp;AK244,'No Eliminar'!$P$3:$Q$27,2,FALSE),"")</f>
        <v>#N/A</v>
      </c>
      <c r="AN244" s="93"/>
      <c r="AO244" s="268"/>
      <c r="AP244" s="372"/>
      <c r="AQ244" s="51" t="str">
        <f t="shared" si="270"/>
        <v>Impacto</v>
      </c>
      <c r="AR244" s="43"/>
      <c r="AS244" s="49" t="str">
        <f t="shared" si="271"/>
        <v/>
      </c>
      <c r="AT244" s="43"/>
      <c r="AU244" s="49" t="str">
        <f t="shared" si="272"/>
        <v/>
      </c>
      <c r="AV244" s="53" t="e">
        <f t="shared" si="273"/>
        <v>#VALUE!</v>
      </c>
      <c r="AW244" s="43"/>
      <c r="AX244" s="43"/>
      <c r="AY244" s="43"/>
      <c r="AZ244" s="53" t="str">
        <f t="shared" si="274"/>
        <v/>
      </c>
      <c r="BA244" s="54" t="str">
        <f t="shared" si="275"/>
        <v>Muy Alta</v>
      </c>
      <c r="BB244" s="53" t="e">
        <f t="shared" si="276"/>
        <v>#VALUE!</v>
      </c>
      <c r="BC244" s="54" t="e">
        <f t="shared" si="277"/>
        <v>#VALUE!</v>
      </c>
      <c r="BD244" s="55" t="e">
        <f>IF(AND(BA244&lt;&gt;"",BC244&lt;&gt;""),VLOOKUP(BA244&amp;BC244,'No Eliminar'!$P$3:$Q$27,2,FALSE),"")</f>
        <v>#VALUE!</v>
      </c>
      <c r="BE244" s="43"/>
      <c r="BF244" s="1018"/>
      <c r="BG244" s="926"/>
      <c r="BH244" s="926"/>
      <c r="BI244" s="926"/>
      <c r="BJ244" s="926"/>
      <c r="BK244" s="1010"/>
      <c r="BL244" s="926"/>
    </row>
    <row r="245" spans="2:64" ht="50.25" thickTop="1" thickBot="1" x14ac:dyDescent="0.35">
      <c r="B245" s="40"/>
      <c r="C245" s="81" t="e">
        <f>VLOOKUP(B245,'No Eliminar'!B$3:D$18,2,FALSE)</f>
        <v>#N/A</v>
      </c>
      <c r="D245" s="81" t="e">
        <f>VLOOKUP(B245,'No Eliminar'!B$3:E$18,4,FALSE)</f>
        <v>#N/A</v>
      </c>
      <c r="E245" s="40"/>
      <c r="F245" s="120"/>
      <c r="G245" s="920"/>
      <c r="H245" s="919"/>
      <c r="I245" s="926"/>
      <c r="J245" s="926"/>
      <c r="K245" s="927"/>
      <c r="L245" s="41"/>
      <c r="M245" s="65" t="str">
        <f t="shared" si="279"/>
        <v>;</v>
      </c>
      <c r="N245" s="66" t="str">
        <f t="shared" si="280"/>
        <v/>
      </c>
      <c r="O245" s="67" t="s">
        <v>53</v>
      </c>
      <c r="P245" s="67" t="s">
        <v>53</v>
      </c>
      <c r="Q245" s="67" t="s">
        <v>53</v>
      </c>
      <c r="R245" s="67" t="s">
        <v>53</v>
      </c>
      <c r="S245" s="67" t="s">
        <v>53</v>
      </c>
      <c r="T245" s="67" t="s">
        <v>53</v>
      </c>
      <c r="U245" s="67" t="s">
        <v>53</v>
      </c>
      <c r="V245" s="67" t="s">
        <v>54</v>
      </c>
      <c r="W245" s="67" t="s">
        <v>54</v>
      </c>
      <c r="X245" s="67" t="s">
        <v>53</v>
      </c>
      <c r="Y245" s="67" t="s">
        <v>53</v>
      </c>
      <c r="Z245" s="67" t="s">
        <v>53</v>
      </c>
      <c r="AA245" s="67" t="s">
        <v>53</v>
      </c>
      <c r="AB245" s="67" t="s">
        <v>53</v>
      </c>
      <c r="AC245" s="67" t="s">
        <v>53</v>
      </c>
      <c r="AD245" s="67" t="s">
        <v>54</v>
      </c>
      <c r="AE245" s="67" t="s">
        <v>53</v>
      </c>
      <c r="AF245" s="67" t="s">
        <v>53</v>
      </c>
      <c r="AG245" s="67" t="s">
        <v>54</v>
      </c>
      <c r="AH245" s="42"/>
      <c r="AI245" s="41"/>
      <c r="AJ245" s="42"/>
      <c r="AK245" s="85" t="str">
        <f t="shared" si="278"/>
        <v>;</v>
      </c>
      <c r="AL245" s="70" t="str">
        <f t="shared" si="281"/>
        <v/>
      </c>
      <c r="AM245" s="50" t="e">
        <f>IF(AND(M245&lt;&gt;"",AK245&lt;&gt;""),VLOOKUP(M245&amp;AK245,'No Eliminar'!$P$3:$Q$27,2,FALSE),"")</f>
        <v>#N/A</v>
      </c>
      <c r="AN245" s="93"/>
      <c r="AO245" s="268"/>
      <c r="AP245" s="372"/>
      <c r="AQ245" s="51" t="str">
        <f t="shared" si="270"/>
        <v>Impacto</v>
      </c>
      <c r="AR245" s="43"/>
      <c r="AS245" s="49" t="str">
        <f t="shared" si="271"/>
        <v/>
      </c>
      <c r="AT245" s="43"/>
      <c r="AU245" s="49" t="str">
        <f t="shared" si="272"/>
        <v/>
      </c>
      <c r="AV245" s="53" t="e">
        <f t="shared" si="273"/>
        <v>#VALUE!</v>
      </c>
      <c r="AW245" s="43"/>
      <c r="AX245" s="43"/>
      <c r="AY245" s="43"/>
      <c r="AZ245" s="53" t="str">
        <f t="shared" si="274"/>
        <v/>
      </c>
      <c r="BA245" s="54" t="str">
        <f t="shared" si="275"/>
        <v>Muy Alta</v>
      </c>
      <c r="BB245" s="53" t="e">
        <f t="shared" si="276"/>
        <v>#VALUE!</v>
      </c>
      <c r="BC245" s="54" t="e">
        <f t="shared" si="277"/>
        <v>#VALUE!</v>
      </c>
      <c r="BD245" s="55" t="e">
        <f>IF(AND(BA245&lt;&gt;"",BC245&lt;&gt;""),VLOOKUP(BA245&amp;BC245,'No Eliminar'!$P$3:$Q$27,2,FALSE),"")</f>
        <v>#VALUE!</v>
      </c>
      <c r="BE245" s="43"/>
      <c r="BF245" s="1018"/>
      <c r="BG245" s="926"/>
      <c r="BH245" s="926"/>
      <c r="BI245" s="926"/>
      <c r="BJ245" s="926"/>
      <c r="BK245" s="1010"/>
      <c r="BL245" s="926"/>
    </row>
    <row r="246" spans="2:64" ht="50.25" thickTop="1" thickBot="1" x14ac:dyDescent="0.35">
      <c r="B246" s="40"/>
      <c r="C246" s="81" t="e">
        <f>VLOOKUP(B246,'No Eliminar'!B$3:D$18,2,FALSE)</f>
        <v>#N/A</v>
      </c>
      <c r="D246" s="81" t="e">
        <f>VLOOKUP(B246,'No Eliminar'!B$3:E$18,4,FALSE)</f>
        <v>#N/A</v>
      </c>
      <c r="E246" s="40"/>
      <c r="F246" s="120"/>
      <c r="G246" s="920"/>
      <c r="H246" s="919"/>
      <c r="I246" s="926"/>
      <c r="J246" s="926"/>
      <c r="K246" s="927"/>
      <c r="L246" s="41"/>
      <c r="M246" s="65" t="str">
        <f t="shared" si="279"/>
        <v>;</v>
      </c>
      <c r="N246" s="66" t="str">
        <f t="shared" si="280"/>
        <v/>
      </c>
      <c r="O246" s="67" t="s">
        <v>53</v>
      </c>
      <c r="P246" s="67" t="s">
        <v>53</v>
      </c>
      <c r="Q246" s="67" t="s">
        <v>53</v>
      </c>
      <c r="R246" s="67" t="s">
        <v>53</v>
      </c>
      <c r="S246" s="67" t="s">
        <v>53</v>
      </c>
      <c r="T246" s="67" t="s">
        <v>53</v>
      </c>
      <c r="U246" s="67" t="s">
        <v>53</v>
      </c>
      <c r="V246" s="67" t="s">
        <v>54</v>
      </c>
      <c r="W246" s="67" t="s">
        <v>54</v>
      </c>
      <c r="X246" s="67" t="s">
        <v>53</v>
      </c>
      <c r="Y246" s="67" t="s">
        <v>53</v>
      </c>
      <c r="Z246" s="67" t="s">
        <v>53</v>
      </c>
      <c r="AA246" s="67" t="s">
        <v>53</v>
      </c>
      <c r="AB246" s="67" t="s">
        <v>53</v>
      </c>
      <c r="AC246" s="67" t="s">
        <v>53</v>
      </c>
      <c r="AD246" s="67" t="s">
        <v>54</v>
      </c>
      <c r="AE246" s="67" t="s">
        <v>53</v>
      </c>
      <c r="AF246" s="67" t="s">
        <v>53</v>
      </c>
      <c r="AG246" s="67" t="s">
        <v>54</v>
      </c>
      <c r="AH246" s="42"/>
      <c r="AI246" s="41"/>
      <c r="AJ246" s="42"/>
      <c r="AK246" s="85" t="str">
        <f t="shared" si="278"/>
        <v>;</v>
      </c>
      <c r="AL246" s="70" t="str">
        <f t="shared" si="281"/>
        <v/>
      </c>
      <c r="AM246" s="50" t="e">
        <f>IF(AND(M246&lt;&gt;"",AK246&lt;&gt;""),VLOOKUP(M246&amp;AK246,'No Eliminar'!$P$3:$Q$27,2,FALSE),"")</f>
        <v>#N/A</v>
      </c>
      <c r="AN246" s="93"/>
      <c r="AO246" s="268"/>
      <c r="AP246" s="372"/>
      <c r="AQ246" s="51" t="str">
        <f t="shared" si="270"/>
        <v>Impacto</v>
      </c>
      <c r="AR246" s="43"/>
      <c r="AS246" s="49" t="str">
        <f t="shared" si="271"/>
        <v/>
      </c>
      <c r="AT246" s="43"/>
      <c r="AU246" s="49" t="str">
        <f t="shared" si="272"/>
        <v/>
      </c>
      <c r="AV246" s="53" t="e">
        <f t="shared" si="273"/>
        <v>#VALUE!</v>
      </c>
      <c r="AW246" s="43"/>
      <c r="AX246" s="43"/>
      <c r="AY246" s="43"/>
      <c r="AZ246" s="53" t="str">
        <f t="shared" si="274"/>
        <v/>
      </c>
      <c r="BA246" s="54" t="str">
        <f t="shared" si="275"/>
        <v>Muy Alta</v>
      </c>
      <c r="BB246" s="53" t="e">
        <f t="shared" si="276"/>
        <v>#VALUE!</v>
      </c>
      <c r="BC246" s="54" t="e">
        <f t="shared" si="277"/>
        <v>#VALUE!</v>
      </c>
      <c r="BD246" s="55" t="e">
        <f>IF(AND(BA246&lt;&gt;"",BC246&lt;&gt;""),VLOOKUP(BA246&amp;BC246,'No Eliminar'!$P$3:$Q$27,2,FALSE),"")</f>
        <v>#VALUE!</v>
      </c>
      <c r="BE246" s="43"/>
      <c r="BF246" s="1018"/>
      <c r="BG246" s="926"/>
      <c r="BH246" s="926"/>
      <c r="BI246" s="926"/>
      <c r="BJ246" s="926"/>
      <c r="BK246" s="1010"/>
      <c r="BL246" s="926"/>
    </row>
    <row r="247" spans="2:64" ht="50.25" thickTop="1" thickBot="1" x14ac:dyDescent="0.35">
      <c r="B247" s="40"/>
      <c r="C247" s="81" t="e">
        <f>VLOOKUP(B247,'No Eliminar'!B$3:D$18,2,FALSE)</f>
        <v>#N/A</v>
      </c>
      <c r="D247" s="81" t="e">
        <f>VLOOKUP(B247,'No Eliminar'!B$3:E$18,4,FALSE)</f>
        <v>#N/A</v>
      </c>
      <c r="E247" s="40"/>
      <c r="F247" s="120"/>
      <c r="G247" s="920"/>
      <c r="H247" s="919"/>
      <c r="I247" s="926"/>
      <c r="J247" s="926"/>
      <c r="K247" s="927"/>
      <c r="L247" s="41"/>
      <c r="M247" s="65" t="str">
        <f t="shared" si="279"/>
        <v>;</v>
      </c>
      <c r="N247" s="66" t="str">
        <f t="shared" si="280"/>
        <v/>
      </c>
      <c r="O247" s="67" t="s">
        <v>53</v>
      </c>
      <c r="P247" s="67" t="s">
        <v>53</v>
      </c>
      <c r="Q247" s="67" t="s">
        <v>53</v>
      </c>
      <c r="R247" s="67" t="s">
        <v>53</v>
      </c>
      <c r="S247" s="67" t="s">
        <v>53</v>
      </c>
      <c r="T247" s="67" t="s">
        <v>53</v>
      </c>
      <c r="U247" s="67" t="s">
        <v>53</v>
      </c>
      <c r="V247" s="67" t="s">
        <v>54</v>
      </c>
      <c r="W247" s="67" t="s">
        <v>54</v>
      </c>
      <c r="X247" s="67" t="s">
        <v>53</v>
      </c>
      <c r="Y247" s="67" t="s">
        <v>53</v>
      </c>
      <c r="Z247" s="67" t="s">
        <v>53</v>
      </c>
      <c r="AA247" s="67" t="s">
        <v>53</v>
      </c>
      <c r="AB247" s="67" t="s">
        <v>53</v>
      </c>
      <c r="AC247" s="67" t="s">
        <v>53</v>
      </c>
      <c r="AD247" s="67" t="s">
        <v>54</v>
      </c>
      <c r="AE247" s="67" t="s">
        <v>53</v>
      </c>
      <c r="AF247" s="67" t="s">
        <v>53</v>
      </c>
      <c r="AG247" s="67" t="s">
        <v>54</v>
      </c>
      <c r="AH247" s="42"/>
      <c r="AI247" s="41"/>
      <c r="AJ247" s="42"/>
      <c r="AK247" s="85" t="str">
        <f t="shared" si="278"/>
        <v>;</v>
      </c>
      <c r="AL247" s="70" t="str">
        <f t="shared" si="281"/>
        <v/>
      </c>
      <c r="AM247" s="50" t="e">
        <f>IF(AND(M247&lt;&gt;"",AK247&lt;&gt;""),VLOOKUP(M247&amp;AK247,'No Eliminar'!$P$3:$Q$27,2,FALSE),"")</f>
        <v>#N/A</v>
      </c>
      <c r="AN247" s="93"/>
      <c r="AO247" s="268"/>
      <c r="AP247" s="372"/>
      <c r="AQ247" s="51" t="str">
        <f t="shared" si="270"/>
        <v>Impacto</v>
      </c>
      <c r="AR247" s="43"/>
      <c r="AS247" s="49" t="str">
        <f t="shared" si="271"/>
        <v/>
      </c>
      <c r="AT247" s="43"/>
      <c r="AU247" s="49" t="str">
        <f t="shared" si="272"/>
        <v/>
      </c>
      <c r="AV247" s="53" t="e">
        <f t="shared" si="273"/>
        <v>#VALUE!</v>
      </c>
      <c r="AW247" s="43"/>
      <c r="AX247" s="43"/>
      <c r="AY247" s="43"/>
      <c r="AZ247" s="53" t="str">
        <f t="shared" si="274"/>
        <v/>
      </c>
      <c r="BA247" s="54" t="str">
        <f t="shared" si="275"/>
        <v>Muy Alta</v>
      </c>
      <c r="BB247" s="53" t="e">
        <f t="shared" si="276"/>
        <v>#VALUE!</v>
      </c>
      <c r="BC247" s="54" t="e">
        <f t="shared" si="277"/>
        <v>#VALUE!</v>
      </c>
      <c r="BD247" s="55" t="e">
        <f>IF(AND(BA247&lt;&gt;"",BC247&lt;&gt;""),VLOOKUP(BA247&amp;BC247,'No Eliminar'!$P$3:$Q$27,2,FALSE),"")</f>
        <v>#VALUE!</v>
      </c>
      <c r="BE247" s="43"/>
      <c r="BF247" s="1018"/>
      <c r="BG247" s="926"/>
      <c r="BH247" s="926"/>
      <c r="BI247" s="926"/>
      <c r="BJ247" s="926"/>
      <c r="BK247" s="1010"/>
      <c r="BL247" s="926"/>
    </row>
    <row r="248" spans="2:64" ht="50.25" thickTop="1" thickBot="1" x14ac:dyDescent="0.35">
      <c r="B248" s="40"/>
      <c r="C248" s="81" t="e">
        <f>VLOOKUP(B248,'No Eliminar'!B$3:D$18,2,FALSE)</f>
        <v>#N/A</v>
      </c>
      <c r="D248" s="81" t="e">
        <f>VLOOKUP(B248,'No Eliminar'!B$3:E$18,4,FALSE)</f>
        <v>#N/A</v>
      </c>
      <c r="E248" s="40"/>
      <c r="F248" s="120"/>
      <c r="G248" s="920"/>
      <c r="H248" s="919"/>
      <c r="I248" s="926"/>
      <c r="J248" s="926"/>
      <c r="K248" s="927"/>
      <c r="L248" s="41"/>
      <c r="M248" s="65" t="str">
        <f t="shared" si="279"/>
        <v>;</v>
      </c>
      <c r="N248" s="66" t="str">
        <f t="shared" si="280"/>
        <v/>
      </c>
      <c r="O248" s="67" t="s">
        <v>53</v>
      </c>
      <c r="P248" s="67" t="s">
        <v>53</v>
      </c>
      <c r="Q248" s="67" t="s">
        <v>53</v>
      </c>
      <c r="R248" s="67" t="s">
        <v>53</v>
      </c>
      <c r="S248" s="67" t="s">
        <v>53</v>
      </c>
      <c r="T248" s="67" t="s">
        <v>53</v>
      </c>
      <c r="U248" s="67" t="s">
        <v>53</v>
      </c>
      <c r="V248" s="67" t="s">
        <v>54</v>
      </c>
      <c r="W248" s="67" t="s">
        <v>54</v>
      </c>
      <c r="X248" s="67" t="s">
        <v>53</v>
      </c>
      <c r="Y248" s="67" t="s">
        <v>53</v>
      </c>
      <c r="Z248" s="67" t="s">
        <v>53</v>
      </c>
      <c r="AA248" s="67" t="s">
        <v>53</v>
      </c>
      <c r="AB248" s="67" t="s">
        <v>53</v>
      </c>
      <c r="AC248" s="67" t="s">
        <v>53</v>
      </c>
      <c r="AD248" s="67" t="s">
        <v>54</v>
      </c>
      <c r="AE248" s="67" t="s">
        <v>53</v>
      </c>
      <c r="AF248" s="67" t="s">
        <v>53</v>
      </c>
      <c r="AG248" s="67" t="s">
        <v>54</v>
      </c>
      <c r="AH248" s="42"/>
      <c r="AI248" s="41"/>
      <c r="AJ248" s="42"/>
      <c r="AK248" s="85" t="str">
        <f t="shared" si="278"/>
        <v>;</v>
      </c>
      <c r="AL248" s="70" t="str">
        <f t="shared" si="281"/>
        <v/>
      </c>
      <c r="AM248" s="50" t="e">
        <f>IF(AND(M248&lt;&gt;"",AK248&lt;&gt;""),VLOOKUP(M248&amp;AK248,'No Eliminar'!$P$3:$Q$27,2,FALSE),"")</f>
        <v>#N/A</v>
      </c>
      <c r="AN248" s="93"/>
      <c r="AO248" s="268"/>
      <c r="AP248" s="372"/>
      <c r="AQ248" s="51" t="str">
        <f t="shared" si="270"/>
        <v>Impacto</v>
      </c>
      <c r="AR248" s="43"/>
      <c r="AS248" s="49" t="str">
        <f t="shared" si="271"/>
        <v/>
      </c>
      <c r="AT248" s="43"/>
      <c r="AU248" s="49" t="str">
        <f t="shared" si="272"/>
        <v/>
      </c>
      <c r="AV248" s="53" t="e">
        <f t="shared" si="273"/>
        <v>#VALUE!</v>
      </c>
      <c r="AW248" s="43"/>
      <c r="AX248" s="43"/>
      <c r="AY248" s="43"/>
      <c r="AZ248" s="53" t="str">
        <f t="shared" si="274"/>
        <v/>
      </c>
      <c r="BA248" s="54" t="str">
        <f t="shared" si="275"/>
        <v>Muy Alta</v>
      </c>
      <c r="BB248" s="53" t="e">
        <f t="shared" si="276"/>
        <v>#VALUE!</v>
      </c>
      <c r="BC248" s="54" t="e">
        <f t="shared" si="277"/>
        <v>#VALUE!</v>
      </c>
      <c r="BD248" s="55" t="e">
        <f>IF(AND(BA248&lt;&gt;"",BC248&lt;&gt;""),VLOOKUP(BA248&amp;BC248,'No Eliminar'!$P$3:$Q$27,2,FALSE),"")</f>
        <v>#VALUE!</v>
      </c>
      <c r="BE248" s="43"/>
      <c r="BF248" s="1018"/>
      <c r="BG248" s="926"/>
      <c r="BH248" s="926"/>
      <c r="BI248" s="926"/>
      <c r="BJ248" s="926"/>
      <c r="BK248" s="1010"/>
      <c r="BL248" s="926"/>
    </row>
    <row r="249" spans="2:64" ht="50.25" thickTop="1" thickBot="1" x14ac:dyDescent="0.35">
      <c r="B249" s="40"/>
      <c r="C249" s="81" t="e">
        <f>VLOOKUP(B249,'No Eliminar'!B$3:D$18,2,FALSE)</f>
        <v>#N/A</v>
      </c>
      <c r="D249" s="81" t="e">
        <f>VLOOKUP(B249,'No Eliminar'!B$3:E$18,4,FALSE)</f>
        <v>#N/A</v>
      </c>
      <c r="E249" s="40"/>
      <c r="F249" s="120"/>
      <c r="G249" s="920"/>
      <c r="H249" s="919"/>
      <c r="I249" s="926"/>
      <c r="J249" s="926"/>
      <c r="K249" s="927"/>
      <c r="L249" s="41"/>
      <c r="M249" s="65" t="str">
        <f t="shared" si="279"/>
        <v>;</v>
      </c>
      <c r="N249" s="66" t="str">
        <f t="shared" si="280"/>
        <v/>
      </c>
      <c r="O249" s="67" t="s">
        <v>53</v>
      </c>
      <c r="P249" s="67" t="s">
        <v>53</v>
      </c>
      <c r="Q249" s="67" t="s">
        <v>53</v>
      </c>
      <c r="R249" s="67" t="s">
        <v>53</v>
      </c>
      <c r="S249" s="67" t="s">
        <v>53</v>
      </c>
      <c r="T249" s="67" t="s">
        <v>53</v>
      </c>
      <c r="U249" s="67" t="s">
        <v>53</v>
      </c>
      <c r="V249" s="67" t="s">
        <v>54</v>
      </c>
      <c r="W249" s="67" t="s">
        <v>54</v>
      </c>
      <c r="X249" s="67" t="s">
        <v>53</v>
      </c>
      <c r="Y249" s="67" t="s">
        <v>53</v>
      </c>
      <c r="Z249" s="67" t="s">
        <v>53</v>
      </c>
      <c r="AA249" s="67" t="s">
        <v>53</v>
      </c>
      <c r="AB249" s="67" t="s">
        <v>53</v>
      </c>
      <c r="AC249" s="67" t="s">
        <v>53</v>
      </c>
      <c r="AD249" s="67" t="s">
        <v>54</v>
      </c>
      <c r="AE249" s="67" t="s">
        <v>53</v>
      </c>
      <c r="AF249" s="67" t="s">
        <v>53</v>
      </c>
      <c r="AG249" s="67" t="s">
        <v>54</v>
      </c>
      <c r="AH249" s="42"/>
      <c r="AI249" s="41"/>
      <c r="AJ249" s="42"/>
      <c r="AK249" s="85" t="str">
        <f t="shared" si="278"/>
        <v>;</v>
      </c>
      <c r="AL249" s="70" t="str">
        <f t="shared" si="281"/>
        <v/>
      </c>
      <c r="AM249" s="50" t="e">
        <f>IF(AND(M249&lt;&gt;"",AK249&lt;&gt;""),VLOOKUP(M249&amp;AK249,'No Eliminar'!$P$3:$Q$27,2,FALSE),"")</f>
        <v>#N/A</v>
      </c>
      <c r="AN249" s="93"/>
      <c r="AO249" s="268"/>
      <c r="AP249" s="372"/>
      <c r="AQ249" s="51" t="str">
        <f t="shared" si="270"/>
        <v>Impacto</v>
      </c>
      <c r="AR249" s="43"/>
      <c r="AS249" s="49" t="str">
        <f t="shared" si="271"/>
        <v/>
      </c>
      <c r="AT249" s="43"/>
      <c r="AU249" s="49" t="str">
        <f t="shared" si="272"/>
        <v/>
      </c>
      <c r="AV249" s="53" t="e">
        <f t="shared" si="273"/>
        <v>#VALUE!</v>
      </c>
      <c r="AW249" s="43"/>
      <c r="AX249" s="43"/>
      <c r="AY249" s="43"/>
      <c r="AZ249" s="53" t="str">
        <f t="shared" si="274"/>
        <v/>
      </c>
      <c r="BA249" s="54" t="str">
        <f t="shared" si="275"/>
        <v>Muy Alta</v>
      </c>
      <c r="BB249" s="53" t="e">
        <f t="shared" si="276"/>
        <v>#VALUE!</v>
      </c>
      <c r="BC249" s="54" t="e">
        <f t="shared" si="277"/>
        <v>#VALUE!</v>
      </c>
      <c r="BD249" s="55" t="e">
        <f>IF(AND(BA249&lt;&gt;"",BC249&lt;&gt;""),VLOOKUP(BA249&amp;BC249,'No Eliminar'!$P$3:$Q$27,2,FALSE),"")</f>
        <v>#VALUE!</v>
      </c>
      <c r="BE249" s="43"/>
      <c r="BF249" s="1018"/>
      <c r="BG249" s="926"/>
      <c r="BH249" s="926"/>
      <c r="BI249" s="926"/>
      <c r="BJ249" s="926"/>
      <c r="BK249" s="1010"/>
      <c r="BL249" s="926"/>
    </row>
    <row r="250" spans="2:64" ht="50.25" thickTop="1" thickBot="1" x14ac:dyDescent="0.35">
      <c r="B250" s="40"/>
      <c r="C250" s="81" t="e">
        <f>VLOOKUP(B250,'No Eliminar'!B$3:D$18,2,FALSE)</f>
        <v>#N/A</v>
      </c>
      <c r="D250" s="81" t="e">
        <f>VLOOKUP(B250,'No Eliminar'!B$3:E$18,4,FALSE)</f>
        <v>#N/A</v>
      </c>
      <c r="E250" s="40"/>
      <c r="F250" s="120"/>
      <c r="G250" s="920"/>
      <c r="H250" s="919"/>
      <c r="I250" s="926"/>
      <c r="J250" s="926"/>
      <c r="K250" s="927"/>
      <c r="L250" s="41"/>
      <c r="M250" s="65" t="str">
        <f t="shared" si="279"/>
        <v>;</v>
      </c>
      <c r="N250" s="66" t="str">
        <f t="shared" si="280"/>
        <v/>
      </c>
      <c r="O250" s="67" t="s">
        <v>53</v>
      </c>
      <c r="P250" s="67" t="s">
        <v>53</v>
      </c>
      <c r="Q250" s="67" t="s">
        <v>53</v>
      </c>
      <c r="R250" s="67" t="s">
        <v>53</v>
      </c>
      <c r="S250" s="67" t="s">
        <v>53</v>
      </c>
      <c r="T250" s="67" t="s">
        <v>53</v>
      </c>
      <c r="U250" s="67" t="s">
        <v>53</v>
      </c>
      <c r="V250" s="67" t="s">
        <v>54</v>
      </c>
      <c r="W250" s="67" t="s">
        <v>54</v>
      </c>
      <c r="X250" s="67" t="s">
        <v>53</v>
      </c>
      <c r="Y250" s="67" t="s">
        <v>53</v>
      </c>
      <c r="Z250" s="67" t="s">
        <v>53</v>
      </c>
      <c r="AA250" s="67" t="s">
        <v>53</v>
      </c>
      <c r="AB250" s="67" t="s">
        <v>53</v>
      </c>
      <c r="AC250" s="67" t="s">
        <v>53</v>
      </c>
      <c r="AD250" s="67" t="s">
        <v>54</v>
      </c>
      <c r="AE250" s="67" t="s">
        <v>53</v>
      </c>
      <c r="AF250" s="67" t="s">
        <v>53</v>
      </c>
      <c r="AG250" s="67" t="s">
        <v>54</v>
      </c>
      <c r="AH250" s="42"/>
      <c r="AI250" s="41"/>
      <c r="AJ250" s="42"/>
      <c r="AK250" s="85" t="str">
        <f t="shared" si="278"/>
        <v>;</v>
      </c>
      <c r="AL250" s="70" t="str">
        <f t="shared" si="281"/>
        <v/>
      </c>
      <c r="AM250" s="50" t="e">
        <f>IF(AND(M250&lt;&gt;"",AK250&lt;&gt;""),VLOOKUP(M250&amp;AK250,'No Eliminar'!$P$3:$Q$27,2,FALSE),"")</f>
        <v>#N/A</v>
      </c>
      <c r="AN250" s="93"/>
      <c r="AO250" s="268"/>
      <c r="AP250" s="372"/>
      <c r="AQ250" s="51" t="str">
        <f t="shared" si="270"/>
        <v>Impacto</v>
      </c>
      <c r="AR250" s="43"/>
      <c r="AS250" s="49" t="str">
        <f t="shared" si="271"/>
        <v/>
      </c>
      <c r="AT250" s="43"/>
      <c r="AU250" s="49" t="str">
        <f t="shared" si="272"/>
        <v/>
      </c>
      <c r="AV250" s="53" t="e">
        <f t="shared" si="273"/>
        <v>#VALUE!</v>
      </c>
      <c r="AW250" s="43"/>
      <c r="AX250" s="43"/>
      <c r="AY250" s="43"/>
      <c r="AZ250" s="53" t="str">
        <f t="shared" si="274"/>
        <v/>
      </c>
      <c r="BA250" s="54" t="str">
        <f t="shared" si="275"/>
        <v>Muy Alta</v>
      </c>
      <c r="BB250" s="53" t="e">
        <f t="shared" si="276"/>
        <v>#VALUE!</v>
      </c>
      <c r="BC250" s="54" t="e">
        <f t="shared" si="277"/>
        <v>#VALUE!</v>
      </c>
      <c r="BD250" s="55" t="e">
        <f>IF(AND(BA250&lt;&gt;"",BC250&lt;&gt;""),VLOOKUP(BA250&amp;BC250,'No Eliminar'!$P$3:$Q$27,2,FALSE),"")</f>
        <v>#VALUE!</v>
      </c>
      <c r="BE250" s="43"/>
      <c r="BF250" s="1018"/>
      <c r="BG250" s="926"/>
      <c r="BH250" s="926"/>
      <c r="BI250" s="926"/>
      <c r="BJ250" s="926"/>
      <c r="BK250" s="1010"/>
      <c r="BL250" s="926"/>
    </row>
    <row r="251" spans="2:64" ht="50.25" thickTop="1" thickBot="1" x14ac:dyDescent="0.35">
      <c r="B251" s="40"/>
      <c r="C251" s="81" t="e">
        <f>VLOOKUP(B251,'No Eliminar'!B$3:D$18,2,FALSE)</f>
        <v>#N/A</v>
      </c>
      <c r="D251" s="81" t="e">
        <f>VLOOKUP(B251,'No Eliminar'!B$3:E$18,4,FALSE)</f>
        <v>#N/A</v>
      </c>
      <c r="E251" s="40"/>
      <c r="F251" s="120"/>
      <c r="G251" s="920"/>
      <c r="H251" s="919"/>
      <c r="I251" s="926"/>
      <c r="J251" s="926"/>
      <c r="K251" s="927"/>
      <c r="L251" s="41"/>
      <c r="M251" s="65" t="str">
        <f t="shared" si="279"/>
        <v>;</v>
      </c>
      <c r="N251" s="66" t="str">
        <f t="shared" si="280"/>
        <v/>
      </c>
      <c r="O251" s="67" t="s">
        <v>53</v>
      </c>
      <c r="P251" s="67" t="s">
        <v>53</v>
      </c>
      <c r="Q251" s="67" t="s">
        <v>53</v>
      </c>
      <c r="R251" s="67" t="s">
        <v>53</v>
      </c>
      <c r="S251" s="67" t="s">
        <v>53</v>
      </c>
      <c r="T251" s="67" t="s">
        <v>53</v>
      </c>
      <c r="U251" s="67" t="s">
        <v>53</v>
      </c>
      <c r="V251" s="67" t="s">
        <v>54</v>
      </c>
      <c r="W251" s="67" t="s">
        <v>54</v>
      </c>
      <c r="X251" s="67" t="s">
        <v>53</v>
      </c>
      <c r="Y251" s="67" t="s">
        <v>53</v>
      </c>
      <c r="Z251" s="67" t="s">
        <v>53</v>
      </c>
      <c r="AA251" s="67" t="s">
        <v>53</v>
      </c>
      <c r="AB251" s="67" t="s">
        <v>53</v>
      </c>
      <c r="AC251" s="67" t="s">
        <v>53</v>
      </c>
      <c r="AD251" s="67" t="s">
        <v>54</v>
      </c>
      <c r="AE251" s="67" t="s">
        <v>53</v>
      </c>
      <c r="AF251" s="67" t="s">
        <v>53</v>
      </c>
      <c r="AG251" s="67" t="s">
        <v>54</v>
      </c>
      <c r="AH251" s="42"/>
      <c r="AI251" s="41"/>
      <c r="AJ251" s="42"/>
      <c r="AK251" s="85" t="str">
        <f t="shared" si="278"/>
        <v>;</v>
      </c>
      <c r="AL251" s="70" t="str">
        <f t="shared" si="281"/>
        <v/>
      </c>
      <c r="AM251" s="50" t="e">
        <f>IF(AND(M251&lt;&gt;"",AK251&lt;&gt;""),VLOOKUP(M251&amp;AK251,'No Eliminar'!$P$3:$Q$27,2,FALSE),"")</f>
        <v>#N/A</v>
      </c>
      <c r="AN251" s="93"/>
      <c r="AO251" s="268"/>
      <c r="AP251" s="372"/>
      <c r="AQ251" s="51" t="str">
        <f t="shared" si="270"/>
        <v>Impacto</v>
      </c>
      <c r="AR251" s="43"/>
      <c r="AS251" s="49" t="str">
        <f t="shared" si="271"/>
        <v/>
      </c>
      <c r="AT251" s="43"/>
      <c r="AU251" s="49" t="str">
        <f t="shared" si="272"/>
        <v/>
      </c>
      <c r="AV251" s="53" t="e">
        <f t="shared" si="273"/>
        <v>#VALUE!</v>
      </c>
      <c r="AW251" s="43"/>
      <c r="AX251" s="43"/>
      <c r="AY251" s="43"/>
      <c r="AZ251" s="53" t="str">
        <f t="shared" si="274"/>
        <v/>
      </c>
      <c r="BA251" s="54" t="str">
        <f t="shared" si="275"/>
        <v>Muy Alta</v>
      </c>
      <c r="BB251" s="53" t="e">
        <f t="shared" si="276"/>
        <v>#VALUE!</v>
      </c>
      <c r="BC251" s="54" t="e">
        <f t="shared" si="277"/>
        <v>#VALUE!</v>
      </c>
      <c r="BD251" s="55" t="e">
        <f>IF(AND(BA251&lt;&gt;"",BC251&lt;&gt;""),VLOOKUP(BA251&amp;BC251,'No Eliminar'!$P$3:$Q$27,2,FALSE),"")</f>
        <v>#VALUE!</v>
      </c>
      <c r="BE251" s="43"/>
      <c r="BF251" s="1018"/>
      <c r="BG251" s="926"/>
      <c r="BH251" s="926"/>
      <c r="BI251" s="926"/>
      <c r="BJ251" s="926"/>
      <c r="BK251" s="1010"/>
      <c r="BL251" s="926"/>
    </row>
    <row r="252" spans="2:64" ht="50.25" thickTop="1" thickBot="1" x14ac:dyDescent="0.35">
      <c r="B252" s="40"/>
      <c r="C252" s="81" t="e">
        <f>VLOOKUP(B252,'No Eliminar'!B$3:D$18,2,FALSE)</f>
        <v>#N/A</v>
      </c>
      <c r="D252" s="81" t="e">
        <f>VLOOKUP(B252,'No Eliminar'!B$3:E$18,4,FALSE)</f>
        <v>#N/A</v>
      </c>
      <c r="E252" s="40"/>
      <c r="F252" s="120"/>
      <c r="G252" s="920"/>
      <c r="H252" s="919"/>
      <c r="I252" s="926"/>
      <c r="J252" s="926"/>
      <c r="K252" s="927"/>
      <c r="L252" s="41"/>
      <c r="M252" s="65" t="str">
        <f t="shared" si="279"/>
        <v>;</v>
      </c>
      <c r="N252" s="66" t="str">
        <f t="shared" si="280"/>
        <v/>
      </c>
      <c r="O252" s="67" t="s">
        <v>53</v>
      </c>
      <c r="P252" s="67" t="s">
        <v>53</v>
      </c>
      <c r="Q252" s="67" t="s">
        <v>53</v>
      </c>
      <c r="R252" s="67" t="s">
        <v>53</v>
      </c>
      <c r="S252" s="67" t="s">
        <v>53</v>
      </c>
      <c r="T252" s="67" t="s">
        <v>53</v>
      </c>
      <c r="U252" s="67" t="s">
        <v>53</v>
      </c>
      <c r="V252" s="67" t="s">
        <v>54</v>
      </c>
      <c r="W252" s="67" t="s">
        <v>54</v>
      </c>
      <c r="X252" s="67" t="s">
        <v>53</v>
      </c>
      <c r="Y252" s="67" t="s">
        <v>53</v>
      </c>
      <c r="Z252" s="67" t="s">
        <v>53</v>
      </c>
      <c r="AA252" s="67" t="s">
        <v>53</v>
      </c>
      <c r="AB252" s="67" t="s">
        <v>53</v>
      </c>
      <c r="AC252" s="67" t="s">
        <v>53</v>
      </c>
      <c r="AD252" s="67" t="s">
        <v>54</v>
      </c>
      <c r="AE252" s="67" t="s">
        <v>53</v>
      </c>
      <c r="AF252" s="67" t="s">
        <v>53</v>
      </c>
      <c r="AG252" s="67" t="s">
        <v>54</v>
      </c>
      <c r="AH252" s="42"/>
      <c r="AI252" s="41"/>
      <c r="AJ252" s="42"/>
      <c r="AK252" s="85" t="str">
        <f t="shared" si="278"/>
        <v>;</v>
      </c>
      <c r="AL252" s="70" t="str">
        <f t="shared" si="281"/>
        <v/>
      </c>
      <c r="AM252" s="50" t="e">
        <f>IF(AND(M252&lt;&gt;"",AK252&lt;&gt;""),VLOOKUP(M252&amp;AK252,'No Eliminar'!$P$3:$Q$27,2,FALSE),"")</f>
        <v>#N/A</v>
      </c>
      <c r="AN252" s="93"/>
      <c r="AO252" s="268"/>
      <c r="AP252" s="372"/>
      <c r="AQ252" s="51" t="str">
        <f t="shared" si="270"/>
        <v>Impacto</v>
      </c>
      <c r="AR252" s="43"/>
      <c r="AS252" s="49" t="str">
        <f t="shared" si="271"/>
        <v/>
      </c>
      <c r="AT252" s="43"/>
      <c r="AU252" s="49" t="str">
        <f t="shared" si="272"/>
        <v/>
      </c>
      <c r="AV252" s="53" t="e">
        <f t="shared" si="273"/>
        <v>#VALUE!</v>
      </c>
      <c r="AW252" s="43"/>
      <c r="AX252" s="43"/>
      <c r="AY252" s="43"/>
      <c r="AZ252" s="53" t="str">
        <f t="shared" si="274"/>
        <v/>
      </c>
      <c r="BA252" s="54" t="str">
        <f t="shared" si="275"/>
        <v>Muy Alta</v>
      </c>
      <c r="BB252" s="53" t="e">
        <f t="shared" si="276"/>
        <v>#VALUE!</v>
      </c>
      <c r="BC252" s="54" t="e">
        <f t="shared" si="277"/>
        <v>#VALUE!</v>
      </c>
      <c r="BD252" s="55" t="e">
        <f>IF(AND(BA252&lt;&gt;"",BC252&lt;&gt;""),VLOOKUP(BA252&amp;BC252,'No Eliminar'!$P$3:$Q$27,2,FALSE),"")</f>
        <v>#VALUE!</v>
      </c>
      <c r="BE252" s="43"/>
      <c r="BF252" s="1018"/>
      <c r="BG252" s="926"/>
      <c r="BH252" s="926"/>
      <c r="BI252" s="926"/>
      <c r="BJ252" s="926"/>
      <c r="BK252" s="1010"/>
      <c r="BL252" s="926"/>
    </row>
    <row r="253" spans="2:64" ht="50.25" thickTop="1" thickBot="1" x14ac:dyDescent="0.35">
      <c r="B253" s="40"/>
      <c r="C253" s="81" t="e">
        <f>VLOOKUP(B253,'No Eliminar'!B$3:D$18,2,FALSE)</f>
        <v>#N/A</v>
      </c>
      <c r="D253" s="81" t="e">
        <f>VLOOKUP(B253,'No Eliminar'!B$3:E$18,4,FALSE)</f>
        <v>#N/A</v>
      </c>
      <c r="E253" s="40"/>
      <c r="F253" s="120"/>
      <c r="G253" s="920"/>
      <c r="H253" s="919"/>
      <c r="I253" s="926"/>
      <c r="J253" s="926"/>
      <c r="K253" s="927"/>
      <c r="L253" s="41"/>
      <c r="M253" s="65" t="str">
        <f t="shared" si="279"/>
        <v>;</v>
      </c>
      <c r="N253" s="66" t="str">
        <f t="shared" si="280"/>
        <v/>
      </c>
      <c r="O253" s="67" t="s">
        <v>53</v>
      </c>
      <c r="P253" s="67" t="s">
        <v>53</v>
      </c>
      <c r="Q253" s="67" t="s">
        <v>53</v>
      </c>
      <c r="R253" s="67" t="s">
        <v>53</v>
      </c>
      <c r="S253" s="67" t="s">
        <v>53</v>
      </c>
      <c r="T253" s="67" t="s">
        <v>53</v>
      </c>
      <c r="U253" s="67" t="s">
        <v>53</v>
      </c>
      <c r="V253" s="67" t="s">
        <v>54</v>
      </c>
      <c r="W253" s="67" t="s">
        <v>54</v>
      </c>
      <c r="X253" s="67" t="s">
        <v>53</v>
      </c>
      <c r="Y253" s="67" t="s">
        <v>53</v>
      </c>
      <c r="Z253" s="67" t="s">
        <v>53</v>
      </c>
      <c r="AA253" s="67" t="s">
        <v>53</v>
      </c>
      <c r="AB253" s="67" t="s">
        <v>53</v>
      </c>
      <c r="AC253" s="67" t="s">
        <v>53</v>
      </c>
      <c r="AD253" s="67" t="s">
        <v>54</v>
      </c>
      <c r="AE253" s="67" t="s">
        <v>53</v>
      </c>
      <c r="AF253" s="67" t="s">
        <v>53</v>
      </c>
      <c r="AG253" s="67" t="s">
        <v>54</v>
      </c>
      <c r="AH253" s="42"/>
      <c r="AI253" s="41"/>
      <c r="AJ253" s="42"/>
      <c r="AK253" s="85" t="str">
        <f t="shared" si="278"/>
        <v>;</v>
      </c>
      <c r="AL253" s="70" t="str">
        <f t="shared" si="281"/>
        <v/>
      </c>
      <c r="AM253" s="50" t="e">
        <f>IF(AND(M253&lt;&gt;"",AK253&lt;&gt;""),VLOOKUP(M253&amp;AK253,'No Eliminar'!$P$3:$Q$27,2,FALSE),"")</f>
        <v>#N/A</v>
      </c>
      <c r="AN253" s="93"/>
      <c r="AO253" s="268"/>
      <c r="AP253" s="372"/>
      <c r="AQ253" s="51" t="str">
        <f t="shared" si="270"/>
        <v>Impacto</v>
      </c>
      <c r="AR253" s="43"/>
      <c r="AS253" s="49" t="str">
        <f t="shared" si="271"/>
        <v/>
      </c>
      <c r="AT253" s="43"/>
      <c r="AU253" s="49" t="str">
        <f t="shared" si="272"/>
        <v/>
      </c>
      <c r="AV253" s="53" t="e">
        <f t="shared" si="273"/>
        <v>#VALUE!</v>
      </c>
      <c r="AW253" s="43"/>
      <c r="AX253" s="43"/>
      <c r="AY253" s="43"/>
      <c r="AZ253" s="53" t="str">
        <f t="shared" si="274"/>
        <v/>
      </c>
      <c r="BA253" s="54" t="str">
        <f t="shared" si="275"/>
        <v>Muy Alta</v>
      </c>
      <c r="BB253" s="53" t="e">
        <f t="shared" si="276"/>
        <v>#VALUE!</v>
      </c>
      <c r="BC253" s="54" t="e">
        <f t="shared" si="277"/>
        <v>#VALUE!</v>
      </c>
      <c r="BD253" s="55" t="e">
        <f>IF(AND(BA253&lt;&gt;"",BC253&lt;&gt;""),VLOOKUP(BA253&amp;BC253,'No Eliminar'!$P$3:$Q$27,2,FALSE),"")</f>
        <v>#VALUE!</v>
      </c>
      <c r="BE253" s="43"/>
      <c r="BF253" s="1018"/>
      <c r="BG253" s="926"/>
      <c r="BH253" s="926"/>
      <c r="BI253" s="926"/>
      <c r="BJ253" s="926"/>
      <c r="BK253" s="1010"/>
      <c r="BL253" s="926"/>
    </row>
    <row r="254" spans="2:64" ht="50.25" thickTop="1" thickBot="1" x14ac:dyDescent="0.35">
      <c r="B254" s="40"/>
      <c r="C254" s="81" t="e">
        <f>VLOOKUP(B254,'No Eliminar'!B$3:D$18,2,FALSE)</f>
        <v>#N/A</v>
      </c>
      <c r="D254" s="81" t="e">
        <f>VLOOKUP(B254,'No Eliminar'!B$3:E$18,4,FALSE)</f>
        <v>#N/A</v>
      </c>
      <c r="E254" s="40"/>
      <c r="F254" s="120"/>
      <c r="G254" s="920"/>
      <c r="H254" s="919"/>
      <c r="I254" s="926"/>
      <c r="J254" s="926"/>
      <c r="K254" s="927"/>
      <c r="L254" s="41"/>
      <c r="M254" s="65" t="str">
        <f t="shared" si="279"/>
        <v>;</v>
      </c>
      <c r="N254" s="66" t="str">
        <f t="shared" si="280"/>
        <v/>
      </c>
      <c r="O254" s="67" t="s">
        <v>53</v>
      </c>
      <c r="P254" s="67" t="s">
        <v>53</v>
      </c>
      <c r="Q254" s="67" t="s">
        <v>53</v>
      </c>
      <c r="R254" s="67" t="s">
        <v>53</v>
      </c>
      <c r="S254" s="67" t="s">
        <v>53</v>
      </c>
      <c r="T254" s="67" t="s">
        <v>53</v>
      </c>
      <c r="U254" s="67" t="s">
        <v>53</v>
      </c>
      <c r="V254" s="67" t="s">
        <v>54</v>
      </c>
      <c r="W254" s="67" t="s">
        <v>54</v>
      </c>
      <c r="X254" s="67" t="s">
        <v>53</v>
      </c>
      <c r="Y254" s="67" t="s">
        <v>53</v>
      </c>
      <c r="Z254" s="67" t="s">
        <v>53</v>
      </c>
      <c r="AA254" s="67" t="s">
        <v>53</v>
      </c>
      <c r="AB254" s="67" t="s">
        <v>53</v>
      </c>
      <c r="AC254" s="67" t="s">
        <v>53</v>
      </c>
      <c r="AD254" s="67" t="s">
        <v>54</v>
      </c>
      <c r="AE254" s="67" t="s">
        <v>53</v>
      </c>
      <c r="AF254" s="67" t="s">
        <v>53</v>
      </c>
      <c r="AG254" s="67" t="s">
        <v>54</v>
      </c>
      <c r="AH254" s="42"/>
      <c r="AI254" s="41"/>
      <c r="AJ254" s="42"/>
      <c r="AK254" s="85" t="str">
        <f t="shared" si="278"/>
        <v>;</v>
      </c>
      <c r="AL254" s="70" t="str">
        <f t="shared" si="281"/>
        <v/>
      </c>
      <c r="AM254" s="50" t="e">
        <f>IF(AND(M254&lt;&gt;"",AK254&lt;&gt;""),VLOOKUP(M254&amp;AK254,'No Eliminar'!$P$3:$Q$27,2,FALSE),"")</f>
        <v>#N/A</v>
      </c>
      <c r="AN254" s="93"/>
      <c r="AO254" s="268"/>
      <c r="AP254" s="372"/>
      <c r="AQ254" s="51" t="str">
        <f t="shared" si="270"/>
        <v>Impacto</v>
      </c>
      <c r="AR254" s="43"/>
      <c r="AS254" s="49" t="str">
        <f t="shared" si="271"/>
        <v/>
      </c>
      <c r="AT254" s="43"/>
      <c r="AU254" s="49" t="str">
        <f t="shared" si="272"/>
        <v/>
      </c>
      <c r="AV254" s="53" t="e">
        <f t="shared" si="273"/>
        <v>#VALUE!</v>
      </c>
      <c r="AW254" s="43"/>
      <c r="AX254" s="43"/>
      <c r="AY254" s="43"/>
      <c r="AZ254" s="53" t="str">
        <f t="shared" si="274"/>
        <v/>
      </c>
      <c r="BA254" s="54" t="str">
        <f t="shared" si="275"/>
        <v>Muy Alta</v>
      </c>
      <c r="BB254" s="53" t="e">
        <f t="shared" si="276"/>
        <v>#VALUE!</v>
      </c>
      <c r="BC254" s="54" t="e">
        <f t="shared" si="277"/>
        <v>#VALUE!</v>
      </c>
      <c r="BD254" s="55" t="e">
        <f>IF(AND(BA254&lt;&gt;"",BC254&lt;&gt;""),VLOOKUP(BA254&amp;BC254,'No Eliminar'!$P$3:$Q$27,2,FALSE),"")</f>
        <v>#VALUE!</v>
      </c>
      <c r="BE254" s="43"/>
      <c r="BF254" s="1018"/>
      <c r="BG254" s="926"/>
      <c r="BH254" s="926"/>
      <c r="BI254" s="926"/>
      <c r="BJ254" s="926"/>
      <c r="BK254" s="1010"/>
      <c r="BL254" s="926"/>
    </row>
    <row r="255" spans="2:64" ht="50.25" thickTop="1" thickBot="1" x14ac:dyDescent="0.35">
      <c r="B255" s="40"/>
      <c r="C255" s="81" t="e">
        <f>VLOOKUP(B255,'No Eliminar'!B$3:D$18,2,FALSE)</f>
        <v>#N/A</v>
      </c>
      <c r="D255" s="81" t="e">
        <f>VLOOKUP(B255,'No Eliminar'!B$3:E$18,4,FALSE)</f>
        <v>#N/A</v>
      </c>
      <c r="E255" s="40"/>
      <c r="F255" s="120"/>
      <c r="G255" s="920"/>
      <c r="H255" s="919"/>
      <c r="I255" s="926"/>
      <c r="J255" s="926"/>
      <c r="K255" s="927"/>
      <c r="L255" s="41"/>
      <c r="M255" s="65" t="str">
        <f t="shared" si="279"/>
        <v>;</v>
      </c>
      <c r="N255" s="66" t="str">
        <f t="shared" si="280"/>
        <v/>
      </c>
      <c r="O255" s="67" t="s">
        <v>53</v>
      </c>
      <c r="P255" s="67" t="s">
        <v>53</v>
      </c>
      <c r="Q255" s="67" t="s">
        <v>53</v>
      </c>
      <c r="R255" s="67" t="s">
        <v>53</v>
      </c>
      <c r="S255" s="67" t="s">
        <v>53</v>
      </c>
      <c r="T255" s="67" t="s">
        <v>53</v>
      </c>
      <c r="U255" s="67" t="s">
        <v>53</v>
      </c>
      <c r="V255" s="67" t="s">
        <v>54</v>
      </c>
      <c r="W255" s="67" t="s">
        <v>54</v>
      </c>
      <c r="X255" s="67" t="s">
        <v>53</v>
      </c>
      <c r="Y255" s="67" t="s">
        <v>53</v>
      </c>
      <c r="Z255" s="67" t="s">
        <v>53</v>
      </c>
      <c r="AA255" s="67" t="s">
        <v>53</v>
      </c>
      <c r="AB255" s="67" t="s">
        <v>53</v>
      </c>
      <c r="AC255" s="67" t="s">
        <v>53</v>
      </c>
      <c r="AD255" s="67" t="s">
        <v>54</v>
      </c>
      <c r="AE255" s="67" t="s">
        <v>53</v>
      </c>
      <c r="AF255" s="67" t="s">
        <v>53</v>
      </c>
      <c r="AG255" s="67" t="s">
        <v>54</v>
      </c>
      <c r="AH255" s="42"/>
      <c r="AI255" s="41"/>
      <c r="AJ255" s="42"/>
      <c r="AK255" s="85" t="str">
        <f t="shared" si="278"/>
        <v>;</v>
      </c>
      <c r="AL255" s="70" t="str">
        <f t="shared" si="281"/>
        <v/>
      </c>
      <c r="AM255" s="50" t="e">
        <f>IF(AND(M255&lt;&gt;"",AK255&lt;&gt;""),VLOOKUP(M255&amp;AK255,'No Eliminar'!$P$3:$Q$27,2,FALSE),"")</f>
        <v>#N/A</v>
      </c>
      <c r="AN255" s="93"/>
      <c r="AO255" s="268"/>
      <c r="AP255" s="372"/>
      <c r="AQ255" s="51" t="str">
        <f t="shared" si="270"/>
        <v>Impacto</v>
      </c>
      <c r="AR255" s="43"/>
      <c r="AS255" s="49" t="str">
        <f t="shared" si="271"/>
        <v/>
      </c>
      <c r="AT255" s="43"/>
      <c r="AU255" s="49" t="str">
        <f t="shared" si="272"/>
        <v/>
      </c>
      <c r="AV255" s="53" t="e">
        <f t="shared" si="273"/>
        <v>#VALUE!</v>
      </c>
      <c r="AW255" s="43"/>
      <c r="AX255" s="43"/>
      <c r="AY255" s="43"/>
      <c r="AZ255" s="53" t="str">
        <f t="shared" si="274"/>
        <v/>
      </c>
      <c r="BA255" s="54" t="str">
        <f t="shared" si="275"/>
        <v>Muy Alta</v>
      </c>
      <c r="BB255" s="53" t="e">
        <f t="shared" si="276"/>
        <v>#VALUE!</v>
      </c>
      <c r="BC255" s="54" t="e">
        <f t="shared" si="277"/>
        <v>#VALUE!</v>
      </c>
      <c r="BD255" s="55" t="e">
        <f>IF(AND(BA255&lt;&gt;"",BC255&lt;&gt;""),VLOOKUP(BA255&amp;BC255,'No Eliminar'!$P$3:$Q$27,2,FALSE),"")</f>
        <v>#VALUE!</v>
      </c>
      <c r="BE255" s="43"/>
      <c r="BF255" s="1018"/>
      <c r="BG255" s="926"/>
      <c r="BH255" s="926"/>
      <c r="BI255" s="926"/>
      <c r="BJ255" s="926"/>
      <c r="BK255" s="1010"/>
      <c r="BL255" s="926"/>
    </row>
    <row r="256" spans="2:64" ht="50.25" thickTop="1" thickBot="1" x14ac:dyDescent="0.35">
      <c r="B256" s="40"/>
      <c r="C256" s="81" t="e">
        <f>VLOOKUP(B256,'No Eliminar'!B$3:D$18,2,FALSE)</f>
        <v>#N/A</v>
      </c>
      <c r="D256" s="81" t="e">
        <f>VLOOKUP(B256,'No Eliminar'!B$3:E$18,4,FALSE)</f>
        <v>#N/A</v>
      </c>
      <c r="E256" s="40"/>
      <c r="F256" s="120"/>
      <c r="G256" s="920"/>
      <c r="H256" s="919"/>
      <c r="I256" s="926"/>
      <c r="J256" s="926"/>
      <c r="K256" s="927"/>
      <c r="L256" s="41"/>
      <c r="M256" s="65" t="str">
        <f t="shared" si="279"/>
        <v>;</v>
      </c>
      <c r="N256" s="66" t="str">
        <f t="shared" si="280"/>
        <v/>
      </c>
      <c r="O256" s="67" t="s">
        <v>53</v>
      </c>
      <c r="P256" s="67" t="s">
        <v>53</v>
      </c>
      <c r="Q256" s="67" t="s">
        <v>53</v>
      </c>
      <c r="R256" s="67" t="s">
        <v>53</v>
      </c>
      <c r="S256" s="67" t="s">
        <v>53</v>
      </c>
      <c r="T256" s="67" t="s">
        <v>53</v>
      </c>
      <c r="U256" s="67" t="s">
        <v>53</v>
      </c>
      <c r="V256" s="67" t="s">
        <v>54</v>
      </c>
      <c r="W256" s="67" t="s">
        <v>54</v>
      </c>
      <c r="X256" s="67" t="s">
        <v>53</v>
      </c>
      <c r="Y256" s="67" t="s">
        <v>53</v>
      </c>
      <c r="Z256" s="67" t="s">
        <v>53</v>
      </c>
      <c r="AA256" s="67" t="s">
        <v>53</v>
      </c>
      <c r="AB256" s="67" t="s">
        <v>53</v>
      </c>
      <c r="AC256" s="67" t="s">
        <v>53</v>
      </c>
      <c r="AD256" s="67" t="s">
        <v>54</v>
      </c>
      <c r="AE256" s="67" t="s">
        <v>53</v>
      </c>
      <c r="AF256" s="67" t="s">
        <v>53</v>
      </c>
      <c r="AG256" s="67" t="s">
        <v>54</v>
      </c>
      <c r="AH256" s="42"/>
      <c r="AI256" s="41"/>
      <c r="AJ256" s="42"/>
      <c r="AK256" s="85" t="str">
        <f t="shared" si="278"/>
        <v>;</v>
      </c>
      <c r="AL256" s="70" t="str">
        <f t="shared" si="281"/>
        <v/>
      </c>
      <c r="AM256" s="50" t="e">
        <f>IF(AND(M256&lt;&gt;"",AK256&lt;&gt;""),VLOOKUP(M256&amp;AK256,'No Eliminar'!$P$3:$Q$27,2,FALSE),"")</f>
        <v>#N/A</v>
      </c>
      <c r="AN256" s="93"/>
      <c r="AO256" s="268"/>
      <c r="AP256" s="372"/>
      <c r="AQ256" s="51" t="str">
        <f t="shared" si="270"/>
        <v>Impacto</v>
      </c>
      <c r="AR256" s="43"/>
      <c r="AS256" s="49" t="str">
        <f t="shared" si="271"/>
        <v/>
      </c>
      <c r="AT256" s="43"/>
      <c r="AU256" s="49" t="str">
        <f t="shared" si="272"/>
        <v/>
      </c>
      <c r="AV256" s="53" t="e">
        <f t="shared" si="273"/>
        <v>#VALUE!</v>
      </c>
      <c r="AW256" s="43"/>
      <c r="AX256" s="43"/>
      <c r="AY256" s="43"/>
      <c r="AZ256" s="53" t="str">
        <f t="shared" si="274"/>
        <v/>
      </c>
      <c r="BA256" s="54" t="str">
        <f t="shared" si="275"/>
        <v>Muy Alta</v>
      </c>
      <c r="BB256" s="53" t="e">
        <f t="shared" si="276"/>
        <v>#VALUE!</v>
      </c>
      <c r="BC256" s="54" t="e">
        <f t="shared" si="277"/>
        <v>#VALUE!</v>
      </c>
      <c r="BD256" s="55" t="e">
        <f>IF(AND(BA256&lt;&gt;"",BC256&lt;&gt;""),VLOOKUP(BA256&amp;BC256,'No Eliminar'!$P$3:$Q$27,2,FALSE),"")</f>
        <v>#VALUE!</v>
      </c>
      <c r="BE256" s="43"/>
      <c r="BF256" s="1018"/>
      <c r="BG256" s="926"/>
      <c r="BH256" s="926"/>
      <c r="BI256" s="926"/>
      <c r="BJ256" s="926"/>
      <c r="BK256" s="1010"/>
      <c r="BL256" s="926"/>
    </row>
    <row r="257" spans="2:64" ht="50.25" thickTop="1" thickBot="1" x14ac:dyDescent="0.35">
      <c r="B257" s="40"/>
      <c r="C257" s="81" t="e">
        <f>VLOOKUP(B257,'No Eliminar'!B$3:D$18,2,FALSE)</f>
        <v>#N/A</v>
      </c>
      <c r="D257" s="81" t="e">
        <f>VLOOKUP(B257,'No Eliminar'!B$3:E$18,4,FALSE)</f>
        <v>#N/A</v>
      </c>
      <c r="E257" s="40"/>
      <c r="F257" s="120"/>
      <c r="G257" s="920"/>
      <c r="H257" s="919"/>
      <c r="I257" s="926"/>
      <c r="J257" s="926"/>
      <c r="K257" s="927"/>
      <c r="L257" s="41"/>
      <c r="M257" s="65" t="str">
        <f t="shared" si="279"/>
        <v>;</v>
      </c>
      <c r="N257" s="66" t="str">
        <f t="shared" si="280"/>
        <v/>
      </c>
      <c r="O257" s="67" t="s">
        <v>53</v>
      </c>
      <c r="P257" s="67" t="s">
        <v>53</v>
      </c>
      <c r="Q257" s="67" t="s">
        <v>53</v>
      </c>
      <c r="R257" s="67" t="s">
        <v>53</v>
      </c>
      <c r="S257" s="67" t="s">
        <v>53</v>
      </c>
      <c r="T257" s="67" t="s">
        <v>53</v>
      </c>
      <c r="U257" s="67" t="s">
        <v>53</v>
      </c>
      <c r="V257" s="67" t="s">
        <v>54</v>
      </c>
      <c r="W257" s="67" t="s">
        <v>54</v>
      </c>
      <c r="X257" s="67" t="s">
        <v>53</v>
      </c>
      <c r="Y257" s="67" t="s">
        <v>53</v>
      </c>
      <c r="Z257" s="67" t="s">
        <v>53</v>
      </c>
      <c r="AA257" s="67" t="s">
        <v>53</v>
      </c>
      <c r="AB257" s="67" t="s">
        <v>53</v>
      </c>
      <c r="AC257" s="67" t="s">
        <v>53</v>
      </c>
      <c r="AD257" s="67" t="s">
        <v>54</v>
      </c>
      <c r="AE257" s="67" t="s">
        <v>53</v>
      </c>
      <c r="AF257" s="67" t="s">
        <v>53</v>
      </c>
      <c r="AG257" s="67" t="s">
        <v>54</v>
      </c>
      <c r="AH257" s="42"/>
      <c r="AI257" s="41"/>
      <c r="AJ257" s="42"/>
      <c r="AK257" s="85" t="str">
        <f t="shared" si="278"/>
        <v>;</v>
      </c>
      <c r="AL257" s="70" t="str">
        <f t="shared" si="281"/>
        <v/>
      </c>
      <c r="AM257" s="50" t="e">
        <f>IF(AND(M257&lt;&gt;"",AK257&lt;&gt;""),VLOOKUP(M257&amp;AK257,'No Eliminar'!$P$3:$Q$27,2,FALSE),"")</f>
        <v>#N/A</v>
      </c>
      <c r="AN257" s="93"/>
      <c r="AO257" s="268"/>
      <c r="AP257" s="372"/>
      <c r="AQ257" s="51" t="str">
        <f t="shared" si="270"/>
        <v>Impacto</v>
      </c>
      <c r="AR257" s="43"/>
      <c r="AS257" s="49" t="str">
        <f t="shared" si="271"/>
        <v/>
      </c>
      <c r="AT257" s="43"/>
      <c r="AU257" s="49" t="str">
        <f t="shared" si="272"/>
        <v/>
      </c>
      <c r="AV257" s="53" t="e">
        <f t="shared" si="273"/>
        <v>#VALUE!</v>
      </c>
      <c r="AW257" s="43"/>
      <c r="AX257" s="43"/>
      <c r="AY257" s="43"/>
      <c r="AZ257" s="53" t="str">
        <f t="shared" si="274"/>
        <v/>
      </c>
      <c r="BA257" s="54" t="str">
        <f t="shared" si="275"/>
        <v>Muy Alta</v>
      </c>
      <c r="BB257" s="53" t="e">
        <f t="shared" si="276"/>
        <v>#VALUE!</v>
      </c>
      <c r="BC257" s="54" t="e">
        <f t="shared" si="277"/>
        <v>#VALUE!</v>
      </c>
      <c r="BD257" s="55" t="e">
        <f>IF(AND(BA257&lt;&gt;"",BC257&lt;&gt;""),VLOOKUP(BA257&amp;BC257,'No Eliminar'!$P$3:$Q$27,2,FALSE),"")</f>
        <v>#VALUE!</v>
      </c>
      <c r="BE257" s="43"/>
      <c r="BF257" s="1018"/>
      <c r="BG257" s="926"/>
      <c r="BH257" s="926"/>
      <c r="BI257" s="926"/>
      <c r="BJ257" s="926"/>
      <c r="BK257" s="1010"/>
      <c r="BL257" s="926"/>
    </row>
    <row r="258" spans="2:64" ht="50.25" thickTop="1" thickBot="1" x14ac:dyDescent="0.35">
      <c r="B258" s="40"/>
      <c r="C258" s="81" t="e">
        <f>VLOOKUP(B258,'No Eliminar'!B$3:D$18,2,FALSE)</f>
        <v>#N/A</v>
      </c>
      <c r="D258" s="81" t="e">
        <f>VLOOKUP(B258,'No Eliminar'!B$3:E$18,4,FALSE)</f>
        <v>#N/A</v>
      </c>
      <c r="E258" s="40"/>
      <c r="F258" s="120"/>
      <c r="G258" s="920"/>
      <c r="H258" s="919"/>
      <c r="I258" s="926"/>
      <c r="J258" s="926"/>
      <c r="K258" s="927"/>
      <c r="L258" s="41"/>
      <c r="M258" s="65" t="str">
        <f t="shared" si="279"/>
        <v>;</v>
      </c>
      <c r="N258" s="66" t="str">
        <f t="shared" si="280"/>
        <v/>
      </c>
      <c r="O258" s="67" t="s">
        <v>53</v>
      </c>
      <c r="P258" s="67" t="s">
        <v>53</v>
      </c>
      <c r="Q258" s="67" t="s">
        <v>53</v>
      </c>
      <c r="R258" s="67" t="s">
        <v>53</v>
      </c>
      <c r="S258" s="67" t="s">
        <v>53</v>
      </c>
      <c r="T258" s="67" t="s">
        <v>53</v>
      </c>
      <c r="U258" s="67" t="s">
        <v>53</v>
      </c>
      <c r="V258" s="67" t="s">
        <v>54</v>
      </c>
      <c r="W258" s="67" t="s">
        <v>54</v>
      </c>
      <c r="X258" s="67" t="s">
        <v>53</v>
      </c>
      <c r="Y258" s="67" t="s">
        <v>53</v>
      </c>
      <c r="Z258" s="67" t="s">
        <v>53</v>
      </c>
      <c r="AA258" s="67" t="s">
        <v>53</v>
      </c>
      <c r="AB258" s="67" t="s">
        <v>53</v>
      </c>
      <c r="AC258" s="67" t="s">
        <v>53</v>
      </c>
      <c r="AD258" s="67" t="s">
        <v>54</v>
      </c>
      <c r="AE258" s="67" t="s">
        <v>53</v>
      </c>
      <c r="AF258" s="67" t="s">
        <v>53</v>
      </c>
      <c r="AG258" s="67" t="s">
        <v>54</v>
      </c>
      <c r="AH258" s="42"/>
      <c r="AI258" s="41"/>
      <c r="AJ258" s="42"/>
      <c r="AK258" s="85" t="str">
        <f t="shared" si="278"/>
        <v>;</v>
      </c>
      <c r="AL258" s="70" t="str">
        <f t="shared" si="281"/>
        <v/>
      </c>
      <c r="AM258" s="50" t="e">
        <f>IF(AND(M258&lt;&gt;"",AK258&lt;&gt;""),VLOOKUP(M258&amp;AK258,'No Eliminar'!$P$3:$Q$27,2,FALSE),"")</f>
        <v>#N/A</v>
      </c>
      <c r="AN258" s="93"/>
      <c r="AO258" s="268"/>
      <c r="AP258" s="372"/>
      <c r="AQ258" s="51" t="str">
        <f t="shared" si="270"/>
        <v>Impacto</v>
      </c>
      <c r="AR258" s="43"/>
      <c r="AS258" s="49" t="str">
        <f t="shared" si="271"/>
        <v/>
      </c>
      <c r="AT258" s="43"/>
      <c r="AU258" s="49" t="str">
        <f t="shared" si="272"/>
        <v/>
      </c>
      <c r="AV258" s="53" t="e">
        <f t="shared" si="273"/>
        <v>#VALUE!</v>
      </c>
      <c r="AW258" s="43"/>
      <c r="AX258" s="43"/>
      <c r="AY258" s="43"/>
      <c r="AZ258" s="53" t="str">
        <f t="shared" si="274"/>
        <v/>
      </c>
      <c r="BA258" s="54" t="str">
        <f t="shared" si="275"/>
        <v>Muy Alta</v>
      </c>
      <c r="BB258" s="53" t="e">
        <f t="shared" si="276"/>
        <v>#VALUE!</v>
      </c>
      <c r="BC258" s="54" t="e">
        <f t="shared" si="277"/>
        <v>#VALUE!</v>
      </c>
      <c r="BD258" s="55" t="e">
        <f>IF(AND(BA258&lt;&gt;"",BC258&lt;&gt;""),VLOOKUP(BA258&amp;BC258,'No Eliminar'!$P$3:$Q$27,2,FALSE),"")</f>
        <v>#VALUE!</v>
      </c>
      <c r="BE258" s="43"/>
      <c r="BF258" s="1018"/>
      <c r="BG258" s="926"/>
      <c r="BH258" s="926"/>
      <c r="BI258" s="926"/>
      <c r="BJ258" s="926"/>
      <c r="BK258" s="1010"/>
      <c r="BL258" s="926"/>
    </row>
    <row r="259" spans="2:64" ht="50.25" thickTop="1" thickBot="1" x14ac:dyDescent="0.35">
      <c r="B259" s="40"/>
      <c r="C259" s="81" t="e">
        <f>VLOOKUP(B259,'No Eliminar'!B$3:D$18,2,FALSE)</f>
        <v>#N/A</v>
      </c>
      <c r="D259" s="81" t="e">
        <f>VLOOKUP(B259,'No Eliminar'!B$3:E$18,4,FALSE)</f>
        <v>#N/A</v>
      </c>
      <c r="E259" s="40"/>
      <c r="F259" s="120"/>
      <c r="G259" s="920"/>
      <c r="H259" s="919"/>
      <c r="I259" s="926"/>
      <c r="J259" s="926"/>
      <c r="K259" s="927"/>
      <c r="L259" s="41"/>
      <c r="M259" s="65" t="str">
        <f t="shared" si="279"/>
        <v>;</v>
      </c>
      <c r="N259" s="66" t="str">
        <f t="shared" si="280"/>
        <v/>
      </c>
      <c r="O259" s="67" t="s">
        <v>53</v>
      </c>
      <c r="P259" s="67" t="s">
        <v>53</v>
      </c>
      <c r="Q259" s="67" t="s">
        <v>53</v>
      </c>
      <c r="R259" s="67" t="s">
        <v>53</v>
      </c>
      <c r="S259" s="67" t="s">
        <v>53</v>
      </c>
      <c r="T259" s="67" t="s">
        <v>53</v>
      </c>
      <c r="U259" s="67" t="s">
        <v>53</v>
      </c>
      <c r="V259" s="67" t="s">
        <v>54</v>
      </c>
      <c r="W259" s="67" t="s">
        <v>54</v>
      </c>
      <c r="X259" s="67" t="s">
        <v>53</v>
      </c>
      <c r="Y259" s="67" t="s">
        <v>53</v>
      </c>
      <c r="Z259" s="67" t="s">
        <v>53</v>
      </c>
      <c r="AA259" s="67" t="s">
        <v>53</v>
      </c>
      <c r="AB259" s="67" t="s">
        <v>53</v>
      </c>
      <c r="AC259" s="67" t="s">
        <v>53</v>
      </c>
      <c r="AD259" s="67" t="s">
        <v>54</v>
      </c>
      <c r="AE259" s="67" t="s">
        <v>53</v>
      </c>
      <c r="AF259" s="67" t="s">
        <v>53</v>
      </c>
      <c r="AG259" s="67" t="s">
        <v>54</v>
      </c>
      <c r="AH259" s="42"/>
      <c r="AI259" s="41"/>
      <c r="AJ259" s="42"/>
      <c r="AK259" s="85" t="str">
        <f t="shared" si="278"/>
        <v>;</v>
      </c>
      <c r="AL259" s="70" t="str">
        <f t="shared" si="281"/>
        <v/>
      </c>
      <c r="AM259" s="50" t="e">
        <f>IF(AND(M259&lt;&gt;"",AK259&lt;&gt;""),VLOOKUP(M259&amp;AK259,'No Eliminar'!$P$3:$Q$27,2,FALSE),"")</f>
        <v>#N/A</v>
      </c>
      <c r="AN259" s="93"/>
      <c r="AO259" s="268"/>
      <c r="AP259" s="372"/>
      <c r="AQ259" s="51" t="str">
        <f t="shared" si="270"/>
        <v>Impacto</v>
      </c>
      <c r="AR259" s="43"/>
      <c r="AS259" s="49" t="str">
        <f t="shared" si="271"/>
        <v/>
      </c>
      <c r="AT259" s="43"/>
      <c r="AU259" s="49" t="str">
        <f t="shared" si="272"/>
        <v/>
      </c>
      <c r="AV259" s="53" t="e">
        <f t="shared" si="273"/>
        <v>#VALUE!</v>
      </c>
      <c r="AW259" s="43"/>
      <c r="AX259" s="43"/>
      <c r="AY259" s="43"/>
      <c r="AZ259" s="53" t="str">
        <f t="shared" si="274"/>
        <v/>
      </c>
      <c r="BA259" s="54" t="str">
        <f t="shared" si="275"/>
        <v>Muy Alta</v>
      </c>
      <c r="BB259" s="53" t="e">
        <f t="shared" si="276"/>
        <v>#VALUE!</v>
      </c>
      <c r="BC259" s="54" t="e">
        <f t="shared" si="277"/>
        <v>#VALUE!</v>
      </c>
      <c r="BD259" s="55" t="e">
        <f>IF(AND(BA259&lt;&gt;"",BC259&lt;&gt;""),VLOOKUP(BA259&amp;BC259,'No Eliminar'!$P$3:$Q$27,2,FALSE),"")</f>
        <v>#VALUE!</v>
      </c>
      <c r="BE259" s="43"/>
      <c r="BF259" s="1018"/>
      <c r="BG259" s="926"/>
      <c r="BH259" s="926"/>
      <c r="BI259" s="926"/>
      <c r="BJ259" s="926"/>
      <c r="BK259" s="1010"/>
      <c r="BL259" s="926"/>
    </row>
    <row r="260" spans="2:64" ht="50.25" thickTop="1" thickBot="1" x14ac:dyDescent="0.35">
      <c r="B260" s="40"/>
      <c r="C260" s="81" t="e">
        <f>VLOOKUP(B260,'No Eliminar'!B$3:D$18,2,FALSE)</f>
        <v>#N/A</v>
      </c>
      <c r="D260" s="81" t="e">
        <f>VLOOKUP(B260,'No Eliminar'!B$3:E$18,4,FALSE)</f>
        <v>#N/A</v>
      </c>
      <c r="E260" s="40"/>
      <c r="F260" s="120"/>
      <c r="G260" s="920"/>
      <c r="H260" s="919"/>
      <c r="I260" s="926"/>
      <c r="J260" s="926"/>
      <c r="K260" s="927"/>
      <c r="L260" s="41"/>
      <c r="M260" s="65" t="str">
        <f t="shared" si="279"/>
        <v>;</v>
      </c>
      <c r="N260" s="66" t="str">
        <f t="shared" si="280"/>
        <v/>
      </c>
      <c r="O260" s="67" t="s">
        <v>53</v>
      </c>
      <c r="P260" s="67" t="s">
        <v>53</v>
      </c>
      <c r="Q260" s="67" t="s">
        <v>53</v>
      </c>
      <c r="R260" s="67" t="s">
        <v>53</v>
      </c>
      <c r="S260" s="67" t="s">
        <v>53</v>
      </c>
      <c r="T260" s="67" t="s">
        <v>53</v>
      </c>
      <c r="U260" s="67" t="s">
        <v>53</v>
      </c>
      <c r="V260" s="67" t="s">
        <v>54</v>
      </c>
      <c r="W260" s="67" t="s">
        <v>54</v>
      </c>
      <c r="X260" s="67" t="s">
        <v>53</v>
      </c>
      <c r="Y260" s="67" t="s">
        <v>53</v>
      </c>
      <c r="Z260" s="67" t="s">
        <v>53</v>
      </c>
      <c r="AA260" s="67" t="s">
        <v>53</v>
      </c>
      <c r="AB260" s="67" t="s">
        <v>53</v>
      </c>
      <c r="AC260" s="67" t="s">
        <v>53</v>
      </c>
      <c r="AD260" s="67" t="s">
        <v>54</v>
      </c>
      <c r="AE260" s="67" t="s">
        <v>53</v>
      </c>
      <c r="AF260" s="67" t="s">
        <v>53</v>
      </c>
      <c r="AG260" s="67" t="s">
        <v>54</v>
      </c>
      <c r="AH260" s="42"/>
      <c r="AI260" s="41"/>
      <c r="AJ260" s="42"/>
      <c r="AK260" s="85" t="str">
        <f t="shared" si="278"/>
        <v>;</v>
      </c>
      <c r="AL260" s="70" t="str">
        <f t="shared" si="281"/>
        <v/>
      </c>
      <c r="AM260" s="50" t="e">
        <f>IF(AND(M260&lt;&gt;"",AK260&lt;&gt;""),VLOOKUP(M260&amp;AK260,'No Eliminar'!$P$3:$Q$27,2,FALSE),"")</f>
        <v>#N/A</v>
      </c>
      <c r="AN260" s="93"/>
      <c r="AO260" s="268"/>
      <c r="AP260" s="372"/>
      <c r="AQ260" s="51" t="str">
        <f t="shared" si="270"/>
        <v>Impacto</v>
      </c>
      <c r="AR260" s="43"/>
      <c r="AS260" s="49" t="str">
        <f t="shared" si="271"/>
        <v/>
      </c>
      <c r="AT260" s="43"/>
      <c r="AU260" s="49" t="str">
        <f t="shared" si="272"/>
        <v/>
      </c>
      <c r="AV260" s="53" t="e">
        <f t="shared" si="273"/>
        <v>#VALUE!</v>
      </c>
      <c r="AW260" s="43"/>
      <c r="AX260" s="43"/>
      <c r="AY260" s="43"/>
      <c r="AZ260" s="53" t="str">
        <f t="shared" si="274"/>
        <v/>
      </c>
      <c r="BA260" s="54" t="str">
        <f t="shared" si="275"/>
        <v>Muy Alta</v>
      </c>
      <c r="BB260" s="53" t="e">
        <f t="shared" si="276"/>
        <v>#VALUE!</v>
      </c>
      <c r="BC260" s="54" t="e">
        <f t="shared" si="277"/>
        <v>#VALUE!</v>
      </c>
      <c r="BD260" s="55" t="e">
        <f>IF(AND(BA260&lt;&gt;"",BC260&lt;&gt;""),VLOOKUP(BA260&amp;BC260,'No Eliminar'!$P$3:$Q$27,2,FALSE),"")</f>
        <v>#VALUE!</v>
      </c>
      <c r="BE260" s="43"/>
      <c r="BF260" s="1018"/>
      <c r="BG260" s="926"/>
      <c r="BH260" s="926"/>
      <c r="BI260" s="926"/>
      <c r="BJ260" s="926"/>
      <c r="BK260" s="1010"/>
      <c r="BL260" s="926"/>
    </row>
    <row r="261" spans="2:64" ht="50.25" thickTop="1" thickBot="1" x14ac:dyDescent="0.35">
      <c r="B261" s="40"/>
      <c r="C261" s="81" t="e">
        <f>VLOOKUP(B261,'No Eliminar'!B$3:D$18,2,FALSE)</f>
        <v>#N/A</v>
      </c>
      <c r="D261" s="81" t="e">
        <f>VLOOKUP(B261,'No Eliminar'!B$3:E$18,4,FALSE)</f>
        <v>#N/A</v>
      </c>
      <c r="E261" s="40"/>
      <c r="F261" s="120"/>
      <c r="G261" s="920"/>
      <c r="H261" s="919"/>
      <c r="I261" s="926"/>
      <c r="J261" s="926"/>
      <c r="K261" s="927"/>
      <c r="L261" s="41"/>
      <c r="M261" s="65" t="str">
        <f t="shared" si="279"/>
        <v>;</v>
      </c>
      <c r="N261" s="66" t="str">
        <f t="shared" si="280"/>
        <v/>
      </c>
      <c r="O261" s="67" t="s">
        <v>53</v>
      </c>
      <c r="P261" s="67" t="s">
        <v>53</v>
      </c>
      <c r="Q261" s="67" t="s">
        <v>53</v>
      </c>
      <c r="R261" s="67" t="s">
        <v>53</v>
      </c>
      <c r="S261" s="67" t="s">
        <v>53</v>
      </c>
      <c r="T261" s="67" t="s">
        <v>53</v>
      </c>
      <c r="U261" s="67" t="s">
        <v>53</v>
      </c>
      <c r="V261" s="67" t="s">
        <v>54</v>
      </c>
      <c r="W261" s="67" t="s">
        <v>54</v>
      </c>
      <c r="X261" s="67" t="s">
        <v>53</v>
      </c>
      <c r="Y261" s="67" t="s">
        <v>53</v>
      </c>
      <c r="Z261" s="67" t="s">
        <v>53</v>
      </c>
      <c r="AA261" s="67" t="s">
        <v>53</v>
      </c>
      <c r="AB261" s="67" t="s">
        <v>53</v>
      </c>
      <c r="AC261" s="67" t="s">
        <v>53</v>
      </c>
      <c r="AD261" s="67" t="s">
        <v>54</v>
      </c>
      <c r="AE261" s="67" t="s">
        <v>53</v>
      </c>
      <c r="AF261" s="67" t="s">
        <v>53</v>
      </c>
      <c r="AG261" s="67" t="s">
        <v>54</v>
      </c>
      <c r="AH261" s="42"/>
      <c r="AI261" s="41"/>
      <c r="AJ261" s="42"/>
      <c r="AK261" s="85" t="str">
        <f t="shared" si="278"/>
        <v>;</v>
      </c>
      <c r="AL261" s="70" t="str">
        <f t="shared" si="281"/>
        <v/>
      </c>
      <c r="AM261" s="50" t="e">
        <f>IF(AND(M261&lt;&gt;"",AK261&lt;&gt;""),VLOOKUP(M261&amp;AK261,'No Eliminar'!$P$3:$Q$27,2,FALSE),"")</f>
        <v>#N/A</v>
      </c>
      <c r="AN261" s="93"/>
      <c r="AO261" s="268"/>
      <c r="AP261" s="372"/>
      <c r="AQ261" s="51" t="str">
        <f t="shared" si="270"/>
        <v>Impacto</v>
      </c>
      <c r="AR261" s="43"/>
      <c r="AS261" s="49" t="str">
        <f t="shared" si="271"/>
        <v/>
      </c>
      <c r="AT261" s="43"/>
      <c r="AU261" s="49" t="str">
        <f t="shared" si="272"/>
        <v/>
      </c>
      <c r="AV261" s="53" t="e">
        <f t="shared" si="273"/>
        <v>#VALUE!</v>
      </c>
      <c r="AW261" s="43"/>
      <c r="AX261" s="43"/>
      <c r="AY261" s="43"/>
      <c r="AZ261" s="53" t="str">
        <f t="shared" si="274"/>
        <v/>
      </c>
      <c r="BA261" s="54" t="str">
        <f t="shared" si="275"/>
        <v>Muy Alta</v>
      </c>
      <c r="BB261" s="53" t="e">
        <f t="shared" si="276"/>
        <v>#VALUE!</v>
      </c>
      <c r="BC261" s="54" t="e">
        <f t="shared" si="277"/>
        <v>#VALUE!</v>
      </c>
      <c r="BD261" s="55" t="e">
        <f>IF(AND(BA261&lt;&gt;"",BC261&lt;&gt;""),VLOOKUP(BA261&amp;BC261,'No Eliminar'!$P$3:$Q$27,2,FALSE),"")</f>
        <v>#VALUE!</v>
      </c>
      <c r="BE261" s="43"/>
      <c r="BF261" s="1018"/>
      <c r="BG261" s="926"/>
      <c r="BH261" s="926"/>
      <c r="BI261" s="926"/>
      <c r="BJ261" s="926"/>
      <c r="BK261" s="1010"/>
      <c r="BL261" s="926"/>
    </row>
    <row r="262" spans="2:64" ht="50.25" thickTop="1" thickBot="1" x14ac:dyDescent="0.35">
      <c r="B262" s="40"/>
      <c r="C262" s="81" t="e">
        <f>VLOOKUP(B262,'No Eliminar'!B$3:D$18,2,FALSE)</f>
        <v>#N/A</v>
      </c>
      <c r="D262" s="81" t="e">
        <f>VLOOKUP(B262,'No Eliminar'!B$3:E$18,4,FALSE)</f>
        <v>#N/A</v>
      </c>
      <c r="E262" s="40"/>
      <c r="F262" s="120"/>
      <c r="G262" s="920"/>
      <c r="H262" s="919"/>
      <c r="I262" s="926"/>
      <c r="J262" s="926"/>
      <c r="K262" s="927"/>
      <c r="L262" s="41"/>
      <c r="M262" s="65" t="str">
        <f t="shared" si="279"/>
        <v>;</v>
      </c>
      <c r="N262" s="66" t="str">
        <f t="shared" si="280"/>
        <v/>
      </c>
      <c r="O262" s="67" t="s">
        <v>53</v>
      </c>
      <c r="P262" s="67" t="s">
        <v>53</v>
      </c>
      <c r="Q262" s="67" t="s">
        <v>53</v>
      </c>
      <c r="R262" s="67" t="s">
        <v>53</v>
      </c>
      <c r="S262" s="67" t="s">
        <v>53</v>
      </c>
      <c r="T262" s="67" t="s">
        <v>53</v>
      </c>
      <c r="U262" s="67" t="s">
        <v>53</v>
      </c>
      <c r="V262" s="67" t="s">
        <v>54</v>
      </c>
      <c r="W262" s="67" t="s">
        <v>54</v>
      </c>
      <c r="X262" s="67" t="s">
        <v>53</v>
      </c>
      <c r="Y262" s="67" t="s">
        <v>53</v>
      </c>
      <c r="Z262" s="67" t="s">
        <v>53</v>
      </c>
      <c r="AA262" s="67" t="s">
        <v>53</v>
      </c>
      <c r="AB262" s="67" t="s">
        <v>53</v>
      </c>
      <c r="AC262" s="67" t="s">
        <v>53</v>
      </c>
      <c r="AD262" s="67" t="s">
        <v>54</v>
      </c>
      <c r="AE262" s="67" t="s">
        <v>53</v>
      </c>
      <c r="AF262" s="67" t="s">
        <v>53</v>
      </c>
      <c r="AG262" s="67" t="s">
        <v>54</v>
      </c>
      <c r="AH262" s="42"/>
      <c r="AI262" s="41"/>
      <c r="AJ262" s="42"/>
      <c r="AK262" s="85" t="str">
        <f t="shared" si="278"/>
        <v>;</v>
      </c>
      <c r="AL262" s="70" t="str">
        <f t="shared" si="281"/>
        <v/>
      </c>
      <c r="AM262" s="50" t="e">
        <f>IF(AND(M262&lt;&gt;"",AK262&lt;&gt;""),VLOOKUP(M262&amp;AK262,'No Eliminar'!$P$3:$Q$27,2,FALSE),"")</f>
        <v>#N/A</v>
      </c>
      <c r="AN262" s="93"/>
      <c r="AO262" s="268"/>
      <c r="AP262" s="372"/>
      <c r="AQ262" s="51" t="str">
        <f t="shared" si="270"/>
        <v>Impacto</v>
      </c>
      <c r="AR262" s="43"/>
      <c r="AS262" s="49" t="str">
        <f t="shared" si="271"/>
        <v/>
      </c>
      <c r="AT262" s="43"/>
      <c r="AU262" s="49" t="str">
        <f t="shared" si="272"/>
        <v/>
      </c>
      <c r="AV262" s="53" t="e">
        <f t="shared" si="273"/>
        <v>#VALUE!</v>
      </c>
      <c r="AW262" s="43"/>
      <c r="AX262" s="43"/>
      <c r="AY262" s="43"/>
      <c r="AZ262" s="53" t="str">
        <f t="shared" si="274"/>
        <v/>
      </c>
      <c r="BA262" s="54" t="str">
        <f t="shared" si="275"/>
        <v>Muy Alta</v>
      </c>
      <c r="BB262" s="53" t="e">
        <f t="shared" si="276"/>
        <v>#VALUE!</v>
      </c>
      <c r="BC262" s="54" t="e">
        <f t="shared" si="277"/>
        <v>#VALUE!</v>
      </c>
      <c r="BD262" s="55" t="e">
        <f>IF(AND(BA262&lt;&gt;"",BC262&lt;&gt;""),VLOOKUP(BA262&amp;BC262,'No Eliminar'!$P$3:$Q$27,2,FALSE),"")</f>
        <v>#VALUE!</v>
      </c>
      <c r="BE262" s="43"/>
      <c r="BF262" s="1018"/>
      <c r="BG262" s="926"/>
      <c r="BH262" s="926"/>
      <c r="BI262" s="926"/>
      <c r="BJ262" s="926"/>
      <c r="BK262" s="1010"/>
      <c r="BL262" s="926"/>
    </row>
    <row r="263" spans="2:64" ht="50.25" thickTop="1" thickBot="1" x14ac:dyDescent="0.35">
      <c r="B263" s="40"/>
      <c r="C263" s="81" t="e">
        <f>VLOOKUP(B263,'No Eliminar'!B$3:D$18,2,FALSE)</f>
        <v>#N/A</v>
      </c>
      <c r="D263" s="81" t="e">
        <f>VLOOKUP(B263,'No Eliminar'!B$3:E$18,4,FALSE)</f>
        <v>#N/A</v>
      </c>
      <c r="E263" s="40"/>
      <c r="F263" s="120"/>
      <c r="G263" s="920"/>
      <c r="H263" s="919"/>
      <c r="I263" s="926"/>
      <c r="J263" s="926"/>
      <c r="K263" s="927"/>
      <c r="L263" s="41"/>
      <c r="M263" s="65" t="str">
        <f t="shared" si="279"/>
        <v>;</v>
      </c>
      <c r="N263" s="66" t="str">
        <f t="shared" si="280"/>
        <v/>
      </c>
      <c r="O263" s="67" t="s">
        <v>53</v>
      </c>
      <c r="P263" s="67" t="s">
        <v>53</v>
      </c>
      <c r="Q263" s="67" t="s">
        <v>53</v>
      </c>
      <c r="R263" s="67" t="s">
        <v>53</v>
      </c>
      <c r="S263" s="67" t="s">
        <v>53</v>
      </c>
      <c r="T263" s="67" t="s">
        <v>53</v>
      </c>
      <c r="U263" s="67" t="s">
        <v>53</v>
      </c>
      <c r="V263" s="67" t="s">
        <v>54</v>
      </c>
      <c r="W263" s="67" t="s">
        <v>54</v>
      </c>
      <c r="X263" s="67" t="s">
        <v>53</v>
      </c>
      <c r="Y263" s="67" t="s">
        <v>53</v>
      </c>
      <c r="Z263" s="67" t="s">
        <v>53</v>
      </c>
      <c r="AA263" s="67" t="s">
        <v>53</v>
      </c>
      <c r="AB263" s="67" t="s">
        <v>53</v>
      </c>
      <c r="AC263" s="67" t="s">
        <v>53</v>
      </c>
      <c r="AD263" s="67" t="s">
        <v>54</v>
      </c>
      <c r="AE263" s="67" t="s">
        <v>53</v>
      </c>
      <c r="AF263" s="67" t="s">
        <v>53</v>
      </c>
      <c r="AG263" s="67" t="s">
        <v>54</v>
      </c>
      <c r="AH263" s="42"/>
      <c r="AI263" s="41"/>
      <c r="AJ263" s="42"/>
      <c r="AK263" s="85" t="str">
        <f t="shared" si="278"/>
        <v>;</v>
      </c>
      <c r="AL263" s="70" t="str">
        <f t="shared" si="281"/>
        <v/>
      </c>
      <c r="AM263" s="50" t="e">
        <f>IF(AND(M263&lt;&gt;"",AK263&lt;&gt;""),VLOOKUP(M263&amp;AK263,'No Eliminar'!$P$3:$Q$27,2,FALSE),"")</f>
        <v>#N/A</v>
      </c>
      <c r="AN263" s="93"/>
      <c r="AO263" s="268"/>
      <c r="AP263" s="372"/>
      <c r="AQ263" s="51" t="str">
        <f t="shared" si="270"/>
        <v>Impacto</v>
      </c>
      <c r="AR263" s="43"/>
      <c r="AS263" s="49" t="str">
        <f t="shared" si="271"/>
        <v/>
      </c>
      <c r="AT263" s="43"/>
      <c r="AU263" s="49" t="str">
        <f t="shared" si="272"/>
        <v/>
      </c>
      <c r="AV263" s="53" t="e">
        <f t="shared" si="273"/>
        <v>#VALUE!</v>
      </c>
      <c r="AW263" s="43"/>
      <c r="AX263" s="43"/>
      <c r="AY263" s="43"/>
      <c r="AZ263" s="53" t="str">
        <f t="shared" si="274"/>
        <v/>
      </c>
      <c r="BA263" s="54" t="str">
        <f t="shared" si="275"/>
        <v>Muy Alta</v>
      </c>
      <c r="BB263" s="53" t="e">
        <f t="shared" si="276"/>
        <v>#VALUE!</v>
      </c>
      <c r="BC263" s="54" t="e">
        <f t="shared" si="277"/>
        <v>#VALUE!</v>
      </c>
      <c r="BD263" s="55" t="e">
        <f>IF(AND(BA263&lt;&gt;"",BC263&lt;&gt;""),VLOOKUP(BA263&amp;BC263,'No Eliminar'!$P$3:$Q$27,2,FALSE),"")</f>
        <v>#VALUE!</v>
      </c>
      <c r="BE263" s="43"/>
      <c r="BF263" s="1018"/>
      <c r="BG263" s="926"/>
      <c r="BH263" s="926"/>
      <c r="BI263" s="926"/>
      <c r="BJ263" s="926"/>
      <c r="BK263" s="1010"/>
      <c r="BL263" s="926"/>
    </row>
    <row r="264" spans="2:64" ht="50.25" thickTop="1" thickBot="1" x14ac:dyDescent="0.35">
      <c r="B264" s="40"/>
      <c r="C264" s="81" t="e">
        <f>VLOOKUP(B264,'No Eliminar'!B$3:D$18,2,FALSE)</f>
        <v>#N/A</v>
      </c>
      <c r="D264" s="81" t="e">
        <f>VLOOKUP(B264,'No Eliminar'!B$3:E$18,4,FALSE)</f>
        <v>#N/A</v>
      </c>
      <c r="E264" s="40"/>
      <c r="F264" s="120"/>
      <c r="G264" s="920"/>
      <c r="H264" s="919"/>
      <c r="I264" s="926"/>
      <c r="J264" s="926"/>
      <c r="K264" s="927"/>
      <c r="L264" s="41"/>
      <c r="M264" s="65" t="str">
        <f t="shared" si="279"/>
        <v>;</v>
      </c>
      <c r="N264" s="66" t="str">
        <f t="shared" si="280"/>
        <v/>
      </c>
      <c r="O264" s="67" t="s">
        <v>53</v>
      </c>
      <c r="P264" s="67" t="s">
        <v>53</v>
      </c>
      <c r="Q264" s="67" t="s">
        <v>53</v>
      </c>
      <c r="R264" s="67" t="s">
        <v>53</v>
      </c>
      <c r="S264" s="67" t="s">
        <v>53</v>
      </c>
      <c r="T264" s="67" t="s">
        <v>53</v>
      </c>
      <c r="U264" s="67" t="s">
        <v>53</v>
      </c>
      <c r="V264" s="67" t="s">
        <v>54</v>
      </c>
      <c r="W264" s="67" t="s">
        <v>54</v>
      </c>
      <c r="X264" s="67" t="s">
        <v>53</v>
      </c>
      <c r="Y264" s="67" t="s">
        <v>53</v>
      </c>
      <c r="Z264" s="67" t="s">
        <v>53</v>
      </c>
      <c r="AA264" s="67" t="s">
        <v>53</v>
      </c>
      <c r="AB264" s="67" t="s">
        <v>53</v>
      </c>
      <c r="AC264" s="67" t="s">
        <v>53</v>
      </c>
      <c r="AD264" s="67" t="s">
        <v>54</v>
      </c>
      <c r="AE264" s="67" t="s">
        <v>53</v>
      </c>
      <c r="AF264" s="67" t="s">
        <v>53</v>
      </c>
      <c r="AG264" s="67" t="s">
        <v>54</v>
      </c>
      <c r="AH264" s="42"/>
      <c r="AI264" s="41"/>
      <c r="AJ264" s="42"/>
      <c r="AK264" s="85" t="str">
        <f t="shared" si="278"/>
        <v>;</v>
      </c>
      <c r="AL264" s="70" t="str">
        <f t="shared" si="281"/>
        <v/>
      </c>
      <c r="AM264" s="50" t="e">
        <f>IF(AND(M264&lt;&gt;"",AK264&lt;&gt;""),VLOOKUP(M264&amp;AK264,'No Eliminar'!$P$3:$Q$27,2,FALSE),"")</f>
        <v>#N/A</v>
      </c>
      <c r="AN264" s="93"/>
      <c r="AO264" s="268"/>
      <c r="AP264" s="372"/>
      <c r="AQ264" s="51" t="str">
        <f t="shared" si="270"/>
        <v>Impacto</v>
      </c>
      <c r="AR264" s="43"/>
      <c r="AS264" s="49" t="str">
        <f t="shared" si="271"/>
        <v/>
      </c>
      <c r="AT264" s="43"/>
      <c r="AU264" s="49" t="str">
        <f t="shared" si="272"/>
        <v/>
      </c>
      <c r="AV264" s="53" t="e">
        <f t="shared" si="273"/>
        <v>#VALUE!</v>
      </c>
      <c r="AW264" s="43"/>
      <c r="AX264" s="43"/>
      <c r="AY264" s="43"/>
      <c r="AZ264" s="53" t="str">
        <f t="shared" si="274"/>
        <v/>
      </c>
      <c r="BA264" s="54" t="str">
        <f t="shared" si="275"/>
        <v>Muy Alta</v>
      </c>
      <c r="BB264" s="53" t="e">
        <f t="shared" si="276"/>
        <v>#VALUE!</v>
      </c>
      <c r="BC264" s="54" t="e">
        <f t="shared" si="277"/>
        <v>#VALUE!</v>
      </c>
      <c r="BD264" s="55" t="e">
        <f>IF(AND(BA264&lt;&gt;"",BC264&lt;&gt;""),VLOOKUP(BA264&amp;BC264,'No Eliminar'!$P$3:$Q$27,2,FALSE),"")</f>
        <v>#VALUE!</v>
      </c>
      <c r="BE264" s="43"/>
      <c r="BF264" s="1018"/>
      <c r="BG264" s="926"/>
      <c r="BH264" s="926"/>
      <c r="BI264" s="926"/>
      <c r="BJ264" s="926"/>
      <c r="BK264" s="1010"/>
      <c r="BL264" s="926"/>
    </row>
    <row r="265" spans="2:64" ht="50.25" thickTop="1" thickBot="1" x14ac:dyDescent="0.35">
      <c r="B265" s="40"/>
      <c r="C265" s="81" t="e">
        <f>VLOOKUP(B265,'No Eliminar'!B$3:D$18,2,FALSE)</f>
        <v>#N/A</v>
      </c>
      <c r="D265" s="81" t="e">
        <f>VLOOKUP(B265,'No Eliminar'!B$3:E$18,4,FALSE)</f>
        <v>#N/A</v>
      </c>
      <c r="E265" s="40"/>
      <c r="F265" s="120"/>
      <c r="G265" s="920"/>
      <c r="H265" s="919"/>
      <c r="I265" s="926"/>
      <c r="J265" s="926"/>
      <c r="K265" s="927"/>
      <c r="L265" s="41"/>
      <c r="M265" s="65" t="str">
        <f t="shared" si="279"/>
        <v>;</v>
      </c>
      <c r="N265" s="66" t="str">
        <f t="shared" si="280"/>
        <v/>
      </c>
      <c r="O265" s="67" t="s">
        <v>53</v>
      </c>
      <c r="P265" s="67" t="s">
        <v>53</v>
      </c>
      <c r="Q265" s="67" t="s">
        <v>53</v>
      </c>
      <c r="R265" s="67" t="s">
        <v>53</v>
      </c>
      <c r="S265" s="67" t="s">
        <v>53</v>
      </c>
      <c r="T265" s="67" t="s">
        <v>53</v>
      </c>
      <c r="U265" s="67" t="s">
        <v>53</v>
      </c>
      <c r="V265" s="67" t="s">
        <v>54</v>
      </c>
      <c r="W265" s="67" t="s">
        <v>54</v>
      </c>
      <c r="X265" s="67" t="s">
        <v>53</v>
      </c>
      <c r="Y265" s="67" t="s">
        <v>53</v>
      </c>
      <c r="Z265" s="67" t="s">
        <v>53</v>
      </c>
      <c r="AA265" s="67" t="s">
        <v>53</v>
      </c>
      <c r="AB265" s="67" t="s">
        <v>53</v>
      </c>
      <c r="AC265" s="67" t="s">
        <v>53</v>
      </c>
      <c r="AD265" s="67" t="s">
        <v>54</v>
      </c>
      <c r="AE265" s="67" t="s">
        <v>53</v>
      </c>
      <c r="AF265" s="67" t="s">
        <v>53</v>
      </c>
      <c r="AG265" s="67" t="s">
        <v>54</v>
      </c>
      <c r="AH265" s="42"/>
      <c r="AI265" s="41"/>
      <c r="AJ265" s="42"/>
      <c r="AK265" s="85" t="str">
        <f t="shared" si="278"/>
        <v>;</v>
      </c>
      <c r="AL265" s="70" t="str">
        <f t="shared" si="281"/>
        <v/>
      </c>
      <c r="AM265" s="50" t="e">
        <f>IF(AND(M265&lt;&gt;"",AK265&lt;&gt;""),VLOOKUP(M265&amp;AK265,'No Eliminar'!$P$3:$Q$27,2,FALSE),"")</f>
        <v>#N/A</v>
      </c>
      <c r="AN265" s="93"/>
      <c r="AO265" s="268"/>
      <c r="AP265" s="372"/>
      <c r="AQ265" s="51" t="str">
        <f t="shared" si="270"/>
        <v>Impacto</v>
      </c>
      <c r="AR265" s="43"/>
      <c r="AS265" s="49" t="str">
        <f t="shared" si="271"/>
        <v/>
      </c>
      <c r="AT265" s="43"/>
      <c r="AU265" s="49" t="str">
        <f t="shared" si="272"/>
        <v/>
      </c>
      <c r="AV265" s="53" t="e">
        <f t="shared" si="273"/>
        <v>#VALUE!</v>
      </c>
      <c r="AW265" s="43"/>
      <c r="AX265" s="43"/>
      <c r="AY265" s="43"/>
      <c r="AZ265" s="53" t="str">
        <f t="shared" si="274"/>
        <v/>
      </c>
      <c r="BA265" s="54" t="str">
        <f t="shared" si="275"/>
        <v>Muy Alta</v>
      </c>
      <c r="BB265" s="53" t="e">
        <f t="shared" si="276"/>
        <v>#VALUE!</v>
      </c>
      <c r="BC265" s="54" t="e">
        <f t="shared" si="277"/>
        <v>#VALUE!</v>
      </c>
      <c r="BD265" s="55" t="e">
        <f>IF(AND(BA265&lt;&gt;"",BC265&lt;&gt;""),VLOOKUP(BA265&amp;BC265,'No Eliminar'!$P$3:$Q$27,2,FALSE),"")</f>
        <v>#VALUE!</v>
      </c>
      <c r="BE265" s="43"/>
      <c r="BF265" s="1018"/>
      <c r="BG265" s="926"/>
      <c r="BH265" s="926"/>
      <c r="BI265" s="926"/>
      <c r="BJ265" s="926"/>
      <c r="BK265" s="1010"/>
      <c r="BL265" s="926"/>
    </row>
    <row r="266" spans="2:64" ht="50.25" thickTop="1" thickBot="1" x14ac:dyDescent="0.35">
      <c r="B266" s="40"/>
      <c r="C266" s="81" t="e">
        <f>VLOOKUP(B266,'No Eliminar'!B$3:D$18,2,FALSE)</f>
        <v>#N/A</v>
      </c>
      <c r="D266" s="81" t="e">
        <f>VLOOKUP(B266,'No Eliminar'!B$3:E$18,4,FALSE)</f>
        <v>#N/A</v>
      </c>
      <c r="E266" s="40"/>
      <c r="F266" s="120"/>
      <c r="G266" s="920"/>
      <c r="H266" s="919"/>
      <c r="I266" s="926"/>
      <c r="J266" s="926"/>
      <c r="K266" s="927"/>
      <c r="L266" s="41"/>
      <c r="M266" s="65" t="str">
        <f t="shared" si="279"/>
        <v>;</v>
      </c>
      <c r="N266" s="66" t="str">
        <f t="shared" si="280"/>
        <v/>
      </c>
      <c r="O266" s="67" t="s">
        <v>53</v>
      </c>
      <c r="P266" s="67" t="s">
        <v>53</v>
      </c>
      <c r="Q266" s="67" t="s">
        <v>53</v>
      </c>
      <c r="R266" s="67" t="s">
        <v>53</v>
      </c>
      <c r="S266" s="67" t="s">
        <v>53</v>
      </c>
      <c r="T266" s="67" t="s">
        <v>53</v>
      </c>
      <c r="U266" s="67" t="s">
        <v>53</v>
      </c>
      <c r="V266" s="67" t="s">
        <v>54</v>
      </c>
      <c r="W266" s="67" t="s">
        <v>54</v>
      </c>
      <c r="X266" s="67" t="s">
        <v>53</v>
      </c>
      <c r="Y266" s="67" t="s">
        <v>53</v>
      </c>
      <c r="Z266" s="67" t="s">
        <v>53</v>
      </c>
      <c r="AA266" s="67" t="s">
        <v>53</v>
      </c>
      <c r="AB266" s="67" t="s">
        <v>53</v>
      </c>
      <c r="AC266" s="67" t="s">
        <v>53</v>
      </c>
      <c r="AD266" s="67" t="s">
        <v>54</v>
      </c>
      <c r="AE266" s="67" t="s">
        <v>53</v>
      </c>
      <c r="AF266" s="67" t="s">
        <v>53</v>
      </c>
      <c r="AG266" s="67" t="s">
        <v>54</v>
      </c>
      <c r="AH266" s="42"/>
      <c r="AI266" s="41"/>
      <c r="AJ266" s="42"/>
      <c r="AK266" s="85" t="str">
        <f t="shared" si="278"/>
        <v>;</v>
      </c>
      <c r="AL266" s="70" t="str">
        <f t="shared" si="281"/>
        <v/>
      </c>
      <c r="AM266" s="50" t="e">
        <f>IF(AND(M266&lt;&gt;"",AK266&lt;&gt;""),VLOOKUP(M266&amp;AK266,'No Eliminar'!$P$3:$Q$27,2,FALSE),"")</f>
        <v>#N/A</v>
      </c>
      <c r="AN266" s="93"/>
      <c r="AO266" s="268"/>
      <c r="AP266" s="372"/>
      <c r="AQ266" s="51" t="str">
        <f t="shared" si="270"/>
        <v>Impacto</v>
      </c>
      <c r="AR266" s="43"/>
      <c r="AS266" s="49" t="str">
        <f t="shared" si="271"/>
        <v/>
      </c>
      <c r="AT266" s="43"/>
      <c r="AU266" s="49" t="str">
        <f t="shared" si="272"/>
        <v/>
      </c>
      <c r="AV266" s="53" t="e">
        <f t="shared" si="273"/>
        <v>#VALUE!</v>
      </c>
      <c r="AW266" s="43"/>
      <c r="AX266" s="43"/>
      <c r="AY266" s="43"/>
      <c r="AZ266" s="53" t="str">
        <f t="shared" si="274"/>
        <v/>
      </c>
      <c r="BA266" s="54" t="str">
        <f t="shared" si="275"/>
        <v>Muy Alta</v>
      </c>
      <c r="BB266" s="53" t="e">
        <f t="shared" si="276"/>
        <v>#VALUE!</v>
      </c>
      <c r="BC266" s="54" t="e">
        <f t="shared" si="277"/>
        <v>#VALUE!</v>
      </c>
      <c r="BD266" s="55" t="e">
        <f>IF(AND(BA266&lt;&gt;"",BC266&lt;&gt;""),VLOOKUP(BA266&amp;BC266,'No Eliminar'!$P$3:$Q$27,2,FALSE),"")</f>
        <v>#VALUE!</v>
      </c>
      <c r="BE266" s="43"/>
      <c r="BF266" s="1018"/>
      <c r="BG266" s="926"/>
      <c r="BH266" s="926"/>
      <c r="BI266" s="926"/>
      <c r="BJ266" s="926"/>
      <c r="BK266" s="1010"/>
      <c r="BL266" s="926"/>
    </row>
    <row r="267" spans="2:64" ht="50.25" thickTop="1" thickBot="1" x14ac:dyDescent="0.35">
      <c r="B267" s="40"/>
      <c r="C267" s="81" t="e">
        <f>VLOOKUP(B267,'No Eliminar'!B$3:D$18,2,FALSE)</f>
        <v>#N/A</v>
      </c>
      <c r="D267" s="81" t="e">
        <f>VLOOKUP(B267,'No Eliminar'!B$3:E$18,4,FALSE)</f>
        <v>#N/A</v>
      </c>
      <c r="E267" s="40"/>
      <c r="F267" s="120"/>
      <c r="G267" s="920"/>
      <c r="H267" s="919"/>
      <c r="I267" s="926"/>
      <c r="J267" s="926"/>
      <c r="K267" s="927"/>
      <c r="L267" s="41"/>
      <c r="M267" s="65" t="str">
        <f t="shared" si="279"/>
        <v>;</v>
      </c>
      <c r="N267" s="66" t="str">
        <f t="shared" si="280"/>
        <v/>
      </c>
      <c r="O267" s="67" t="s">
        <v>53</v>
      </c>
      <c r="P267" s="67" t="s">
        <v>53</v>
      </c>
      <c r="Q267" s="67" t="s">
        <v>53</v>
      </c>
      <c r="R267" s="67" t="s">
        <v>53</v>
      </c>
      <c r="S267" s="67" t="s">
        <v>53</v>
      </c>
      <c r="T267" s="67" t="s">
        <v>53</v>
      </c>
      <c r="U267" s="67" t="s">
        <v>53</v>
      </c>
      <c r="V267" s="67" t="s">
        <v>54</v>
      </c>
      <c r="W267" s="67" t="s">
        <v>54</v>
      </c>
      <c r="X267" s="67" t="s">
        <v>53</v>
      </c>
      <c r="Y267" s="67" t="s">
        <v>53</v>
      </c>
      <c r="Z267" s="67" t="s">
        <v>53</v>
      </c>
      <c r="AA267" s="67" t="s">
        <v>53</v>
      </c>
      <c r="AB267" s="67" t="s">
        <v>53</v>
      </c>
      <c r="AC267" s="67" t="s">
        <v>53</v>
      </c>
      <c r="AD267" s="67" t="s">
        <v>54</v>
      </c>
      <c r="AE267" s="67" t="s">
        <v>53</v>
      </c>
      <c r="AF267" s="67" t="s">
        <v>53</v>
      </c>
      <c r="AG267" s="67" t="s">
        <v>54</v>
      </c>
      <c r="AH267" s="42"/>
      <c r="AI267" s="41"/>
      <c r="AJ267" s="42"/>
      <c r="AK267" s="85" t="str">
        <f t="shared" si="278"/>
        <v>;</v>
      </c>
      <c r="AL267" s="70" t="str">
        <f t="shared" si="281"/>
        <v/>
      </c>
      <c r="AM267" s="50" t="e">
        <f>IF(AND(M267&lt;&gt;"",AK267&lt;&gt;""),VLOOKUP(M267&amp;AK267,'No Eliminar'!$P$3:$Q$27,2,FALSE),"")</f>
        <v>#N/A</v>
      </c>
      <c r="AN267" s="93"/>
      <c r="AO267" s="268"/>
      <c r="AP267" s="372"/>
      <c r="AQ267" s="51" t="str">
        <f t="shared" si="270"/>
        <v>Impacto</v>
      </c>
      <c r="AR267" s="43"/>
      <c r="AS267" s="49" t="str">
        <f t="shared" si="271"/>
        <v/>
      </c>
      <c r="AT267" s="43"/>
      <c r="AU267" s="49" t="str">
        <f t="shared" si="272"/>
        <v/>
      </c>
      <c r="AV267" s="53" t="e">
        <f t="shared" si="273"/>
        <v>#VALUE!</v>
      </c>
      <c r="AW267" s="43"/>
      <c r="AX267" s="43"/>
      <c r="AY267" s="43"/>
      <c r="AZ267" s="53" t="str">
        <f t="shared" si="274"/>
        <v/>
      </c>
      <c r="BA267" s="54" t="str">
        <f t="shared" si="275"/>
        <v>Muy Alta</v>
      </c>
      <c r="BB267" s="53" t="e">
        <f t="shared" si="276"/>
        <v>#VALUE!</v>
      </c>
      <c r="BC267" s="54" t="e">
        <f t="shared" si="277"/>
        <v>#VALUE!</v>
      </c>
      <c r="BD267" s="55" t="e">
        <f>IF(AND(BA267&lt;&gt;"",BC267&lt;&gt;""),VLOOKUP(BA267&amp;BC267,'No Eliminar'!$P$3:$Q$27,2,FALSE),"")</f>
        <v>#VALUE!</v>
      </c>
      <c r="BE267" s="43"/>
      <c r="BF267" s="1018"/>
      <c r="BG267" s="926"/>
      <c r="BH267" s="926"/>
      <c r="BI267" s="926"/>
      <c r="BJ267" s="926"/>
      <c r="BK267" s="1010"/>
      <c r="BL267" s="926"/>
    </row>
    <row r="268" spans="2:64" ht="50.25" thickTop="1" thickBot="1" x14ac:dyDescent="0.35">
      <c r="B268" s="40"/>
      <c r="C268" s="81" t="e">
        <f>VLOOKUP(B268,'No Eliminar'!B$3:D$18,2,FALSE)</f>
        <v>#N/A</v>
      </c>
      <c r="D268" s="81" t="e">
        <f>VLOOKUP(B268,'No Eliminar'!B$3:E$18,4,FALSE)</f>
        <v>#N/A</v>
      </c>
      <c r="E268" s="40"/>
      <c r="F268" s="120"/>
      <c r="G268" s="920"/>
      <c r="H268" s="919"/>
      <c r="I268" s="926"/>
      <c r="J268" s="926"/>
      <c r="K268" s="927"/>
      <c r="L268" s="41"/>
      <c r="M268" s="65" t="str">
        <f t="shared" si="279"/>
        <v>;</v>
      </c>
      <c r="N268" s="66" t="str">
        <f t="shared" si="280"/>
        <v/>
      </c>
      <c r="O268" s="67" t="s">
        <v>53</v>
      </c>
      <c r="P268" s="67" t="s">
        <v>53</v>
      </c>
      <c r="Q268" s="67" t="s">
        <v>53</v>
      </c>
      <c r="R268" s="67" t="s">
        <v>53</v>
      </c>
      <c r="S268" s="67" t="s">
        <v>53</v>
      </c>
      <c r="T268" s="67" t="s">
        <v>53</v>
      </c>
      <c r="U268" s="67" t="s">
        <v>53</v>
      </c>
      <c r="V268" s="67" t="s">
        <v>54</v>
      </c>
      <c r="W268" s="67" t="s">
        <v>54</v>
      </c>
      <c r="X268" s="67" t="s">
        <v>53</v>
      </c>
      <c r="Y268" s="67" t="s">
        <v>53</v>
      </c>
      <c r="Z268" s="67" t="s">
        <v>53</v>
      </c>
      <c r="AA268" s="67" t="s">
        <v>53</v>
      </c>
      <c r="AB268" s="67" t="s">
        <v>53</v>
      </c>
      <c r="AC268" s="67" t="s">
        <v>53</v>
      </c>
      <c r="AD268" s="67" t="s">
        <v>54</v>
      </c>
      <c r="AE268" s="67" t="s">
        <v>53</v>
      </c>
      <c r="AF268" s="67" t="s">
        <v>53</v>
      </c>
      <c r="AG268" s="67" t="s">
        <v>54</v>
      </c>
      <c r="AH268" s="42"/>
      <c r="AI268" s="41"/>
      <c r="AJ268" s="42"/>
      <c r="AK268" s="85" t="str">
        <f t="shared" si="278"/>
        <v>;</v>
      </c>
      <c r="AL268" s="70" t="str">
        <f t="shared" si="281"/>
        <v/>
      </c>
      <c r="AM268" s="50" t="e">
        <f>IF(AND(M268&lt;&gt;"",AK268&lt;&gt;""),VLOOKUP(M268&amp;AK268,'No Eliminar'!$P$3:$Q$27,2,FALSE),"")</f>
        <v>#N/A</v>
      </c>
      <c r="AN268" s="93"/>
      <c r="AO268" s="268"/>
      <c r="AP268" s="372"/>
      <c r="AQ268" s="51" t="str">
        <f t="shared" si="270"/>
        <v>Impacto</v>
      </c>
      <c r="AR268" s="43"/>
      <c r="AS268" s="49" t="str">
        <f t="shared" si="271"/>
        <v/>
      </c>
      <c r="AT268" s="43"/>
      <c r="AU268" s="49" t="str">
        <f t="shared" si="272"/>
        <v/>
      </c>
      <c r="AV268" s="53" t="e">
        <f t="shared" si="273"/>
        <v>#VALUE!</v>
      </c>
      <c r="AW268" s="43"/>
      <c r="AX268" s="43"/>
      <c r="AY268" s="43"/>
      <c r="AZ268" s="53" t="str">
        <f t="shared" si="274"/>
        <v/>
      </c>
      <c r="BA268" s="54" t="str">
        <f t="shared" si="275"/>
        <v>Muy Alta</v>
      </c>
      <c r="BB268" s="53" t="e">
        <f t="shared" si="276"/>
        <v>#VALUE!</v>
      </c>
      <c r="BC268" s="54" t="e">
        <f t="shared" si="277"/>
        <v>#VALUE!</v>
      </c>
      <c r="BD268" s="55" t="e">
        <f>IF(AND(BA268&lt;&gt;"",BC268&lt;&gt;""),VLOOKUP(BA268&amp;BC268,'No Eliminar'!$P$3:$Q$27,2,FALSE),"")</f>
        <v>#VALUE!</v>
      </c>
      <c r="BE268" s="43"/>
      <c r="BF268" s="1018"/>
      <c r="BG268" s="926"/>
      <c r="BH268" s="926"/>
      <c r="BI268" s="926"/>
      <c r="BJ268" s="926"/>
      <c r="BK268" s="1010"/>
      <c r="BL268" s="926"/>
    </row>
    <row r="269" spans="2:64" ht="50.25" thickTop="1" thickBot="1" x14ac:dyDescent="0.35">
      <c r="B269" s="40"/>
      <c r="C269" s="81" t="e">
        <f>VLOOKUP(B269,'No Eliminar'!B$3:D$18,2,FALSE)</f>
        <v>#N/A</v>
      </c>
      <c r="D269" s="81" t="e">
        <f>VLOOKUP(B269,'No Eliminar'!B$3:E$18,4,FALSE)</f>
        <v>#N/A</v>
      </c>
      <c r="E269" s="40"/>
      <c r="F269" s="120"/>
      <c r="G269" s="920"/>
      <c r="H269" s="919"/>
      <c r="I269" s="926"/>
      <c r="J269" s="926"/>
      <c r="K269" s="927"/>
      <c r="L269" s="41"/>
      <c r="M269" s="65" t="str">
        <f t="shared" si="279"/>
        <v>;</v>
      </c>
      <c r="N269" s="66" t="str">
        <f t="shared" si="280"/>
        <v/>
      </c>
      <c r="O269" s="67" t="s">
        <v>53</v>
      </c>
      <c r="P269" s="67" t="s">
        <v>53</v>
      </c>
      <c r="Q269" s="67" t="s">
        <v>53</v>
      </c>
      <c r="R269" s="67" t="s">
        <v>53</v>
      </c>
      <c r="S269" s="67" t="s">
        <v>53</v>
      </c>
      <c r="T269" s="67" t="s">
        <v>53</v>
      </c>
      <c r="U269" s="67" t="s">
        <v>53</v>
      </c>
      <c r="V269" s="67" t="s">
        <v>54</v>
      </c>
      <c r="W269" s="67" t="s">
        <v>54</v>
      </c>
      <c r="X269" s="67" t="s">
        <v>53</v>
      </c>
      <c r="Y269" s="67" t="s">
        <v>53</v>
      </c>
      <c r="Z269" s="67" t="s">
        <v>53</v>
      </c>
      <c r="AA269" s="67" t="s">
        <v>53</v>
      </c>
      <c r="AB269" s="67" t="s">
        <v>53</v>
      </c>
      <c r="AC269" s="67" t="s">
        <v>53</v>
      </c>
      <c r="AD269" s="67" t="s">
        <v>54</v>
      </c>
      <c r="AE269" s="67" t="s">
        <v>53</v>
      </c>
      <c r="AF269" s="67" t="s">
        <v>53</v>
      </c>
      <c r="AG269" s="67" t="s">
        <v>54</v>
      </c>
      <c r="AH269" s="42"/>
      <c r="AI269" s="41"/>
      <c r="AJ269" s="42"/>
      <c r="AK269" s="85" t="str">
        <f t="shared" si="278"/>
        <v>;</v>
      </c>
      <c r="AL269" s="70" t="str">
        <f t="shared" si="281"/>
        <v/>
      </c>
      <c r="AM269" s="50" t="e">
        <f>IF(AND(M269&lt;&gt;"",AK269&lt;&gt;""),VLOOKUP(M269&amp;AK269,'No Eliminar'!$P$3:$Q$27,2,FALSE),"")</f>
        <v>#N/A</v>
      </c>
      <c r="AN269" s="93"/>
      <c r="AO269" s="268"/>
      <c r="AP269" s="372"/>
      <c r="AQ269" s="51" t="str">
        <f t="shared" si="270"/>
        <v>Impacto</v>
      </c>
      <c r="AR269" s="43"/>
      <c r="AS269" s="49" t="str">
        <f t="shared" si="271"/>
        <v/>
      </c>
      <c r="AT269" s="43"/>
      <c r="AU269" s="49" t="str">
        <f t="shared" si="272"/>
        <v/>
      </c>
      <c r="AV269" s="53" t="e">
        <f t="shared" si="273"/>
        <v>#VALUE!</v>
      </c>
      <c r="AW269" s="43"/>
      <c r="AX269" s="43"/>
      <c r="AY269" s="43"/>
      <c r="AZ269" s="53" t="str">
        <f t="shared" si="274"/>
        <v/>
      </c>
      <c r="BA269" s="54" t="str">
        <f t="shared" si="275"/>
        <v>Muy Alta</v>
      </c>
      <c r="BB269" s="53" t="e">
        <f t="shared" si="276"/>
        <v>#VALUE!</v>
      </c>
      <c r="BC269" s="54" t="e">
        <f t="shared" si="277"/>
        <v>#VALUE!</v>
      </c>
      <c r="BD269" s="55" t="e">
        <f>IF(AND(BA269&lt;&gt;"",BC269&lt;&gt;""),VLOOKUP(BA269&amp;BC269,'No Eliminar'!$P$3:$Q$27,2,FALSE),"")</f>
        <v>#VALUE!</v>
      </c>
      <c r="BE269" s="43"/>
      <c r="BF269" s="1018"/>
      <c r="BG269" s="926"/>
      <c r="BH269" s="926"/>
      <c r="BI269" s="926"/>
      <c r="BJ269" s="926"/>
      <c r="BK269" s="1010"/>
      <c r="BL269" s="926"/>
    </row>
    <row r="270" spans="2:64" ht="50.25" thickTop="1" thickBot="1" x14ac:dyDescent="0.35">
      <c r="B270" s="40"/>
      <c r="C270" s="81" t="e">
        <f>VLOOKUP(B270,'No Eliminar'!B$3:D$18,2,FALSE)</f>
        <v>#N/A</v>
      </c>
      <c r="D270" s="81" t="e">
        <f>VLOOKUP(B270,'No Eliminar'!B$3:E$18,4,FALSE)</f>
        <v>#N/A</v>
      </c>
      <c r="E270" s="40"/>
      <c r="F270" s="120"/>
      <c r="G270" s="920"/>
      <c r="H270" s="919"/>
      <c r="I270" s="926"/>
      <c r="J270" s="926"/>
      <c r="K270" s="927"/>
      <c r="L270" s="41"/>
      <c r="M270" s="65" t="str">
        <f t="shared" si="279"/>
        <v>;</v>
      </c>
      <c r="N270" s="66" t="str">
        <f t="shared" si="280"/>
        <v/>
      </c>
      <c r="O270" s="67" t="s">
        <v>53</v>
      </c>
      <c r="P270" s="67" t="s">
        <v>53</v>
      </c>
      <c r="Q270" s="67" t="s">
        <v>53</v>
      </c>
      <c r="R270" s="67" t="s">
        <v>53</v>
      </c>
      <c r="S270" s="67" t="s">
        <v>53</v>
      </c>
      <c r="T270" s="67" t="s">
        <v>53</v>
      </c>
      <c r="U270" s="67" t="s">
        <v>53</v>
      </c>
      <c r="V270" s="67" t="s">
        <v>54</v>
      </c>
      <c r="W270" s="67" t="s">
        <v>54</v>
      </c>
      <c r="X270" s="67" t="s">
        <v>53</v>
      </c>
      <c r="Y270" s="67" t="s">
        <v>53</v>
      </c>
      <c r="Z270" s="67" t="s">
        <v>53</v>
      </c>
      <c r="AA270" s="67" t="s">
        <v>53</v>
      </c>
      <c r="AB270" s="67" t="s">
        <v>53</v>
      </c>
      <c r="AC270" s="67" t="s">
        <v>53</v>
      </c>
      <c r="AD270" s="67" t="s">
        <v>54</v>
      </c>
      <c r="AE270" s="67" t="s">
        <v>53</v>
      </c>
      <c r="AF270" s="67" t="s">
        <v>53</v>
      </c>
      <c r="AG270" s="67" t="s">
        <v>54</v>
      </c>
      <c r="AH270" s="42"/>
      <c r="AI270" s="41"/>
      <c r="AJ270" s="42"/>
      <c r="AK270" s="85" t="str">
        <f t="shared" si="278"/>
        <v>;</v>
      </c>
      <c r="AL270" s="70" t="str">
        <f t="shared" si="281"/>
        <v/>
      </c>
      <c r="AM270" s="50" t="e">
        <f>IF(AND(M270&lt;&gt;"",AK270&lt;&gt;""),VLOOKUP(M270&amp;AK270,'No Eliminar'!$P$3:$Q$27,2,FALSE),"")</f>
        <v>#N/A</v>
      </c>
      <c r="AN270" s="93"/>
      <c r="AO270" s="268"/>
      <c r="AP270" s="372"/>
      <c r="AQ270" s="51" t="str">
        <f t="shared" si="270"/>
        <v>Impacto</v>
      </c>
      <c r="AR270" s="43"/>
      <c r="AS270" s="49" t="str">
        <f t="shared" si="271"/>
        <v/>
      </c>
      <c r="AT270" s="43"/>
      <c r="AU270" s="49" t="str">
        <f t="shared" si="272"/>
        <v/>
      </c>
      <c r="AV270" s="53" t="e">
        <f t="shared" si="273"/>
        <v>#VALUE!</v>
      </c>
      <c r="AW270" s="43"/>
      <c r="AX270" s="43"/>
      <c r="AY270" s="43"/>
      <c r="AZ270" s="53" t="str">
        <f t="shared" si="274"/>
        <v/>
      </c>
      <c r="BA270" s="54" t="str">
        <f t="shared" si="275"/>
        <v>Muy Alta</v>
      </c>
      <c r="BB270" s="53" t="e">
        <f t="shared" si="276"/>
        <v>#VALUE!</v>
      </c>
      <c r="BC270" s="54" t="e">
        <f t="shared" si="277"/>
        <v>#VALUE!</v>
      </c>
      <c r="BD270" s="55" t="e">
        <f>IF(AND(BA270&lt;&gt;"",BC270&lt;&gt;""),VLOOKUP(BA270&amp;BC270,'No Eliminar'!$P$3:$Q$27,2,FALSE),"")</f>
        <v>#VALUE!</v>
      </c>
      <c r="BE270" s="43"/>
      <c r="BF270" s="1018"/>
      <c r="BG270" s="926"/>
      <c r="BH270" s="926"/>
      <c r="BI270" s="926"/>
      <c r="BJ270" s="926"/>
      <c r="BK270" s="1010"/>
      <c r="BL270" s="926"/>
    </row>
    <row r="271" spans="2:64" ht="50.25" thickTop="1" thickBot="1" x14ac:dyDescent="0.35">
      <c r="B271" s="40"/>
      <c r="C271" s="81" t="e">
        <f>VLOOKUP(B271,'No Eliminar'!B$3:D$18,2,FALSE)</f>
        <v>#N/A</v>
      </c>
      <c r="D271" s="81" t="e">
        <f>VLOOKUP(B271,'No Eliminar'!B$3:E$18,4,FALSE)</f>
        <v>#N/A</v>
      </c>
      <c r="E271" s="40"/>
      <c r="F271" s="120"/>
      <c r="G271" s="920"/>
      <c r="H271" s="919"/>
      <c r="I271" s="926"/>
      <c r="J271" s="926"/>
      <c r="K271" s="927"/>
      <c r="L271" s="41"/>
      <c r="M271" s="65" t="str">
        <f t="shared" si="279"/>
        <v>;</v>
      </c>
      <c r="N271" s="66" t="str">
        <f t="shared" si="280"/>
        <v/>
      </c>
      <c r="O271" s="67" t="s">
        <v>53</v>
      </c>
      <c r="P271" s="67" t="s">
        <v>53</v>
      </c>
      <c r="Q271" s="67" t="s">
        <v>53</v>
      </c>
      <c r="R271" s="67" t="s">
        <v>53</v>
      </c>
      <c r="S271" s="67" t="s">
        <v>53</v>
      </c>
      <c r="T271" s="67" t="s">
        <v>53</v>
      </c>
      <c r="U271" s="67" t="s">
        <v>53</v>
      </c>
      <c r="V271" s="67" t="s">
        <v>54</v>
      </c>
      <c r="W271" s="67" t="s">
        <v>54</v>
      </c>
      <c r="X271" s="67" t="s">
        <v>53</v>
      </c>
      <c r="Y271" s="67" t="s">
        <v>53</v>
      </c>
      <c r="Z271" s="67" t="s">
        <v>53</v>
      </c>
      <c r="AA271" s="67" t="s">
        <v>53</v>
      </c>
      <c r="AB271" s="67" t="s">
        <v>53</v>
      </c>
      <c r="AC271" s="67" t="s">
        <v>53</v>
      </c>
      <c r="AD271" s="67" t="s">
        <v>54</v>
      </c>
      <c r="AE271" s="67" t="s">
        <v>53</v>
      </c>
      <c r="AF271" s="67" t="s">
        <v>53</v>
      </c>
      <c r="AG271" s="67" t="s">
        <v>54</v>
      </c>
      <c r="AH271" s="42"/>
      <c r="AI271" s="41"/>
      <c r="AJ271" s="42"/>
      <c r="AK271" s="85" t="str">
        <f t="shared" si="278"/>
        <v>;</v>
      </c>
      <c r="AL271" s="70" t="str">
        <f t="shared" si="281"/>
        <v/>
      </c>
      <c r="AM271" s="50" t="e">
        <f>IF(AND(M271&lt;&gt;"",AK271&lt;&gt;""),VLOOKUP(M271&amp;AK271,'No Eliminar'!$P$3:$Q$27,2,FALSE),"")</f>
        <v>#N/A</v>
      </c>
      <c r="AN271" s="93"/>
      <c r="AO271" s="268"/>
      <c r="AP271" s="372"/>
      <c r="AQ271" s="51" t="str">
        <f t="shared" si="270"/>
        <v>Impacto</v>
      </c>
      <c r="AR271" s="43"/>
      <c r="AS271" s="49" t="str">
        <f t="shared" si="271"/>
        <v/>
      </c>
      <c r="AT271" s="43"/>
      <c r="AU271" s="49" t="str">
        <f t="shared" si="272"/>
        <v/>
      </c>
      <c r="AV271" s="53" t="e">
        <f t="shared" si="273"/>
        <v>#VALUE!</v>
      </c>
      <c r="AW271" s="43"/>
      <c r="AX271" s="43"/>
      <c r="AY271" s="43"/>
      <c r="AZ271" s="53" t="str">
        <f t="shared" si="274"/>
        <v/>
      </c>
      <c r="BA271" s="54" t="str">
        <f t="shared" si="275"/>
        <v>Muy Alta</v>
      </c>
      <c r="BB271" s="53" t="e">
        <f t="shared" si="276"/>
        <v>#VALUE!</v>
      </c>
      <c r="BC271" s="54" t="e">
        <f t="shared" si="277"/>
        <v>#VALUE!</v>
      </c>
      <c r="BD271" s="55" t="e">
        <f>IF(AND(BA271&lt;&gt;"",BC271&lt;&gt;""),VLOOKUP(BA271&amp;BC271,'No Eliminar'!$P$3:$Q$27,2,FALSE),"")</f>
        <v>#VALUE!</v>
      </c>
      <c r="BE271" s="43"/>
      <c r="BF271" s="1018"/>
      <c r="BG271" s="926"/>
      <c r="BH271" s="926"/>
      <c r="BI271" s="926"/>
      <c r="BJ271" s="926"/>
      <c r="BK271" s="1010"/>
      <c r="BL271" s="926"/>
    </row>
    <row r="272" spans="2:64" ht="50.25" thickTop="1" thickBot="1" x14ac:dyDescent="0.35">
      <c r="B272" s="40"/>
      <c r="C272" s="81" t="e">
        <f>VLOOKUP(B272,'No Eliminar'!B$3:D$18,2,FALSE)</f>
        <v>#N/A</v>
      </c>
      <c r="D272" s="81" t="e">
        <f>VLOOKUP(B272,'No Eliminar'!B$3:E$18,4,FALSE)</f>
        <v>#N/A</v>
      </c>
      <c r="E272" s="40"/>
      <c r="F272" s="120"/>
      <c r="G272" s="920"/>
      <c r="H272" s="919"/>
      <c r="I272" s="926"/>
      <c r="J272" s="926"/>
      <c r="K272" s="927"/>
      <c r="L272" s="41"/>
      <c r="M272" s="65" t="str">
        <f t="shared" si="279"/>
        <v>;</v>
      </c>
      <c r="N272" s="66" t="str">
        <f t="shared" si="280"/>
        <v/>
      </c>
      <c r="O272" s="67" t="s">
        <v>53</v>
      </c>
      <c r="P272" s="67" t="s">
        <v>53</v>
      </c>
      <c r="Q272" s="67" t="s">
        <v>53</v>
      </c>
      <c r="R272" s="67" t="s">
        <v>53</v>
      </c>
      <c r="S272" s="67" t="s">
        <v>53</v>
      </c>
      <c r="T272" s="67" t="s">
        <v>53</v>
      </c>
      <c r="U272" s="67" t="s">
        <v>53</v>
      </c>
      <c r="V272" s="67" t="s">
        <v>54</v>
      </c>
      <c r="W272" s="67" t="s">
        <v>54</v>
      </c>
      <c r="X272" s="67" t="s">
        <v>53</v>
      </c>
      <c r="Y272" s="67" t="s">
        <v>53</v>
      </c>
      <c r="Z272" s="67" t="s">
        <v>53</v>
      </c>
      <c r="AA272" s="67" t="s">
        <v>53</v>
      </c>
      <c r="AB272" s="67" t="s">
        <v>53</v>
      </c>
      <c r="AC272" s="67" t="s">
        <v>53</v>
      </c>
      <c r="AD272" s="67" t="s">
        <v>54</v>
      </c>
      <c r="AE272" s="67" t="s">
        <v>53</v>
      </c>
      <c r="AF272" s="67" t="s">
        <v>53</v>
      </c>
      <c r="AG272" s="67" t="s">
        <v>54</v>
      </c>
      <c r="AH272" s="42"/>
      <c r="AI272" s="41"/>
      <c r="AJ272" s="42"/>
      <c r="AK272" s="85" t="str">
        <f t="shared" si="278"/>
        <v>;</v>
      </c>
      <c r="AL272" s="70" t="str">
        <f t="shared" si="281"/>
        <v/>
      </c>
      <c r="AM272" s="50" t="e">
        <f>IF(AND(M272&lt;&gt;"",AK272&lt;&gt;""),VLOOKUP(M272&amp;AK272,'No Eliminar'!$P$3:$Q$27,2,FALSE),"")</f>
        <v>#N/A</v>
      </c>
      <c r="AN272" s="93"/>
      <c r="AO272" s="268"/>
      <c r="AP272" s="372"/>
      <c r="AQ272" s="51" t="str">
        <f t="shared" si="270"/>
        <v>Impacto</v>
      </c>
      <c r="AR272" s="43"/>
      <c r="AS272" s="49" t="str">
        <f t="shared" si="271"/>
        <v/>
      </c>
      <c r="AT272" s="43"/>
      <c r="AU272" s="49" t="str">
        <f t="shared" si="272"/>
        <v/>
      </c>
      <c r="AV272" s="53" t="e">
        <f t="shared" si="273"/>
        <v>#VALUE!</v>
      </c>
      <c r="AW272" s="43"/>
      <c r="AX272" s="43"/>
      <c r="AY272" s="43"/>
      <c r="AZ272" s="53" t="str">
        <f t="shared" si="274"/>
        <v/>
      </c>
      <c r="BA272" s="54" t="str">
        <f t="shared" si="275"/>
        <v>Muy Alta</v>
      </c>
      <c r="BB272" s="53" t="e">
        <f t="shared" si="276"/>
        <v>#VALUE!</v>
      </c>
      <c r="BC272" s="54" t="e">
        <f t="shared" si="277"/>
        <v>#VALUE!</v>
      </c>
      <c r="BD272" s="55" t="e">
        <f>IF(AND(BA272&lt;&gt;"",BC272&lt;&gt;""),VLOOKUP(BA272&amp;BC272,'No Eliminar'!$P$3:$Q$27,2,FALSE),"")</f>
        <v>#VALUE!</v>
      </c>
      <c r="BE272" s="43"/>
      <c r="BF272" s="1018"/>
      <c r="BG272" s="926"/>
      <c r="BH272" s="926"/>
      <c r="BI272" s="926"/>
      <c r="BJ272" s="926"/>
      <c r="BK272" s="1010"/>
      <c r="BL272" s="926"/>
    </row>
    <row r="273" spans="2:64" ht="50.25" thickTop="1" thickBot="1" x14ac:dyDescent="0.35">
      <c r="B273" s="40"/>
      <c r="C273" s="81" t="e">
        <f>VLOOKUP(B273,'No Eliminar'!B$3:D$18,2,FALSE)</f>
        <v>#N/A</v>
      </c>
      <c r="D273" s="81" t="e">
        <f>VLOOKUP(B273,'No Eliminar'!B$3:E$18,4,FALSE)</f>
        <v>#N/A</v>
      </c>
      <c r="E273" s="40"/>
      <c r="F273" s="120"/>
      <c r="G273" s="920"/>
      <c r="H273" s="919"/>
      <c r="I273" s="926"/>
      <c r="J273" s="926"/>
      <c r="K273" s="927"/>
      <c r="L273" s="41"/>
      <c r="M273" s="65" t="str">
        <f t="shared" si="279"/>
        <v>;</v>
      </c>
      <c r="N273" s="66" t="str">
        <f t="shared" si="280"/>
        <v/>
      </c>
      <c r="O273" s="67" t="s">
        <v>53</v>
      </c>
      <c r="P273" s="67" t="s">
        <v>53</v>
      </c>
      <c r="Q273" s="67" t="s">
        <v>53</v>
      </c>
      <c r="R273" s="67" t="s">
        <v>53</v>
      </c>
      <c r="S273" s="67" t="s">
        <v>53</v>
      </c>
      <c r="T273" s="67" t="s">
        <v>53</v>
      </c>
      <c r="U273" s="67" t="s">
        <v>53</v>
      </c>
      <c r="V273" s="67" t="s">
        <v>54</v>
      </c>
      <c r="W273" s="67" t="s">
        <v>54</v>
      </c>
      <c r="X273" s="67" t="s">
        <v>53</v>
      </c>
      <c r="Y273" s="67" t="s">
        <v>53</v>
      </c>
      <c r="Z273" s="67" t="s">
        <v>53</v>
      </c>
      <c r="AA273" s="67" t="s">
        <v>53</v>
      </c>
      <c r="AB273" s="67" t="s">
        <v>53</v>
      </c>
      <c r="AC273" s="67" t="s">
        <v>53</v>
      </c>
      <c r="AD273" s="67" t="s">
        <v>54</v>
      </c>
      <c r="AE273" s="67" t="s">
        <v>53</v>
      </c>
      <c r="AF273" s="67" t="s">
        <v>53</v>
      </c>
      <c r="AG273" s="67" t="s">
        <v>54</v>
      </c>
      <c r="AH273" s="42"/>
      <c r="AI273" s="41"/>
      <c r="AJ273" s="42"/>
      <c r="AK273" s="85" t="str">
        <f t="shared" si="278"/>
        <v>;</v>
      </c>
      <c r="AL273" s="70" t="str">
        <f t="shared" si="281"/>
        <v/>
      </c>
      <c r="AM273" s="50" t="e">
        <f>IF(AND(M273&lt;&gt;"",AK273&lt;&gt;""),VLOOKUP(M273&amp;AK273,'No Eliminar'!$P$3:$Q$27,2,FALSE),"")</f>
        <v>#N/A</v>
      </c>
      <c r="AN273" s="93"/>
      <c r="AO273" s="268"/>
      <c r="AP273" s="372"/>
      <c r="AQ273" s="51" t="str">
        <f t="shared" si="270"/>
        <v>Impacto</v>
      </c>
      <c r="AR273" s="43"/>
      <c r="AS273" s="49" t="str">
        <f t="shared" si="271"/>
        <v/>
      </c>
      <c r="AT273" s="43"/>
      <c r="AU273" s="49" t="str">
        <f t="shared" si="272"/>
        <v/>
      </c>
      <c r="AV273" s="53" t="e">
        <f t="shared" si="273"/>
        <v>#VALUE!</v>
      </c>
      <c r="AW273" s="43"/>
      <c r="AX273" s="43"/>
      <c r="AY273" s="43"/>
      <c r="AZ273" s="53" t="str">
        <f t="shared" si="274"/>
        <v/>
      </c>
      <c r="BA273" s="54" t="str">
        <f t="shared" si="275"/>
        <v>Muy Alta</v>
      </c>
      <c r="BB273" s="53" t="e">
        <f t="shared" si="276"/>
        <v>#VALUE!</v>
      </c>
      <c r="BC273" s="54" t="e">
        <f t="shared" si="277"/>
        <v>#VALUE!</v>
      </c>
      <c r="BD273" s="55" t="e">
        <f>IF(AND(BA273&lt;&gt;"",BC273&lt;&gt;""),VLOOKUP(BA273&amp;BC273,'No Eliminar'!$P$3:$Q$27,2,FALSE),"")</f>
        <v>#VALUE!</v>
      </c>
      <c r="BE273" s="43"/>
      <c r="BF273" s="1018"/>
      <c r="BG273" s="926"/>
      <c r="BH273" s="926"/>
      <c r="BI273" s="926"/>
      <c r="BJ273" s="926"/>
      <c r="BK273" s="1010"/>
      <c r="BL273" s="926"/>
    </row>
    <row r="274" spans="2:64" ht="50.25" thickTop="1" thickBot="1" x14ac:dyDescent="0.35">
      <c r="B274" s="40"/>
      <c r="C274" s="81" t="e">
        <f>VLOOKUP(B274,'No Eliminar'!B$3:D$18,2,FALSE)</f>
        <v>#N/A</v>
      </c>
      <c r="D274" s="81" t="e">
        <f>VLOOKUP(B274,'No Eliminar'!B$3:E$18,4,FALSE)</f>
        <v>#N/A</v>
      </c>
      <c r="E274" s="40"/>
      <c r="F274" s="120"/>
      <c r="G274" s="920"/>
      <c r="H274" s="919"/>
      <c r="I274" s="926"/>
      <c r="J274" s="926"/>
      <c r="K274" s="927"/>
      <c r="L274" s="41"/>
      <c r="M274" s="65" t="str">
        <f t="shared" si="279"/>
        <v>;</v>
      </c>
      <c r="N274" s="66" t="str">
        <f t="shared" si="280"/>
        <v/>
      </c>
      <c r="O274" s="67" t="s">
        <v>53</v>
      </c>
      <c r="P274" s="67" t="s">
        <v>53</v>
      </c>
      <c r="Q274" s="67" t="s">
        <v>53</v>
      </c>
      <c r="R274" s="67" t="s">
        <v>53</v>
      </c>
      <c r="S274" s="67" t="s">
        <v>53</v>
      </c>
      <c r="T274" s="67" t="s">
        <v>53</v>
      </c>
      <c r="U274" s="67" t="s">
        <v>53</v>
      </c>
      <c r="V274" s="67" t="s">
        <v>54</v>
      </c>
      <c r="W274" s="67" t="s">
        <v>54</v>
      </c>
      <c r="X274" s="67" t="s">
        <v>53</v>
      </c>
      <c r="Y274" s="67" t="s">
        <v>53</v>
      </c>
      <c r="Z274" s="67" t="s">
        <v>53</v>
      </c>
      <c r="AA274" s="67" t="s">
        <v>53</v>
      </c>
      <c r="AB274" s="67" t="s">
        <v>53</v>
      </c>
      <c r="AC274" s="67" t="s">
        <v>53</v>
      </c>
      <c r="AD274" s="67" t="s">
        <v>54</v>
      </c>
      <c r="AE274" s="67" t="s">
        <v>53</v>
      </c>
      <c r="AF274" s="67" t="s">
        <v>53</v>
      </c>
      <c r="AG274" s="67" t="s">
        <v>54</v>
      </c>
      <c r="AH274" s="42"/>
      <c r="AI274" s="41"/>
      <c r="AJ274" s="42"/>
      <c r="AK274" s="85" t="str">
        <f t="shared" si="278"/>
        <v>;</v>
      </c>
      <c r="AL274" s="70" t="str">
        <f t="shared" si="281"/>
        <v/>
      </c>
      <c r="AM274" s="50" t="e">
        <f>IF(AND(M274&lt;&gt;"",AK274&lt;&gt;""),VLOOKUP(M274&amp;AK274,'No Eliminar'!$P$3:$Q$27,2,FALSE),"")</f>
        <v>#N/A</v>
      </c>
      <c r="AN274" s="93"/>
      <c r="AO274" s="268"/>
      <c r="AP274" s="372"/>
      <c r="AQ274" s="51" t="str">
        <f t="shared" si="270"/>
        <v>Impacto</v>
      </c>
      <c r="AR274" s="43"/>
      <c r="AS274" s="49" t="str">
        <f t="shared" si="271"/>
        <v/>
      </c>
      <c r="AT274" s="43"/>
      <c r="AU274" s="49" t="str">
        <f t="shared" si="272"/>
        <v/>
      </c>
      <c r="AV274" s="53" t="e">
        <f t="shared" si="273"/>
        <v>#VALUE!</v>
      </c>
      <c r="AW274" s="43"/>
      <c r="AX274" s="43"/>
      <c r="AY274" s="43"/>
      <c r="AZ274" s="53" t="str">
        <f t="shared" si="274"/>
        <v/>
      </c>
      <c r="BA274" s="54" t="str">
        <f t="shared" si="275"/>
        <v>Muy Alta</v>
      </c>
      <c r="BB274" s="53" t="e">
        <f t="shared" si="276"/>
        <v>#VALUE!</v>
      </c>
      <c r="BC274" s="54" t="e">
        <f t="shared" si="277"/>
        <v>#VALUE!</v>
      </c>
      <c r="BD274" s="55" t="e">
        <f>IF(AND(BA274&lt;&gt;"",BC274&lt;&gt;""),VLOOKUP(BA274&amp;BC274,'No Eliminar'!$P$3:$Q$27,2,FALSE),"")</f>
        <v>#VALUE!</v>
      </c>
      <c r="BE274" s="43"/>
      <c r="BF274" s="1018"/>
      <c r="BG274" s="926"/>
      <c r="BH274" s="926"/>
      <c r="BI274" s="926"/>
      <c r="BJ274" s="926"/>
      <c r="BK274" s="1010"/>
      <c r="BL274" s="926"/>
    </row>
    <row r="275" spans="2:64" ht="50.25" thickTop="1" thickBot="1" x14ac:dyDescent="0.35">
      <c r="B275" s="40"/>
      <c r="C275" s="81" t="e">
        <f>VLOOKUP(B275,'No Eliminar'!B$3:D$18,2,FALSE)</f>
        <v>#N/A</v>
      </c>
      <c r="D275" s="81" t="e">
        <f>VLOOKUP(B275,'No Eliminar'!B$3:E$18,4,FALSE)</f>
        <v>#N/A</v>
      </c>
      <c r="E275" s="40"/>
      <c r="F275" s="120"/>
      <c r="G275" s="920"/>
      <c r="H275" s="919"/>
      <c r="I275" s="926"/>
      <c r="J275" s="926"/>
      <c r="K275" s="927"/>
      <c r="L275" s="41"/>
      <c r="M275" s="65" t="str">
        <f t="shared" si="279"/>
        <v>;</v>
      </c>
      <c r="N275" s="66" t="str">
        <f t="shared" si="280"/>
        <v/>
      </c>
      <c r="O275" s="67" t="s">
        <v>53</v>
      </c>
      <c r="P275" s="67" t="s">
        <v>53</v>
      </c>
      <c r="Q275" s="67" t="s">
        <v>53</v>
      </c>
      <c r="R275" s="67" t="s">
        <v>53</v>
      </c>
      <c r="S275" s="67" t="s">
        <v>53</v>
      </c>
      <c r="T275" s="67" t="s">
        <v>53</v>
      </c>
      <c r="U275" s="67" t="s">
        <v>53</v>
      </c>
      <c r="V275" s="67" t="s">
        <v>54</v>
      </c>
      <c r="W275" s="67" t="s">
        <v>54</v>
      </c>
      <c r="X275" s="67" t="s">
        <v>53</v>
      </c>
      <c r="Y275" s="67" t="s">
        <v>53</v>
      </c>
      <c r="Z275" s="67" t="s">
        <v>53</v>
      </c>
      <c r="AA275" s="67" t="s">
        <v>53</v>
      </c>
      <c r="AB275" s="67" t="s">
        <v>53</v>
      </c>
      <c r="AC275" s="67" t="s">
        <v>53</v>
      </c>
      <c r="AD275" s="67" t="s">
        <v>54</v>
      </c>
      <c r="AE275" s="67" t="s">
        <v>53</v>
      </c>
      <c r="AF275" s="67" t="s">
        <v>53</v>
      </c>
      <c r="AG275" s="67" t="s">
        <v>54</v>
      </c>
      <c r="AH275" s="42"/>
      <c r="AI275" s="41"/>
      <c r="AJ275" s="42"/>
      <c r="AK275" s="85" t="str">
        <f t="shared" si="278"/>
        <v>;</v>
      </c>
      <c r="AL275" s="70" t="str">
        <f t="shared" si="281"/>
        <v/>
      </c>
      <c r="AM275" s="50" t="e">
        <f>IF(AND(M275&lt;&gt;"",AK275&lt;&gt;""),VLOOKUP(M275&amp;AK275,'No Eliminar'!$P$3:$Q$27,2,FALSE),"")</f>
        <v>#N/A</v>
      </c>
      <c r="AN275" s="93"/>
      <c r="AO275" s="268"/>
      <c r="AP275" s="372"/>
      <c r="AQ275" s="51" t="str">
        <f t="shared" si="270"/>
        <v>Impacto</v>
      </c>
      <c r="AR275" s="43"/>
      <c r="AS275" s="49" t="str">
        <f t="shared" si="271"/>
        <v/>
      </c>
      <c r="AT275" s="43"/>
      <c r="AU275" s="49" t="str">
        <f t="shared" si="272"/>
        <v/>
      </c>
      <c r="AV275" s="53" t="e">
        <f t="shared" si="273"/>
        <v>#VALUE!</v>
      </c>
      <c r="AW275" s="43"/>
      <c r="AX275" s="43"/>
      <c r="AY275" s="43"/>
      <c r="AZ275" s="53" t="str">
        <f t="shared" si="274"/>
        <v/>
      </c>
      <c r="BA275" s="54" t="str">
        <f t="shared" si="275"/>
        <v>Muy Alta</v>
      </c>
      <c r="BB275" s="53" t="e">
        <f t="shared" si="276"/>
        <v>#VALUE!</v>
      </c>
      <c r="BC275" s="54" t="e">
        <f t="shared" si="277"/>
        <v>#VALUE!</v>
      </c>
      <c r="BD275" s="55" t="e">
        <f>IF(AND(BA275&lt;&gt;"",BC275&lt;&gt;""),VLOOKUP(BA275&amp;BC275,'No Eliminar'!$P$3:$Q$27,2,FALSE),"")</f>
        <v>#VALUE!</v>
      </c>
      <c r="BE275" s="43"/>
      <c r="BF275" s="1018"/>
      <c r="BG275" s="926"/>
      <c r="BH275" s="926"/>
      <c r="BI275" s="926"/>
      <c r="BJ275" s="926"/>
      <c r="BK275" s="1010"/>
      <c r="BL275" s="926"/>
    </row>
    <row r="276" spans="2:64" ht="50.25" thickTop="1" thickBot="1" x14ac:dyDescent="0.35">
      <c r="B276" s="40"/>
      <c r="C276" s="81" t="e">
        <f>VLOOKUP(B276,'No Eliminar'!B$3:D$18,2,FALSE)</f>
        <v>#N/A</v>
      </c>
      <c r="D276" s="81" t="e">
        <f>VLOOKUP(B276,'No Eliminar'!B$3:E$18,4,FALSE)</f>
        <v>#N/A</v>
      </c>
      <c r="E276" s="40"/>
      <c r="F276" s="120"/>
      <c r="G276" s="920"/>
      <c r="H276" s="919"/>
      <c r="I276" s="926"/>
      <c r="J276" s="926"/>
      <c r="K276" s="927"/>
      <c r="L276" s="41"/>
      <c r="M276" s="65" t="str">
        <f t="shared" si="279"/>
        <v>;</v>
      </c>
      <c r="N276" s="66" t="str">
        <f t="shared" si="280"/>
        <v/>
      </c>
      <c r="O276" s="67" t="s">
        <v>53</v>
      </c>
      <c r="P276" s="67" t="s">
        <v>53</v>
      </c>
      <c r="Q276" s="67" t="s">
        <v>53</v>
      </c>
      <c r="R276" s="67" t="s">
        <v>53</v>
      </c>
      <c r="S276" s="67" t="s">
        <v>53</v>
      </c>
      <c r="T276" s="67" t="s">
        <v>53</v>
      </c>
      <c r="U276" s="67" t="s">
        <v>53</v>
      </c>
      <c r="V276" s="67" t="s">
        <v>54</v>
      </c>
      <c r="W276" s="67" t="s">
        <v>54</v>
      </c>
      <c r="X276" s="67" t="s">
        <v>53</v>
      </c>
      <c r="Y276" s="67" t="s">
        <v>53</v>
      </c>
      <c r="Z276" s="67" t="s">
        <v>53</v>
      </c>
      <c r="AA276" s="67" t="s">
        <v>53</v>
      </c>
      <c r="AB276" s="67" t="s">
        <v>53</v>
      </c>
      <c r="AC276" s="67" t="s">
        <v>53</v>
      </c>
      <c r="AD276" s="67" t="s">
        <v>54</v>
      </c>
      <c r="AE276" s="67" t="s">
        <v>53</v>
      </c>
      <c r="AF276" s="67" t="s">
        <v>53</v>
      </c>
      <c r="AG276" s="67" t="s">
        <v>54</v>
      </c>
      <c r="AH276" s="42"/>
      <c r="AI276" s="41"/>
      <c r="AJ276" s="42"/>
      <c r="AK276" s="85" t="str">
        <f t="shared" si="278"/>
        <v>;</v>
      </c>
      <c r="AL276" s="70" t="str">
        <f t="shared" si="281"/>
        <v/>
      </c>
      <c r="AM276" s="50" t="e">
        <f>IF(AND(M276&lt;&gt;"",AK276&lt;&gt;""),VLOOKUP(M276&amp;AK276,'No Eliminar'!$P$3:$Q$27,2,FALSE),"")</f>
        <v>#N/A</v>
      </c>
      <c r="AN276" s="93"/>
      <c r="AO276" s="268"/>
      <c r="AP276" s="372"/>
      <c r="AQ276" s="51" t="str">
        <f t="shared" si="270"/>
        <v>Impacto</v>
      </c>
      <c r="AR276" s="43"/>
      <c r="AS276" s="49" t="str">
        <f t="shared" si="271"/>
        <v/>
      </c>
      <c r="AT276" s="43"/>
      <c r="AU276" s="49" t="str">
        <f t="shared" si="272"/>
        <v/>
      </c>
      <c r="AV276" s="53" t="e">
        <f t="shared" si="273"/>
        <v>#VALUE!</v>
      </c>
      <c r="AW276" s="43"/>
      <c r="AX276" s="43"/>
      <c r="AY276" s="43"/>
      <c r="AZ276" s="53" t="str">
        <f t="shared" si="274"/>
        <v/>
      </c>
      <c r="BA276" s="54" t="str">
        <f t="shared" si="275"/>
        <v>Muy Alta</v>
      </c>
      <c r="BB276" s="53" t="e">
        <f t="shared" si="276"/>
        <v>#VALUE!</v>
      </c>
      <c r="BC276" s="54" t="e">
        <f t="shared" si="277"/>
        <v>#VALUE!</v>
      </c>
      <c r="BD276" s="55" t="e">
        <f>IF(AND(BA276&lt;&gt;"",BC276&lt;&gt;""),VLOOKUP(BA276&amp;BC276,'No Eliminar'!$P$3:$Q$27,2,FALSE),"")</f>
        <v>#VALUE!</v>
      </c>
      <c r="BE276" s="43"/>
      <c r="BF276" s="1018"/>
      <c r="BG276" s="926"/>
      <c r="BH276" s="926"/>
      <c r="BI276" s="926"/>
      <c r="BJ276" s="926"/>
      <c r="BK276" s="1010"/>
      <c r="BL276" s="926"/>
    </row>
    <row r="277" spans="2:64" ht="50.25" thickTop="1" thickBot="1" x14ac:dyDescent="0.35">
      <c r="B277" s="40"/>
      <c r="C277" s="81" t="e">
        <f>VLOOKUP(B277,'No Eliminar'!B$3:D$18,2,FALSE)</f>
        <v>#N/A</v>
      </c>
      <c r="D277" s="81" t="e">
        <f>VLOOKUP(B277,'No Eliminar'!B$3:E$18,4,FALSE)</f>
        <v>#N/A</v>
      </c>
      <c r="E277" s="40"/>
      <c r="F277" s="120"/>
      <c r="G277" s="920"/>
      <c r="H277" s="919"/>
      <c r="I277" s="926"/>
      <c r="J277" s="926"/>
      <c r="K277" s="927"/>
      <c r="L277" s="41"/>
      <c r="M277" s="65" t="str">
        <f t="shared" si="279"/>
        <v>;</v>
      </c>
      <c r="N277" s="66" t="str">
        <f t="shared" si="280"/>
        <v/>
      </c>
      <c r="O277" s="67" t="s">
        <v>53</v>
      </c>
      <c r="P277" s="67" t="s">
        <v>53</v>
      </c>
      <c r="Q277" s="67" t="s">
        <v>53</v>
      </c>
      <c r="R277" s="67" t="s">
        <v>53</v>
      </c>
      <c r="S277" s="67" t="s">
        <v>53</v>
      </c>
      <c r="T277" s="67" t="s">
        <v>53</v>
      </c>
      <c r="U277" s="67" t="s">
        <v>53</v>
      </c>
      <c r="V277" s="67" t="s">
        <v>54</v>
      </c>
      <c r="W277" s="67" t="s">
        <v>54</v>
      </c>
      <c r="X277" s="67" t="s">
        <v>53</v>
      </c>
      <c r="Y277" s="67" t="s">
        <v>53</v>
      </c>
      <c r="Z277" s="67" t="s">
        <v>53</v>
      </c>
      <c r="AA277" s="67" t="s">
        <v>53</v>
      </c>
      <c r="AB277" s="67" t="s">
        <v>53</v>
      </c>
      <c r="AC277" s="67" t="s">
        <v>53</v>
      </c>
      <c r="AD277" s="67" t="s">
        <v>54</v>
      </c>
      <c r="AE277" s="67" t="s">
        <v>53</v>
      </c>
      <c r="AF277" s="67" t="s">
        <v>53</v>
      </c>
      <c r="AG277" s="67" t="s">
        <v>54</v>
      </c>
      <c r="AH277" s="42"/>
      <c r="AI277" s="41"/>
      <c r="AJ277" s="42"/>
      <c r="AK277" s="85" t="str">
        <f t="shared" si="278"/>
        <v>;</v>
      </c>
      <c r="AL277" s="70" t="str">
        <f t="shared" si="281"/>
        <v/>
      </c>
      <c r="AM277" s="50" t="e">
        <f>IF(AND(M277&lt;&gt;"",AK277&lt;&gt;""),VLOOKUP(M277&amp;AK277,'No Eliminar'!$P$3:$Q$27,2,FALSE),"")</f>
        <v>#N/A</v>
      </c>
      <c r="AN277" s="93"/>
      <c r="AO277" s="268"/>
      <c r="AP277" s="372"/>
      <c r="AQ277" s="51" t="str">
        <f t="shared" si="270"/>
        <v>Impacto</v>
      </c>
      <c r="AR277" s="43"/>
      <c r="AS277" s="49" t="str">
        <f t="shared" si="271"/>
        <v/>
      </c>
      <c r="AT277" s="43"/>
      <c r="AU277" s="49" t="str">
        <f t="shared" si="272"/>
        <v/>
      </c>
      <c r="AV277" s="53" t="e">
        <f t="shared" si="273"/>
        <v>#VALUE!</v>
      </c>
      <c r="AW277" s="43"/>
      <c r="AX277" s="43"/>
      <c r="AY277" s="43"/>
      <c r="AZ277" s="53" t="str">
        <f t="shared" si="274"/>
        <v/>
      </c>
      <c r="BA277" s="54" t="str">
        <f t="shared" si="275"/>
        <v>Muy Alta</v>
      </c>
      <c r="BB277" s="53" t="e">
        <f t="shared" si="276"/>
        <v>#VALUE!</v>
      </c>
      <c r="BC277" s="54" t="e">
        <f t="shared" si="277"/>
        <v>#VALUE!</v>
      </c>
      <c r="BD277" s="55" t="e">
        <f>IF(AND(BA277&lt;&gt;"",BC277&lt;&gt;""),VLOOKUP(BA277&amp;BC277,'No Eliminar'!$P$3:$Q$27,2,FALSE),"")</f>
        <v>#VALUE!</v>
      </c>
      <c r="BE277" s="43"/>
      <c r="BF277" s="1018"/>
      <c r="BG277" s="926"/>
      <c r="BH277" s="926"/>
      <c r="BI277" s="926"/>
      <c r="BJ277" s="926"/>
      <c r="BK277" s="1010"/>
      <c r="BL277" s="926"/>
    </row>
    <row r="278" spans="2:64" ht="50.25" thickTop="1" thickBot="1" x14ac:dyDescent="0.35">
      <c r="B278" s="40"/>
      <c r="C278" s="81" t="e">
        <f>VLOOKUP(B278,'No Eliminar'!B$3:D$18,2,FALSE)</f>
        <v>#N/A</v>
      </c>
      <c r="D278" s="81" t="e">
        <f>VLOOKUP(B278,'No Eliminar'!B$3:E$18,4,FALSE)</f>
        <v>#N/A</v>
      </c>
      <c r="E278" s="40"/>
      <c r="F278" s="120"/>
      <c r="G278" s="920"/>
      <c r="H278" s="919"/>
      <c r="I278" s="926"/>
      <c r="J278" s="926"/>
      <c r="K278" s="927"/>
      <c r="L278" s="41"/>
      <c r="M278" s="65" t="str">
        <f t="shared" si="279"/>
        <v>;</v>
      </c>
      <c r="N278" s="66" t="str">
        <f t="shared" si="280"/>
        <v/>
      </c>
      <c r="O278" s="67" t="s">
        <v>53</v>
      </c>
      <c r="P278" s="67" t="s">
        <v>53</v>
      </c>
      <c r="Q278" s="67" t="s">
        <v>53</v>
      </c>
      <c r="R278" s="67" t="s">
        <v>53</v>
      </c>
      <c r="S278" s="67" t="s">
        <v>53</v>
      </c>
      <c r="T278" s="67" t="s">
        <v>53</v>
      </c>
      <c r="U278" s="67" t="s">
        <v>53</v>
      </c>
      <c r="V278" s="67" t="s">
        <v>54</v>
      </c>
      <c r="W278" s="67" t="s">
        <v>54</v>
      </c>
      <c r="X278" s="67" t="s">
        <v>53</v>
      </c>
      <c r="Y278" s="67" t="s">
        <v>53</v>
      </c>
      <c r="Z278" s="67" t="s">
        <v>53</v>
      </c>
      <c r="AA278" s="67" t="s">
        <v>53</v>
      </c>
      <c r="AB278" s="67" t="s">
        <v>53</v>
      </c>
      <c r="AC278" s="67" t="s">
        <v>53</v>
      </c>
      <c r="AD278" s="67" t="s">
        <v>54</v>
      </c>
      <c r="AE278" s="67" t="s">
        <v>53</v>
      </c>
      <c r="AF278" s="67" t="s">
        <v>53</v>
      </c>
      <c r="AG278" s="67" t="s">
        <v>54</v>
      </c>
      <c r="AH278" s="42"/>
      <c r="AI278" s="41"/>
      <c r="AJ278" s="42"/>
      <c r="AK278" s="85" t="str">
        <f t="shared" si="278"/>
        <v>;</v>
      </c>
      <c r="AL278" s="70" t="str">
        <f t="shared" si="281"/>
        <v/>
      </c>
      <c r="AM278" s="50" t="e">
        <f>IF(AND(M278&lt;&gt;"",AK278&lt;&gt;""),VLOOKUP(M278&amp;AK278,'No Eliminar'!$P$3:$Q$27,2,FALSE),"")</f>
        <v>#N/A</v>
      </c>
      <c r="AN278" s="93"/>
      <c r="AO278" s="268"/>
      <c r="AP278" s="372"/>
      <c r="AQ278" s="51" t="str">
        <f t="shared" ref="AQ278" si="282">IF(AR278="Preventivo","Probabilidad",IF(AR278="Detectivo","Probabilidad","Impacto"))</f>
        <v>Impacto</v>
      </c>
      <c r="AR278" s="43"/>
      <c r="AS278" s="52"/>
      <c r="AT278" s="43"/>
      <c r="AU278" s="49" t="str">
        <f t="shared" si="272"/>
        <v/>
      </c>
      <c r="AV278" s="53" t="e">
        <f t="shared" si="273"/>
        <v>#VALUE!</v>
      </c>
      <c r="AW278" s="43"/>
      <c r="AX278" s="43"/>
      <c r="AY278" s="43"/>
      <c r="AZ278" s="53" t="str">
        <f t="shared" si="274"/>
        <v/>
      </c>
      <c r="BA278" s="54" t="str">
        <f t="shared" si="275"/>
        <v>Muy Alta</v>
      </c>
      <c r="BB278" s="53" t="e">
        <f t="shared" si="276"/>
        <v>#VALUE!</v>
      </c>
      <c r="BC278" s="54" t="e">
        <f t="shared" si="277"/>
        <v>#VALUE!</v>
      </c>
      <c r="BD278" s="55" t="e">
        <f>IF(AND(BA278&lt;&gt;"",BC278&lt;&gt;""),VLOOKUP(BA278&amp;BC278,'No Eliminar'!$P$3:$Q$27,2,FALSE),"")</f>
        <v>#VALUE!</v>
      </c>
      <c r="BE278" s="43"/>
      <c r="BF278" s="1018"/>
      <c r="BG278" s="926"/>
      <c r="BH278" s="926"/>
      <c r="BI278" s="926"/>
      <c r="BJ278" s="926"/>
      <c r="BK278" s="1010"/>
      <c r="BL278" s="926"/>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J118:J119"/>
    <mergeCell ref="K118:K119"/>
    <mergeCell ref="I124:I126"/>
    <mergeCell ref="J124:J126"/>
    <mergeCell ref="K124:K126"/>
    <mergeCell ref="L124:L126"/>
    <mergeCell ref="M124:M126"/>
    <mergeCell ref="G115:G116"/>
    <mergeCell ref="H115:H116"/>
    <mergeCell ref="I115:I116"/>
    <mergeCell ref="J115:J116"/>
    <mergeCell ref="K115:K116"/>
    <mergeCell ref="BL127:BL128"/>
    <mergeCell ref="BE127:BE128"/>
    <mergeCell ref="G129:G130"/>
    <mergeCell ref="H129:H130"/>
    <mergeCell ref="I129:I130"/>
    <mergeCell ref="J129:J130"/>
    <mergeCell ref="K129:K130"/>
    <mergeCell ref="M129:M130"/>
    <mergeCell ref="N129:N130"/>
    <mergeCell ref="AI129:AI130"/>
    <mergeCell ref="L129:L130"/>
    <mergeCell ref="AK129:AK130"/>
    <mergeCell ref="AL129:AL130"/>
    <mergeCell ref="AM129:AM130"/>
    <mergeCell ref="BL129:BL130"/>
    <mergeCell ref="BE129:BE130"/>
    <mergeCell ref="N127:N128"/>
    <mergeCell ref="AI127:AI128"/>
    <mergeCell ref="AK127:AK128"/>
    <mergeCell ref="E129:E130"/>
    <mergeCell ref="F129:F130"/>
    <mergeCell ref="H127:H128"/>
    <mergeCell ref="I127:I128"/>
    <mergeCell ref="J127:J128"/>
    <mergeCell ref="K127:K128"/>
    <mergeCell ref="L127:L128"/>
    <mergeCell ref="M127:M128"/>
    <mergeCell ref="AL127:AL128"/>
    <mergeCell ref="AM127:AM128"/>
    <mergeCell ref="BH127:BH128"/>
    <mergeCell ref="BI127:BI128"/>
    <mergeCell ref="BI124:BI126"/>
    <mergeCell ref="BJ124:BJ126"/>
    <mergeCell ref="BL124:BL126"/>
    <mergeCell ref="G127:G128"/>
    <mergeCell ref="F127:F128"/>
    <mergeCell ref="BJ127:BJ128"/>
    <mergeCell ref="N124:N126"/>
    <mergeCell ref="AI124:AI126"/>
    <mergeCell ref="AK124:AK126"/>
    <mergeCell ref="AL124:AL126"/>
    <mergeCell ref="AM124:AM126"/>
    <mergeCell ref="BE124:BE126"/>
    <mergeCell ref="BF124:BF126"/>
    <mergeCell ref="BG124:BG126"/>
    <mergeCell ref="BH124:BH126"/>
    <mergeCell ref="J120:J121"/>
    <mergeCell ref="K120:K121"/>
    <mergeCell ref="L120:L121"/>
    <mergeCell ref="M120:M121"/>
    <mergeCell ref="AM120:AM121"/>
    <mergeCell ref="BI120:BI121"/>
    <mergeCell ref="BG120:BG121"/>
    <mergeCell ref="BF127:BF128"/>
    <mergeCell ref="BG127:BG128"/>
    <mergeCell ref="E122:E123"/>
    <mergeCell ref="L122:L123"/>
    <mergeCell ref="M122:M123"/>
    <mergeCell ref="N122:N123"/>
    <mergeCell ref="AI122:AI123"/>
    <mergeCell ref="AK122:AK123"/>
    <mergeCell ref="AL122:AL123"/>
    <mergeCell ref="AM122:AM123"/>
    <mergeCell ref="BE122:BE123"/>
    <mergeCell ref="BE120:BE121"/>
    <mergeCell ref="F122:F123"/>
    <mergeCell ref="G122:G123"/>
    <mergeCell ref="H122:H123"/>
    <mergeCell ref="I122:I123"/>
    <mergeCell ref="J122:J123"/>
    <mergeCell ref="K122:K123"/>
    <mergeCell ref="BF122:BF123"/>
    <mergeCell ref="N120:N121"/>
    <mergeCell ref="AI120:AI121"/>
    <mergeCell ref="AK120:AK121"/>
    <mergeCell ref="E127:E128"/>
    <mergeCell ref="L115:L116"/>
    <mergeCell ref="M115:M116"/>
    <mergeCell ref="N115:N116"/>
    <mergeCell ref="AI115:AI116"/>
    <mergeCell ref="BI115:BI116"/>
    <mergeCell ref="BJ115:BJ116"/>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N85:N86"/>
    <mergeCell ref="AI85:AI86"/>
    <mergeCell ref="AK85:AK86"/>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K82:K84"/>
    <mergeCell ref="L82:L84"/>
    <mergeCell ref="M82:M84"/>
    <mergeCell ref="N82:N84"/>
    <mergeCell ref="L87:L89"/>
    <mergeCell ref="M87:M89"/>
    <mergeCell ref="N87:N8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D9:D11"/>
    <mergeCell ref="M9:M11"/>
    <mergeCell ref="L9:L11"/>
    <mergeCell ref="K9:K11"/>
    <mergeCell ref="J9:J11"/>
    <mergeCell ref="I9:I11"/>
    <mergeCell ref="AM9:AM11"/>
    <mergeCell ref="AL9:AL11"/>
    <mergeCell ref="N9:N11"/>
    <mergeCell ref="AK9:AK11"/>
    <mergeCell ref="AI9:AI11"/>
    <mergeCell ref="AN6:AY6"/>
    <mergeCell ref="AZ6:BE6"/>
    <mergeCell ref="AN7:AN8"/>
    <mergeCell ref="AO7:AO8"/>
    <mergeCell ref="BK7:BK8"/>
    <mergeCell ref="BF6:BK6"/>
    <mergeCell ref="BA7:BA8"/>
    <mergeCell ref="BB7:BB8"/>
    <mergeCell ref="BC7:BC8"/>
    <mergeCell ref="BH9:BH11"/>
    <mergeCell ref="BI9:BI11"/>
    <mergeCell ref="AM14:AM15"/>
    <mergeCell ref="BE14:BE15"/>
    <mergeCell ref="BF14:BF15"/>
    <mergeCell ref="F20:F22"/>
    <mergeCell ref="E20:E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C9:C11"/>
    <mergeCell ref="B9:B11"/>
    <mergeCell ref="BF9:BF11"/>
    <mergeCell ref="BG9:BG11"/>
    <mergeCell ref="BE9:BE11"/>
    <mergeCell ref="H9:H11"/>
    <mergeCell ref="G9:G11"/>
    <mergeCell ref="F9:F11"/>
    <mergeCell ref="E9:E11"/>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I20:I22"/>
    <mergeCell ref="AM20:AM22"/>
    <mergeCell ref="AL20:AL22"/>
    <mergeCell ref="AK20:AK22"/>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E23:BE24"/>
    <mergeCell ref="J20:J22"/>
    <mergeCell ref="BE20:BE22"/>
    <mergeCell ref="K20:K22"/>
    <mergeCell ref="AI20:AI22"/>
    <mergeCell ref="N20:N22"/>
    <mergeCell ref="M20:M22"/>
    <mergeCell ref="L20:L22"/>
    <mergeCell ref="AN142:AN143"/>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L77:AL78"/>
    <mergeCell ref="AM77:AM78"/>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BB142:BB143"/>
    <mergeCell ref="BC142:BC143"/>
    <mergeCell ref="BD142:BD143"/>
    <mergeCell ref="BE90:BE95"/>
    <mergeCell ref="G142:G143"/>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F137:F138"/>
    <mergeCell ref="G137:G138"/>
    <mergeCell ref="H137:H138"/>
    <mergeCell ref="G87:G89"/>
    <mergeCell ref="F124:F126"/>
    <mergeCell ref="E124:E126"/>
    <mergeCell ref="H124:H126"/>
    <mergeCell ref="F120:F121"/>
    <mergeCell ref="G120:G121"/>
    <mergeCell ref="H120:H121"/>
    <mergeCell ref="E120:E121"/>
    <mergeCell ref="I120:I121"/>
    <mergeCell ref="E100:E102"/>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BK90:BK91"/>
    <mergeCell ref="BL90:BL95"/>
    <mergeCell ref="BF94:BF95"/>
    <mergeCell ref="BG94:BG95"/>
    <mergeCell ref="BH94:BH95"/>
    <mergeCell ref="BI94:BI95"/>
    <mergeCell ref="BJ94:BJ95"/>
    <mergeCell ref="BK94:BK95"/>
    <mergeCell ref="BG90:BG91"/>
    <mergeCell ref="BF90:BF91"/>
    <mergeCell ref="BH90:BH91"/>
    <mergeCell ref="J100:J102"/>
    <mergeCell ref="BH98:BH99"/>
    <mergeCell ref="BI98:BI99"/>
    <mergeCell ref="BJ98:BJ99"/>
    <mergeCell ref="BK98:BK99"/>
    <mergeCell ref="M96:M99"/>
    <mergeCell ref="N96:N99"/>
    <mergeCell ref="AI96:AI99"/>
    <mergeCell ref="AM112:AM114"/>
    <mergeCell ref="BE112:BE114"/>
    <mergeCell ref="AK115:AK116"/>
    <mergeCell ref="AL115:AL116"/>
    <mergeCell ref="AM115:AM116"/>
    <mergeCell ref="F115:F116"/>
    <mergeCell ref="J112:J114"/>
    <mergeCell ref="K112:K114"/>
    <mergeCell ref="H112:H114"/>
    <mergeCell ref="G112:G114"/>
    <mergeCell ref="F112:F114"/>
    <mergeCell ref="E112:E114"/>
    <mergeCell ref="L112:L114"/>
    <mergeCell ref="M112:M114"/>
    <mergeCell ref="N112:N114"/>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J46:BJ47"/>
    <mergeCell ref="E115:E116"/>
    <mergeCell ref="BE115:BE116"/>
    <mergeCell ref="BF115:BF116"/>
    <mergeCell ref="BG115:BG116"/>
    <mergeCell ref="I87:I89"/>
    <mergeCell ref="AI112:AI114"/>
    <mergeCell ref="AK112:AK114"/>
    <mergeCell ref="AL112:AL114"/>
    <mergeCell ref="BK46:BK47"/>
    <mergeCell ref="BL46:BL47"/>
    <mergeCell ref="AM68:AM69"/>
    <mergeCell ref="B35:B42"/>
    <mergeCell ref="C35:C42"/>
    <mergeCell ref="D35:D42"/>
    <mergeCell ref="E41:E42"/>
    <mergeCell ref="F41:F42"/>
    <mergeCell ref="G41:G42"/>
    <mergeCell ref="H41:H42"/>
    <mergeCell ref="I41:I42"/>
    <mergeCell ref="L41:L42"/>
    <mergeCell ref="M41:M42"/>
    <mergeCell ref="N41:N42"/>
    <mergeCell ref="AI41:AI42"/>
    <mergeCell ref="AK41:AK42"/>
    <mergeCell ref="AL41:AL42"/>
    <mergeCell ref="AM41:AM42"/>
    <mergeCell ref="M44:M45"/>
    <mergeCell ref="N44:N45"/>
    <mergeCell ref="AI44:AI45"/>
    <mergeCell ref="AK44:AK45"/>
    <mergeCell ref="AL44:AL45"/>
    <mergeCell ref="C44:C47"/>
    <mergeCell ref="K58:K59"/>
    <mergeCell ref="BE68:BE69"/>
    <mergeCell ref="BE46:BE47"/>
    <mergeCell ref="BF46:BF47"/>
    <mergeCell ref="BG46:BG47"/>
    <mergeCell ref="AM62:AM66"/>
    <mergeCell ref="BE62:BE66"/>
    <mergeCell ref="BF62:BF66"/>
    <mergeCell ref="B44:B47"/>
    <mergeCell ref="G58:G59"/>
    <mergeCell ref="I58:I59"/>
    <mergeCell ref="H58:H59"/>
    <mergeCell ref="AM58:AM59"/>
    <mergeCell ref="AL58:AL59"/>
    <mergeCell ref="AK58:AK59"/>
    <mergeCell ref="AI58:AI59"/>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BH44:BH45"/>
    <mergeCell ref="BH120:BH121"/>
    <mergeCell ref="E58:E59"/>
    <mergeCell ref="F58:F59"/>
    <mergeCell ref="BL58:BL59"/>
    <mergeCell ref="BF68:BF69"/>
    <mergeCell ref="BG68:BG69"/>
    <mergeCell ref="BH68:BH69"/>
    <mergeCell ref="BI68:BI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B60:B69"/>
    <mergeCell ref="C60:C69"/>
    <mergeCell ref="D60:D69"/>
    <mergeCell ref="I60:I61"/>
    <mergeCell ref="J60:J61"/>
    <mergeCell ref="E68:E69"/>
    <mergeCell ref="F68:F69"/>
    <mergeCell ref="G68:G69"/>
    <mergeCell ref="H68:H69"/>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H33:BH34"/>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C17:C19"/>
    <mergeCell ref="B17:B19"/>
    <mergeCell ref="G14:G15"/>
    <mergeCell ref="F14:F15"/>
    <mergeCell ref="E14:E15"/>
    <mergeCell ref="AL12:AL13"/>
    <mergeCell ref="AK12:AK13"/>
    <mergeCell ref="L12:L13"/>
    <mergeCell ref="K12:K13"/>
    <mergeCell ref="J12:J13"/>
    <mergeCell ref="I12:I13"/>
    <mergeCell ref="H12:H13"/>
    <mergeCell ref="G12:G13"/>
    <mergeCell ref="F12:F13"/>
    <mergeCell ref="E12:E13"/>
    <mergeCell ref="D12:D16"/>
    <mergeCell ref="C12:C16"/>
    <mergeCell ref="B12:B16"/>
    <mergeCell ref="M12:M13"/>
    <mergeCell ref="G17:G18"/>
    <mergeCell ref="AK17:AK18"/>
    <mergeCell ref="AI17:AI18"/>
    <mergeCell ref="N17:N18"/>
    <mergeCell ref="M17:M18"/>
    <mergeCell ref="F36:F37"/>
    <mergeCell ref="G36:G37"/>
    <mergeCell ref="H36:H37"/>
    <mergeCell ref="I36:I37"/>
    <mergeCell ref="J36:J37"/>
    <mergeCell ref="K36:K37"/>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L17:L18"/>
    <mergeCell ref="K17:K18"/>
    <mergeCell ref="J17:J18"/>
    <mergeCell ref="I17:I18"/>
    <mergeCell ref="H17:H18"/>
    <mergeCell ref="F17:F18"/>
    <mergeCell ref="E17:E18"/>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E36:E37"/>
  </mergeCells>
  <phoneticPr fontId="26" type="noConversion"/>
  <conditionalFormatting sqref="AM9:AN9 AN10:AN11 AM17 AM12:AN12 AM23 AM25 AM28 AM30 AM32 AM43:AM44 AM46 AM71:AM73 BD43:BD47 AN46:AN47 AM76 AM79:AM80 AN79 AM82 AM85 AM87 AM90 AM96 AM100 AM77:AN77 AM109 AM110:AN111 BD110:BD111 BD148:BD278 AM148:AN278 AN13:AN16 AN70:AN76 BD70:BD77 AN82:AN102 BD79:BD102 AM104:AN108 BD104:BD108 BD38:BD39 AM19:AM20 AN19:AN24 BD17:BD23">
    <cfRule type="cellIs" dxfId="1012" priority="609" operator="equal">
      <formula>"Extrema"</formula>
    </cfRule>
    <cfRule type="cellIs" dxfId="1011" priority="610" operator="equal">
      <formula>"Alta"</formula>
    </cfRule>
    <cfRule type="cellIs" dxfId="1010" priority="611" operator="equal">
      <formula>"Moderada"</formula>
    </cfRule>
    <cfRule type="cellIs" dxfId="1009" priority="612" operator="equal">
      <formula>"Baja"</formula>
    </cfRule>
  </conditionalFormatting>
  <conditionalFormatting sqref="AK9 AK12 AK23 AK25 AK28 AK30 AK32 AK43:AK44 AK46 AK71:AK73 AK76:AK77 AK79:AK80 AK82 AK85 AK87 AK90 AK96 AK100 AK148:AK278 AK14:AK17 AK104:AK111 AK38:AK39 AK19:AK20">
    <cfRule type="cellIs" dxfId="1008" priority="606" operator="equal">
      <formula>"Moderado"</formula>
    </cfRule>
    <cfRule type="cellIs" dxfId="1007" priority="607" operator="equal">
      <formula>"Catastrófico"</formula>
    </cfRule>
    <cfRule type="cellIs" dxfId="1006" priority="608" operator="equal">
      <formula>"Mayor"</formula>
    </cfRule>
  </conditionalFormatting>
  <conditionalFormatting sqref="M9 M12 M17 M23 M25 M28 M30 M32 M43:M44 M46 M71:M73 M76:M77 M79:M80 M82 M85 M87 M90 M96 M100 M148:M278 M104:M111 M38:M39 M19:M20">
    <cfRule type="cellIs" dxfId="1005" priority="601" operator="equal">
      <formula>"Muy Alta"</formula>
    </cfRule>
    <cfRule type="cellIs" dxfId="1004" priority="602" operator="equal">
      <formula>"Alta"</formula>
    </cfRule>
    <cfRule type="cellIs" dxfId="1003" priority="603" operator="equal">
      <formula>"Media"</formula>
    </cfRule>
    <cfRule type="cellIs" dxfId="1002" priority="604" operator="equal">
      <formula>"Baja"</formula>
    </cfRule>
    <cfRule type="cellIs" dxfId="1001" priority="605" operator="equal">
      <formula>"Muy baja"</formula>
    </cfRule>
  </conditionalFormatting>
  <conditionalFormatting sqref="BD9:BD13 BD25:BD33">
    <cfRule type="cellIs" dxfId="1000" priority="597" operator="equal">
      <formula>"Extrema"</formula>
    </cfRule>
    <cfRule type="cellIs" dxfId="999" priority="598" operator="equal">
      <formula>"Alta"</formula>
    </cfRule>
    <cfRule type="cellIs" dxfId="998" priority="599" operator="equal">
      <formula>"Moderada"</formula>
    </cfRule>
    <cfRule type="cellIs" dxfId="997" priority="600" operator="equal">
      <formula>"Baja"</formula>
    </cfRule>
  </conditionalFormatting>
  <conditionalFormatting sqref="AM14:AM15">
    <cfRule type="cellIs" dxfId="996" priority="528" operator="equal">
      <formula>"Extrema"</formula>
    </cfRule>
    <cfRule type="cellIs" dxfId="995" priority="529" operator="equal">
      <formula>"Alta"</formula>
    </cfRule>
    <cfRule type="cellIs" dxfId="994" priority="530" operator="equal">
      <formula>"Moderada"</formula>
    </cfRule>
    <cfRule type="cellIs" dxfId="993" priority="531" operator="equal">
      <formula>"Baja"</formula>
    </cfRule>
  </conditionalFormatting>
  <conditionalFormatting sqref="BD14">
    <cfRule type="cellIs" dxfId="992" priority="521" operator="equal">
      <formula>"Extrema"</formula>
    </cfRule>
    <cfRule type="cellIs" dxfId="991" priority="522" operator="equal">
      <formula>"Alta"</formula>
    </cfRule>
    <cfRule type="cellIs" dxfId="990" priority="523" operator="equal">
      <formula>"Moderada"</formula>
    </cfRule>
    <cfRule type="cellIs" dxfId="989" priority="524" operator="equal">
      <formula>"Baja"</formula>
    </cfRule>
  </conditionalFormatting>
  <conditionalFormatting sqref="M14:M15">
    <cfRule type="cellIs" dxfId="988" priority="516" operator="equal">
      <formula>"Muy Alta"</formula>
    </cfRule>
    <cfRule type="cellIs" dxfId="987" priority="517" operator="equal">
      <formula>"Alta"</formula>
    </cfRule>
    <cfRule type="cellIs" dxfId="986" priority="518" operator="equal">
      <formula>"Media"</formula>
    </cfRule>
    <cfRule type="cellIs" dxfId="985" priority="519" operator="equal">
      <formula>"Baja"</formula>
    </cfRule>
    <cfRule type="cellIs" dxfId="984" priority="520" operator="equal">
      <formula>"Muy baja"</formula>
    </cfRule>
  </conditionalFormatting>
  <conditionalFormatting sqref="AM16">
    <cfRule type="cellIs" dxfId="983" priority="512" operator="equal">
      <formula>"Extrema"</formula>
    </cfRule>
    <cfRule type="cellIs" dxfId="982" priority="513" operator="equal">
      <formula>"Alta"</formula>
    </cfRule>
    <cfRule type="cellIs" dxfId="981" priority="514" operator="equal">
      <formula>"Moderada"</formula>
    </cfRule>
    <cfRule type="cellIs" dxfId="980" priority="515" operator="equal">
      <formula>"Baja"</formula>
    </cfRule>
  </conditionalFormatting>
  <conditionalFormatting sqref="BD16">
    <cfRule type="cellIs" dxfId="979" priority="505" operator="equal">
      <formula>"Extrema"</formula>
    </cfRule>
    <cfRule type="cellIs" dxfId="978" priority="506" operator="equal">
      <formula>"Alta"</formula>
    </cfRule>
    <cfRule type="cellIs" dxfId="977" priority="507" operator="equal">
      <formula>"Moderada"</formula>
    </cfRule>
    <cfRule type="cellIs" dxfId="976" priority="508" operator="equal">
      <formula>"Baja"</formula>
    </cfRule>
  </conditionalFormatting>
  <conditionalFormatting sqref="M16">
    <cfRule type="cellIs" dxfId="975" priority="500" operator="equal">
      <formula>"Muy Alta"</formula>
    </cfRule>
    <cfRule type="cellIs" dxfId="974" priority="501" operator="equal">
      <formula>"Alta"</formula>
    </cfRule>
    <cfRule type="cellIs" dxfId="973" priority="502" operator="equal">
      <formula>"Media"</formula>
    </cfRule>
    <cfRule type="cellIs" dxfId="972" priority="503" operator="equal">
      <formula>"Baja"</formula>
    </cfRule>
    <cfRule type="cellIs" dxfId="971" priority="504" operator="equal">
      <formula>"Muy baja"</formula>
    </cfRule>
  </conditionalFormatting>
  <conditionalFormatting sqref="AK9 AK12 AK23 AK25 AK28 AK30 AK32 AK43:AK44 AK46 AK71:AK73 AK76:AK77 AK79:AK80 AK82 AK85 AK87 AK90 AK96 AK100 AK148:AK278 AK14:AK17 AK104:AK111 AK38:AK39 AK19:AK20">
    <cfRule type="cellIs" dxfId="970" priority="465" operator="equal">
      <formula>"Leve"</formula>
    </cfRule>
  </conditionalFormatting>
  <conditionalFormatting sqref="AK9 AK12 AK23 AK25 AK28 AK30 AK32 AK43:AK44 AK46 AK71:AK73 AK76:AK77 AK79:AK80 AK82 AK85 AK87 AK90 AK96 AK100 AK148:AK278 AK14:AK17 AK104:AK111 AK38:AK39 AK19:AK20">
    <cfRule type="cellIs" dxfId="969" priority="464" operator="equal">
      <formula>"Menor"</formula>
    </cfRule>
  </conditionalFormatting>
  <conditionalFormatting sqref="BD24">
    <cfRule type="cellIs" dxfId="968" priority="455" operator="equal">
      <formula>"Extrema"</formula>
    </cfRule>
    <cfRule type="cellIs" dxfId="967" priority="456" operator="equal">
      <formula>"Alta"</formula>
    </cfRule>
    <cfRule type="cellIs" dxfId="966" priority="457" operator="equal">
      <formula>"Moderada"</formula>
    </cfRule>
    <cfRule type="cellIs" dxfId="965" priority="458" operator="equal">
      <formula>"Baja"</formula>
    </cfRule>
  </conditionalFormatting>
  <conditionalFormatting sqref="AN25:AN33 AN43:AN45">
    <cfRule type="cellIs" dxfId="964" priority="447" operator="equal">
      <formula>"Extrema"</formula>
    </cfRule>
    <cfRule type="cellIs" dxfId="963" priority="448" operator="equal">
      <formula>"Alta"</formula>
    </cfRule>
    <cfRule type="cellIs" dxfId="962" priority="449" operator="equal">
      <formula>"Moderada"</formula>
    </cfRule>
    <cfRule type="cellIs" dxfId="961" priority="450" operator="equal">
      <formula>"Baja"</formula>
    </cfRule>
  </conditionalFormatting>
  <conditionalFormatting sqref="AM118 AM131:AM132 AM135 AM137 AM139 AM142 AM146 AM144">
    <cfRule type="cellIs" dxfId="960" priority="443" operator="equal">
      <formula>"Extrema"</formula>
    </cfRule>
    <cfRule type="cellIs" dxfId="959" priority="444" operator="equal">
      <formula>"Alta"</formula>
    </cfRule>
    <cfRule type="cellIs" dxfId="958" priority="445" operator="equal">
      <formula>"Moderada"</formula>
    </cfRule>
    <cfRule type="cellIs" dxfId="957" priority="446" operator="equal">
      <formula>"Baja"</formula>
    </cfRule>
  </conditionalFormatting>
  <conditionalFormatting sqref="AK118 AK131:AK132 AK135 AK137 AK139 AK142 AK146 AK144">
    <cfRule type="cellIs" dxfId="956" priority="440" operator="equal">
      <formula>"Moderado"</formula>
    </cfRule>
    <cfRule type="cellIs" dxfId="955" priority="441" operator="equal">
      <formula>"Catastrófico"</formula>
    </cfRule>
    <cfRule type="cellIs" dxfId="954" priority="442" operator="equal">
      <formula>"Mayor"</formula>
    </cfRule>
  </conditionalFormatting>
  <conditionalFormatting sqref="M118 M131:M132 M135 M137 M139 M142 M146 M144">
    <cfRule type="cellIs" dxfId="953" priority="435" operator="equal">
      <formula>"Muy Alta"</formula>
    </cfRule>
    <cfRule type="cellIs" dxfId="952" priority="436" operator="equal">
      <formula>"Alta"</formula>
    </cfRule>
    <cfRule type="cellIs" dxfId="951" priority="437" operator="equal">
      <formula>"Media"</formula>
    </cfRule>
    <cfRule type="cellIs" dxfId="950" priority="438" operator="equal">
      <formula>"Baja"</formula>
    </cfRule>
    <cfRule type="cellIs" dxfId="949" priority="439" operator="equal">
      <formula>"Muy baja"</formula>
    </cfRule>
  </conditionalFormatting>
  <conditionalFormatting sqref="BD118:BD119 BD139:BD142 BD144:BD147 BD130:BD137">
    <cfRule type="cellIs" dxfId="948" priority="431" operator="equal">
      <formula>"Extrema"</formula>
    </cfRule>
    <cfRule type="cellIs" dxfId="947" priority="432" operator="equal">
      <formula>"Alta"</formula>
    </cfRule>
    <cfRule type="cellIs" dxfId="946" priority="433" operator="equal">
      <formula>"Moderada"</formula>
    </cfRule>
    <cfRule type="cellIs" dxfId="945" priority="434" operator="equal">
      <formula>"Baja"</formula>
    </cfRule>
  </conditionalFormatting>
  <conditionalFormatting sqref="AK118 AK131:AK132 AK135 AK137 AK139 AK142 AK146 AK144">
    <cfRule type="cellIs" dxfId="944" priority="430" operator="equal">
      <formula>"Leve"</formula>
    </cfRule>
  </conditionalFormatting>
  <conditionalFormatting sqref="AK118 AK131:AK132 AK135 AK137 AK139 AK142 AK146 AK144">
    <cfRule type="cellIs" dxfId="943" priority="429" operator="equal">
      <formula>"Menor"</formula>
    </cfRule>
  </conditionalFormatting>
  <conditionalFormatting sqref="AN118:AN119 AN139:AN142 AN144:AN147 AN131:AN137">
    <cfRule type="cellIs" dxfId="942" priority="425" operator="equal">
      <formula>"Extrema"</formula>
    </cfRule>
    <cfRule type="cellIs" dxfId="941" priority="426" operator="equal">
      <formula>"Alta"</formula>
    </cfRule>
    <cfRule type="cellIs" dxfId="940" priority="427" operator="equal">
      <formula>"Moderada"</formula>
    </cfRule>
    <cfRule type="cellIs" dxfId="939" priority="428" operator="equal">
      <formula>"Baja"</formula>
    </cfRule>
  </conditionalFormatting>
  <conditionalFormatting sqref="AM70">
    <cfRule type="cellIs" dxfId="938" priority="421" operator="equal">
      <formula>"Extrema"</formula>
    </cfRule>
    <cfRule type="cellIs" dxfId="937" priority="422" operator="equal">
      <formula>"Alta"</formula>
    </cfRule>
    <cfRule type="cellIs" dxfId="936" priority="423" operator="equal">
      <formula>"Moderada"</formula>
    </cfRule>
    <cfRule type="cellIs" dxfId="935" priority="424" operator="equal">
      <formula>"Baja"</formula>
    </cfRule>
  </conditionalFormatting>
  <conditionalFormatting sqref="AK70">
    <cfRule type="cellIs" dxfId="934" priority="418" operator="equal">
      <formula>"Moderado"</formula>
    </cfRule>
    <cfRule type="cellIs" dxfId="933" priority="419" operator="equal">
      <formula>"Catastrófico"</formula>
    </cfRule>
    <cfRule type="cellIs" dxfId="932" priority="420" operator="equal">
      <formula>"Mayor"</formula>
    </cfRule>
  </conditionalFormatting>
  <conditionalFormatting sqref="M70">
    <cfRule type="cellIs" dxfId="931" priority="413" operator="equal">
      <formula>"Muy Alta"</formula>
    </cfRule>
    <cfRule type="cellIs" dxfId="930" priority="414" operator="equal">
      <formula>"Alta"</formula>
    </cfRule>
    <cfRule type="cellIs" dxfId="929" priority="415" operator="equal">
      <formula>"Media"</formula>
    </cfRule>
    <cfRule type="cellIs" dxfId="928" priority="416" operator="equal">
      <formula>"Baja"</formula>
    </cfRule>
    <cfRule type="cellIs" dxfId="927" priority="417" operator="equal">
      <formula>"Muy baja"</formula>
    </cfRule>
  </conditionalFormatting>
  <conditionalFormatting sqref="AK70">
    <cfRule type="cellIs" dxfId="926" priority="412" operator="equal">
      <formula>"Leve"</formula>
    </cfRule>
  </conditionalFormatting>
  <conditionalFormatting sqref="AK70">
    <cfRule type="cellIs" dxfId="925" priority="411" operator="equal">
      <formula>"Menor"</formula>
    </cfRule>
  </conditionalFormatting>
  <conditionalFormatting sqref="AN80:AN81">
    <cfRule type="cellIs" dxfId="924" priority="403" operator="equal">
      <formula>"Extrema"</formula>
    </cfRule>
    <cfRule type="cellIs" dxfId="923" priority="404" operator="equal">
      <formula>"Alta"</formula>
    </cfRule>
    <cfRule type="cellIs" dxfId="922" priority="405" operator="equal">
      <formula>"Moderada"</formula>
    </cfRule>
    <cfRule type="cellIs" dxfId="921" priority="406" operator="equal">
      <formula>"Baja"</formula>
    </cfRule>
  </conditionalFormatting>
  <conditionalFormatting sqref="AN109">
    <cfRule type="cellIs" dxfId="920" priority="399" operator="equal">
      <formula>"Extrema"</formula>
    </cfRule>
    <cfRule type="cellIs" dxfId="919" priority="400" operator="equal">
      <formula>"Alta"</formula>
    </cfRule>
    <cfRule type="cellIs" dxfId="918" priority="401" operator="equal">
      <formula>"Moderada"</formula>
    </cfRule>
    <cfRule type="cellIs" dxfId="917" priority="402" operator="equal">
      <formula>"Baja"</formula>
    </cfRule>
  </conditionalFormatting>
  <conditionalFormatting sqref="AM112">
    <cfRule type="cellIs" dxfId="916" priority="373" operator="equal">
      <formula>"Extrema"</formula>
    </cfRule>
    <cfRule type="cellIs" dxfId="915" priority="374" operator="equal">
      <formula>"Alta"</formula>
    </cfRule>
    <cfRule type="cellIs" dxfId="914" priority="375" operator="equal">
      <formula>"Moderada"</formula>
    </cfRule>
    <cfRule type="cellIs" dxfId="913" priority="376" operator="equal">
      <formula>"Baja"</formula>
    </cfRule>
  </conditionalFormatting>
  <conditionalFormatting sqref="AK112">
    <cfRule type="cellIs" dxfId="912" priority="370" operator="equal">
      <formula>"Moderado"</formula>
    </cfRule>
    <cfRule type="cellIs" dxfId="911" priority="371" operator="equal">
      <formula>"Catastrófico"</formula>
    </cfRule>
    <cfRule type="cellIs" dxfId="910" priority="372" operator="equal">
      <formula>"Mayor"</formula>
    </cfRule>
  </conditionalFormatting>
  <conditionalFormatting sqref="M112">
    <cfRule type="cellIs" dxfId="909" priority="365" operator="equal">
      <formula>"Muy Alta"</formula>
    </cfRule>
    <cfRule type="cellIs" dxfId="908" priority="366" operator="equal">
      <formula>"Alta"</formula>
    </cfRule>
    <cfRule type="cellIs" dxfId="907" priority="367" operator="equal">
      <formula>"Media"</formula>
    </cfRule>
    <cfRule type="cellIs" dxfId="906" priority="368" operator="equal">
      <formula>"Baja"</formula>
    </cfRule>
    <cfRule type="cellIs" dxfId="905" priority="369" operator="equal">
      <formula>"Muy baja"</formula>
    </cfRule>
  </conditionalFormatting>
  <conditionalFormatting sqref="BD112">
    <cfRule type="cellIs" dxfId="904" priority="361" operator="equal">
      <formula>"Extrema"</formula>
    </cfRule>
    <cfRule type="cellIs" dxfId="903" priority="362" operator="equal">
      <formula>"Alta"</formula>
    </cfRule>
    <cfRule type="cellIs" dxfId="902" priority="363" operator="equal">
      <formula>"Moderada"</formula>
    </cfRule>
    <cfRule type="cellIs" dxfId="901" priority="364" operator="equal">
      <formula>"Baja"</formula>
    </cfRule>
  </conditionalFormatting>
  <conditionalFormatting sqref="AK112">
    <cfRule type="cellIs" dxfId="900" priority="360" operator="equal">
      <formula>"Leve"</formula>
    </cfRule>
  </conditionalFormatting>
  <conditionalFormatting sqref="AK112">
    <cfRule type="cellIs" dxfId="899" priority="359" operator="equal">
      <formula>"Menor"</formula>
    </cfRule>
  </conditionalFormatting>
  <conditionalFormatting sqref="AN112">
    <cfRule type="cellIs" dxfId="898" priority="355" operator="equal">
      <formula>"Extrema"</formula>
    </cfRule>
    <cfRule type="cellIs" dxfId="897" priority="356" operator="equal">
      <formula>"Alta"</formula>
    </cfRule>
    <cfRule type="cellIs" dxfId="896" priority="357" operator="equal">
      <formula>"Moderada"</formula>
    </cfRule>
    <cfRule type="cellIs" dxfId="895" priority="358" operator="equal">
      <formula>"Baja"</formula>
    </cfRule>
  </conditionalFormatting>
  <conditionalFormatting sqref="AM115">
    <cfRule type="cellIs" dxfId="894" priority="351" operator="equal">
      <formula>"Extrema"</formula>
    </cfRule>
    <cfRule type="cellIs" dxfId="893" priority="352" operator="equal">
      <formula>"Alta"</formula>
    </cfRule>
    <cfRule type="cellIs" dxfId="892" priority="353" operator="equal">
      <formula>"Moderada"</formula>
    </cfRule>
    <cfRule type="cellIs" dxfId="891" priority="354" operator="equal">
      <formula>"Baja"</formula>
    </cfRule>
  </conditionalFormatting>
  <conditionalFormatting sqref="AK115">
    <cfRule type="cellIs" dxfId="890" priority="348" operator="equal">
      <formula>"Moderado"</formula>
    </cfRule>
    <cfRule type="cellIs" dxfId="889" priority="349" operator="equal">
      <formula>"Catastrófico"</formula>
    </cfRule>
    <cfRule type="cellIs" dxfId="888" priority="350" operator="equal">
      <formula>"Mayor"</formula>
    </cfRule>
  </conditionalFormatting>
  <conditionalFormatting sqref="M115">
    <cfRule type="cellIs" dxfId="887" priority="343" operator="equal">
      <formula>"Muy Alta"</formula>
    </cfRule>
    <cfRule type="cellIs" dxfId="886" priority="344" operator="equal">
      <formula>"Alta"</formula>
    </cfRule>
    <cfRule type="cellIs" dxfId="885" priority="345" operator="equal">
      <formula>"Media"</formula>
    </cfRule>
    <cfRule type="cellIs" dxfId="884" priority="346" operator="equal">
      <formula>"Baja"</formula>
    </cfRule>
    <cfRule type="cellIs" dxfId="883" priority="347" operator="equal">
      <formula>"Muy baja"</formula>
    </cfRule>
  </conditionalFormatting>
  <conditionalFormatting sqref="BD113:BD115">
    <cfRule type="cellIs" dxfId="882" priority="339" operator="equal">
      <formula>"Extrema"</formula>
    </cfRule>
    <cfRule type="cellIs" dxfId="881" priority="340" operator="equal">
      <formula>"Alta"</formula>
    </cfRule>
    <cfRule type="cellIs" dxfId="880" priority="341" operator="equal">
      <formula>"Moderada"</formula>
    </cfRule>
    <cfRule type="cellIs" dxfId="879" priority="342" operator="equal">
      <formula>"Baja"</formula>
    </cfRule>
  </conditionalFormatting>
  <conditionalFormatting sqref="AK115">
    <cfRule type="cellIs" dxfId="878" priority="338" operator="equal">
      <formula>"Leve"</formula>
    </cfRule>
  </conditionalFormatting>
  <conditionalFormatting sqref="AK115">
    <cfRule type="cellIs" dxfId="877" priority="337" operator="equal">
      <formula>"Menor"</formula>
    </cfRule>
  </conditionalFormatting>
  <conditionalFormatting sqref="AN113:AN116">
    <cfRule type="cellIs" dxfId="876" priority="333" operator="equal">
      <formula>"Extrema"</formula>
    </cfRule>
    <cfRule type="cellIs" dxfId="875" priority="334" operator="equal">
      <formula>"Alta"</formula>
    </cfRule>
    <cfRule type="cellIs" dxfId="874" priority="335" operator="equal">
      <formula>"Moderada"</formula>
    </cfRule>
    <cfRule type="cellIs" dxfId="873" priority="336" operator="equal">
      <formula>"Baja"</formula>
    </cfRule>
  </conditionalFormatting>
  <conditionalFormatting sqref="AM117">
    <cfRule type="cellIs" dxfId="872" priority="329" operator="equal">
      <formula>"Extrema"</formula>
    </cfRule>
    <cfRule type="cellIs" dxfId="871" priority="330" operator="equal">
      <formula>"Alta"</formula>
    </cfRule>
    <cfRule type="cellIs" dxfId="870" priority="331" operator="equal">
      <formula>"Moderada"</formula>
    </cfRule>
    <cfRule type="cellIs" dxfId="869" priority="332" operator="equal">
      <formula>"Baja"</formula>
    </cfRule>
  </conditionalFormatting>
  <conditionalFormatting sqref="AK117">
    <cfRule type="cellIs" dxfId="868" priority="326" operator="equal">
      <formula>"Moderado"</formula>
    </cfRule>
    <cfRule type="cellIs" dxfId="867" priority="327" operator="equal">
      <formula>"Catastrófico"</formula>
    </cfRule>
    <cfRule type="cellIs" dxfId="866" priority="328" operator="equal">
      <formula>"Mayor"</formula>
    </cfRule>
  </conditionalFormatting>
  <conditionalFormatting sqref="M117">
    <cfRule type="cellIs" dxfId="865" priority="321" operator="equal">
      <formula>"Muy Alta"</formula>
    </cfRule>
    <cfRule type="cellIs" dxfId="864" priority="322" operator="equal">
      <formula>"Alta"</formula>
    </cfRule>
    <cfRule type="cellIs" dxfId="863" priority="323" operator="equal">
      <formula>"Media"</formula>
    </cfRule>
    <cfRule type="cellIs" dxfId="862" priority="324" operator="equal">
      <formula>"Baja"</formula>
    </cfRule>
    <cfRule type="cellIs" dxfId="861" priority="325" operator="equal">
      <formula>"Muy baja"</formula>
    </cfRule>
  </conditionalFormatting>
  <conditionalFormatting sqref="BD117">
    <cfRule type="cellIs" dxfId="860" priority="317" operator="equal">
      <formula>"Extrema"</formula>
    </cfRule>
    <cfRule type="cellIs" dxfId="859" priority="318" operator="equal">
      <formula>"Alta"</formula>
    </cfRule>
    <cfRule type="cellIs" dxfId="858" priority="319" operator="equal">
      <formula>"Moderada"</formula>
    </cfRule>
    <cfRule type="cellIs" dxfId="857" priority="320" operator="equal">
      <formula>"Baja"</formula>
    </cfRule>
  </conditionalFormatting>
  <conditionalFormatting sqref="AK117">
    <cfRule type="cellIs" dxfId="856" priority="316" operator="equal">
      <formula>"Leve"</formula>
    </cfRule>
  </conditionalFormatting>
  <conditionalFormatting sqref="AK117">
    <cfRule type="cellIs" dxfId="855" priority="315" operator="equal">
      <formula>"Menor"</formula>
    </cfRule>
  </conditionalFormatting>
  <conditionalFormatting sqref="AN117">
    <cfRule type="cellIs" dxfId="854" priority="311" operator="equal">
      <formula>"Extrema"</formula>
    </cfRule>
    <cfRule type="cellIs" dxfId="853" priority="312" operator="equal">
      <formula>"Alta"</formula>
    </cfRule>
    <cfRule type="cellIs" dxfId="852" priority="313" operator="equal">
      <formula>"Moderada"</formula>
    </cfRule>
    <cfRule type="cellIs" dxfId="851" priority="314" operator="equal">
      <formula>"Baja"</formula>
    </cfRule>
  </conditionalFormatting>
  <conditionalFormatting sqref="AM120 AM127">
    <cfRule type="cellIs" dxfId="850" priority="307" operator="equal">
      <formula>"Extrema"</formula>
    </cfRule>
    <cfRule type="cellIs" dxfId="849" priority="308" operator="equal">
      <formula>"Alta"</formula>
    </cfRule>
    <cfRule type="cellIs" dxfId="848" priority="309" operator="equal">
      <formula>"Moderada"</formula>
    </cfRule>
    <cfRule type="cellIs" dxfId="847" priority="310" operator="equal">
      <formula>"Baja"</formula>
    </cfRule>
  </conditionalFormatting>
  <conditionalFormatting sqref="AK120 AK127">
    <cfRule type="cellIs" dxfId="846" priority="304" operator="equal">
      <formula>"Moderado"</formula>
    </cfRule>
    <cfRule type="cellIs" dxfId="845" priority="305" operator="equal">
      <formula>"Catastrófico"</formula>
    </cfRule>
    <cfRule type="cellIs" dxfId="844" priority="306" operator="equal">
      <formula>"Mayor"</formula>
    </cfRule>
  </conditionalFormatting>
  <conditionalFormatting sqref="M120 M127">
    <cfRule type="cellIs" dxfId="843" priority="299" operator="equal">
      <formula>"Muy Alta"</formula>
    </cfRule>
    <cfRule type="cellIs" dxfId="842" priority="300" operator="equal">
      <formula>"Alta"</formula>
    </cfRule>
    <cfRule type="cellIs" dxfId="841" priority="301" operator="equal">
      <formula>"Media"</formula>
    </cfRule>
    <cfRule type="cellIs" dxfId="840" priority="302" operator="equal">
      <formula>"Baja"</formula>
    </cfRule>
    <cfRule type="cellIs" dxfId="839" priority="303" operator="equal">
      <formula>"Muy baja"</formula>
    </cfRule>
  </conditionalFormatting>
  <conditionalFormatting sqref="BD120 BD127">
    <cfRule type="cellIs" dxfId="838" priority="295" operator="equal">
      <formula>"Extrema"</formula>
    </cfRule>
    <cfRule type="cellIs" dxfId="837" priority="296" operator="equal">
      <formula>"Alta"</formula>
    </cfRule>
    <cfRule type="cellIs" dxfId="836" priority="297" operator="equal">
      <formula>"Moderada"</formula>
    </cfRule>
    <cfRule type="cellIs" dxfId="835" priority="298" operator="equal">
      <formula>"Baja"</formula>
    </cfRule>
  </conditionalFormatting>
  <conditionalFormatting sqref="AK120 AK127">
    <cfRule type="cellIs" dxfId="834" priority="294" operator="equal">
      <formula>"Leve"</formula>
    </cfRule>
  </conditionalFormatting>
  <conditionalFormatting sqref="AK120 AK127">
    <cfRule type="cellIs" dxfId="833" priority="293" operator="equal">
      <formula>"Menor"</formula>
    </cfRule>
  </conditionalFormatting>
  <conditionalFormatting sqref="AN120:AN121 AN127:AN128">
    <cfRule type="cellIs" dxfId="832" priority="289" operator="equal">
      <formula>"Extrema"</formula>
    </cfRule>
    <cfRule type="cellIs" dxfId="831" priority="290" operator="equal">
      <formula>"Alta"</formula>
    </cfRule>
    <cfRule type="cellIs" dxfId="830" priority="291" operator="equal">
      <formula>"Moderada"</formula>
    </cfRule>
    <cfRule type="cellIs" dxfId="829" priority="292" operator="equal">
      <formula>"Baja"</formula>
    </cfRule>
  </conditionalFormatting>
  <conditionalFormatting sqref="AM122 AM124">
    <cfRule type="cellIs" dxfId="828" priority="263" operator="equal">
      <formula>"Extrema"</formula>
    </cfRule>
    <cfRule type="cellIs" dxfId="827" priority="264" operator="equal">
      <formula>"Alta"</formula>
    </cfRule>
    <cfRule type="cellIs" dxfId="826" priority="265" operator="equal">
      <formula>"Moderada"</formula>
    </cfRule>
    <cfRule type="cellIs" dxfId="825" priority="266" operator="equal">
      <formula>"Baja"</formula>
    </cfRule>
  </conditionalFormatting>
  <conditionalFormatting sqref="AK122 AK124">
    <cfRule type="cellIs" dxfId="824" priority="260" operator="equal">
      <formula>"Moderado"</formula>
    </cfRule>
    <cfRule type="cellIs" dxfId="823" priority="261" operator="equal">
      <formula>"Catastrófico"</formula>
    </cfRule>
    <cfRule type="cellIs" dxfId="822" priority="262" operator="equal">
      <formula>"Mayor"</formula>
    </cfRule>
  </conditionalFormatting>
  <conditionalFormatting sqref="M122 M124">
    <cfRule type="cellIs" dxfId="821" priority="255" operator="equal">
      <formula>"Muy Alta"</formula>
    </cfRule>
    <cfRule type="cellIs" dxfId="820" priority="256" operator="equal">
      <formula>"Alta"</formula>
    </cfRule>
    <cfRule type="cellIs" dxfId="819" priority="257" operator="equal">
      <formula>"Media"</formula>
    </cfRule>
    <cfRule type="cellIs" dxfId="818" priority="258" operator="equal">
      <formula>"Baja"</formula>
    </cfRule>
    <cfRule type="cellIs" dxfId="817" priority="259" operator="equal">
      <formula>"Muy baja"</formula>
    </cfRule>
  </conditionalFormatting>
  <conditionalFormatting sqref="BD121 BD126">
    <cfRule type="cellIs" dxfId="816" priority="273" operator="equal">
      <formula>"Extrema"</formula>
    </cfRule>
    <cfRule type="cellIs" dxfId="815" priority="274" operator="equal">
      <formula>"Alta"</formula>
    </cfRule>
    <cfRule type="cellIs" dxfId="814" priority="275" operator="equal">
      <formula>"Moderada"</formula>
    </cfRule>
    <cfRule type="cellIs" dxfId="813" priority="276" operator="equal">
      <formula>"Baja"</formula>
    </cfRule>
  </conditionalFormatting>
  <conditionalFormatting sqref="AK122 AK124">
    <cfRule type="cellIs" dxfId="812" priority="250" operator="equal">
      <formula>"Leve"</formula>
    </cfRule>
  </conditionalFormatting>
  <conditionalFormatting sqref="AK122 AK124">
    <cfRule type="cellIs" dxfId="811" priority="249" operator="equal">
      <formula>"Menor"</formula>
    </cfRule>
  </conditionalFormatting>
  <conditionalFormatting sqref="AN122:AN126">
    <cfRule type="cellIs" dxfId="810" priority="245" operator="equal">
      <formula>"Extrema"</formula>
    </cfRule>
    <cfRule type="cellIs" dxfId="809" priority="246" operator="equal">
      <formula>"Alta"</formula>
    </cfRule>
    <cfRule type="cellIs" dxfId="808" priority="247" operator="equal">
      <formula>"Moderada"</formula>
    </cfRule>
    <cfRule type="cellIs" dxfId="807" priority="248" operator="equal">
      <formula>"Baja"</formula>
    </cfRule>
  </conditionalFormatting>
  <conditionalFormatting sqref="BD122:BD125">
    <cfRule type="cellIs" dxfId="806" priority="251" operator="equal">
      <formula>"Extrema"</formula>
    </cfRule>
    <cfRule type="cellIs" dxfId="805" priority="252" operator="equal">
      <formula>"Alta"</formula>
    </cfRule>
    <cfRule type="cellIs" dxfId="804" priority="253" operator="equal">
      <formula>"Moderada"</formula>
    </cfRule>
    <cfRule type="cellIs" dxfId="803" priority="254" operator="equal">
      <formula>"Baja"</formula>
    </cfRule>
  </conditionalFormatting>
  <conditionalFormatting sqref="AM129">
    <cfRule type="cellIs" dxfId="802" priority="241" operator="equal">
      <formula>"Extrema"</formula>
    </cfRule>
    <cfRule type="cellIs" dxfId="801" priority="242" operator="equal">
      <formula>"Alta"</formula>
    </cfRule>
    <cfRule type="cellIs" dxfId="800" priority="243" operator="equal">
      <formula>"Moderada"</formula>
    </cfRule>
    <cfRule type="cellIs" dxfId="799" priority="244" operator="equal">
      <formula>"Baja"</formula>
    </cfRule>
  </conditionalFormatting>
  <conditionalFormatting sqref="AK129">
    <cfRule type="cellIs" dxfId="798" priority="238" operator="equal">
      <formula>"Moderado"</formula>
    </cfRule>
    <cfRule type="cellIs" dxfId="797" priority="239" operator="equal">
      <formula>"Catastrófico"</formula>
    </cfRule>
    <cfRule type="cellIs" dxfId="796" priority="240" operator="equal">
      <formula>"Mayor"</formula>
    </cfRule>
  </conditionalFormatting>
  <conditionalFormatting sqref="M129">
    <cfRule type="cellIs" dxfId="795" priority="233" operator="equal">
      <formula>"Muy Alta"</formula>
    </cfRule>
    <cfRule type="cellIs" dxfId="794" priority="234" operator="equal">
      <formula>"Alta"</formula>
    </cfRule>
    <cfRule type="cellIs" dxfId="793" priority="235" operator="equal">
      <formula>"Media"</formula>
    </cfRule>
    <cfRule type="cellIs" dxfId="792" priority="236" operator="equal">
      <formula>"Baja"</formula>
    </cfRule>
    <cfRule type="cellIs" dxfId="791" priority="237" operator="equal">
      <formula>"Muy baja"</formula>
    </cfRule>
  </conditionalFormatting>
  <conditionalFormatting sqref="BD129">
    <cfRule type="cellIs" dxfId="790" priority="229" operator="equal">
      <formula>"Extrema"</formula>
    </cfRule>
    <cfRule type="cellIs" dxfId="789" priority="230" operator="equal">
      <formula>"Alta"</formula>
    </cfRule>
    <cfRule type="cellIs" dxfId="788" priority="231" operator="equal">
      <formula>"Moderada"</formula>
    </cfRule>
    <cfRule type="cellIs" dxfId="787" priority="232" operator="equal">
      <formula>"Baja"</formula>
    </cfRule>
  </conditionalFormatting>
  <conditionalFormatting sqref="AK129">
    <cfRule type="cellIs" dxfId="786" priority="228" operator="equal">
      <formula>"Leve"</formula>
    </cfRule>
  </conditionalFormatting>
  <conditionalFormatting sqref="AK129">
    <cfRule type="cellIs" dxfId="785" priority="227" operator="equal">
      <formula>"Menor"</formula>
    </cfRule>
  </conditionalFormatting>
  <conditionalFormatting sqref="AN129:AN130">
    <cfRule type="cellIs" dxfId="784" priority="223" operator="equal">
      <formula>"Extrema"</formula>
    </cfRule>
    <cfRule type="cellIs" dxfId="783" priority="224" operator="equal">
      <formula>"Alta"</formula>
    </cfRule>
    <cfRule type="cellIs" dxfId="782" priority="225" operator="equal">
      <formula>"Moderada"</formula>
    </cfRule>
    <cfRule type="cellIs" dxfId="781" priority="226" operator="equal">
      <formula>"Baja"</formula>
    </cfRule>
  </conditionalFormatting>
  <conditionalFormatting sqref="BD128">
    <cfRule type="cellIs" dxfId="780" priority="207" operator="equal">
      <formula>"Extrema"</formula>
    </cfRule>
    <cfRule type="cellIs" dxfId="779" priority="208" operator="equal">
      <formula>"Alta"</formula>
    </cfRule>
    <cfRule type="cellIs" dxfId="778" priority="209" operator="equal">
      <formula>"Moderada"</formula>
    </cfRule>
    <cfRule type="cellIs" dxfId="777" priority="210" operator="equal">
      <formula>"Baja"</formula>
    </cfRule>
  </conditionalFormatting>
  <conditionalFormatting sqref="BD109">
    <cfRule type="cellIs" dxfId="776" priority="197" operator="equal">
      <formula>"Extrema"</formula>
    </cfRule>
    <cfRule type="cellIs" dxfId="775" priority="198" operator="equal">
      <formula>"Alta"</formula>
    </cfRule>
    <cfRule type="cellIs" dxfId="774" priority="199" operator="equal">
      <formula>"Moderada"</formula>
    </cfRule>
    <cfRule type="cellIs" dxfId="773" priority="200" operator="equal">
      <formula>"Baja"</formula>
    </cfRule>
  </conditionalFormatting>
  <conditionalFormatting sqref="BD116">
    <cfRule type="cellIs" dxfId="772" priority="193" operator="equal">
      <formula>"Extrema"</formula>
    </cfRule>
    <cfRule type="cellIs" dxfId="771" priority="194" operator="equal">
      <formula>"Alta"</formula>
    </cfRule>
    <cfRule type="cellIs" dxfId="770" priority="195" operator="equal">
      <formula>"Moderada"</formula>
    </cfRule>
    <cfRule type="cellIs" dxfId="769" priority="196" operator="equal">
      <formula>"Baja"</formula>
    </cfRule>
  </conditionalFormatting>
  <conditionalFormatting sqref="BD35 AM41 AM35:AN35 BD41:BD42 AN39:AN42 AM39 AM38:AN38">
    <cfRule type="cellIs" dxfId="768" priority="161" operator="equal">
      <formula>"Extrema"</formula>
    </cfRule>
    <cfRule type="cellIs" dxfId="767" priority="162" operator="equal">
      <formula>"Alta"</formula>
    </cfRule>
    <cfRule type="cellIs" dxfId="766" priority="163" operator="equal">
      <formula>"Moderada"</formula>
    </cfRule>
    <cfRule type="cellIs" dxfId="765" priority="164" operator="equal">
      <formula>"Baja"</formula>
    </cfRule>
  </conditionalFormatting>
  <conditionalFormatting sqref="AK35 AK41">
    <cfRule type="cellIs" dxfId="764" priority="158" operator="equal">
      <formula>"Moderado"</formula>
    </cfRule>
    <cfRule type="cellIs" dxfId="763" priority="159" operator="equal">
      <formula>"Catastrófico"</formula>
    </cfRule>
    <cfRule type="cellIs" dxfId="762" priority="160" operator="equal">
      <formula>"Mayor"</formula>
    </cfRule>
  </conditionalFormatting>
  <conditionalFormatting sqref="M35 M41">
    <cfRule type="cellIs" dxfId="761" priority="153" operator="equal">
      <formula>"Muy Alta"</formula>
    </cfRule>
    <cfRule type="cellIs" dxfId="760" priority="154" operator="equal">
      <formula>"Alta"</formula>
    </cfRule>
    <cfRule type="cellIs" dxfId="759" priority="155" operator="equal">
      <formula>"Media"</formula>
    </cfRule>
    <cfRule type="cellIs" dxfId="758" priority="156" operator="equal">
      <formula>"Baja"</formula>
    </cfRule>
    <cfRule type="cellIs" dxfId="757" priority="157" operator="equal">
      <formula>"Muy baja"</formula>
    </cfRule>
  </conditionalFormatting>
  <conditionalFormatting sqref="AK35 AK41">
    <cfRule type="cellIs" dxfId="756" priority="152" operator="equal">
      <formula>"Leve"</formula>
    </cfRule>
  </conditionalFormatting>
  <conditionalFormatting sqref="AK35 AK41">
    <cfRule type="cellIs" dxfId="755" priority="151" operator="equal">
      <formula>"Menor"</formula>
    </cfRule>
  </conditionalFormatting>
  <conditionalFormatting sqref="AM48:AM54 AN48:AN56 AM56 BD48:BD56">
    <cfRule type="cellIs" dxfId="754" priority="119" operator="equal">
      <formula>"Extrema"</formula>
    </cfRule>
    <cfRule type="cellIs" dxfId="753" priority="120" operator="equal">
      <formula>"Alta"</formula>
    </cfRule>
    <cfRule type="cellIs" dxfId="752" priority="121" operator="equal">
      <formula>"Moderada"</formula>
    </cfRule>
    <cfRule type="cellIs" dxfId="751" priority="122" operator="equal">
      <formula>"Baja"</formula>
    </cfRule>
  </conditionalFormatting>
  <conditionalFormatting sqref="AK48:AK54 AK56">
    <cfRule type="cellIs" dxfId="750" priority="116" operator="equal">
      <formula>"Moderado"</formula>
    </cfRule>
    <cfRule type="cellIs" dxfId="749" priority="117" operator="equal">
      <formula>"Catastrófico"</formula>
    </cfRule>
    <cfRule type="cellIs" dxfId="748" priority="118" operator="equal">
      <formula>"Mayor"</formula>
    </cfRule>
  </conditionalFormatting>
  <conditionalFormatting sqref="M48:M54 M56">
    <cfRule type="cellIs" dxfId="747" priority="111" operator="equal">
      <formula>"Muy Alta"</formula>
    </cfRule>
    <cfRule type="cellIs" dxfId="746" priority="112" operator="equal">
      <formula>"Alta"</formula>
    </cfRule>
    <cfRule type="cellIs" dxfId="745" priority="113" operator="equal">
      <formula>"Media"</formula>
    </cfRule>
    <cfRule type="cellIs" dxfId="744" priority="114" operator="equal">
      <formula>"Baja"</formula>
    </cfRule>
    <cfRule type="cellIs" dxfId="743" priority="115" operator="equal">
      <formula>"Muy baja"</formula>
    </cfRule>
  </conditionalFormatting>
  <conditionalFormatting sqref="AK48:AK54 AK56">
    <cfRule type="cellIs" dxfId="742" priority="110" operator="equal">
      <formula>"Leve"</formula>
    </cfRule>
  </conditionalFormatting>
  <conditionalFormatting sqref="AK48:AK54 AK56">
    <cfRule type="cellIs" dxfId="741" priority="109" operator="equal">
      <formula>"Menor"</formula>
    </cfRule>
  </conditionalFormatting>
  <conditionalFormatting sqref="AM60 AM62 AM67:AM68 BD60:BD69 AN60:AN69">
    <cfRule type="cellIs" dxfId="740" priority="105" operator="equal">
      <formula>"Extrema"</formula>
    </cfRule>
    <cfRule type="cellIs" dxfId="739" priority="106" operator="equal">
      <formula>"Alta"</formula>
    </cfRule>
    <cfRule type="cellIs" dxfId="738" priority="107" operator="equal">
      <formula>"Moderada"</formula>
    </cfRule>
    <cfRule type="cellIs" dxfId="737" priority="108" operator="equal">
      <formula>"Baja"</formula>
    </cfRule>
  </conditionalFormatting>
  <conditionalFormatting sqref="AK60 AK62 AK67:AK68">
    <cfRule type="cellIs" dxfId="736" priority="102" operator="equal">
      <formula>"Moderado"</formula>
    </cfRule>
    <cfRule type="cellIs" dxfId="735" priority="103" operator="equal">
      <formula>"Catastrófico"</formula>
    </cfRule>
    <cfRule type="cellIs" dxfId="734" priority="104" operator="equal">
      <formula>"Mayor"</formula>
    </cfRule>
  </conditionalFormatting>
  <conditionalFormatting sqref="M60 M62 M67:M68">
    <cfRule type="cellIs" dxfId="733" priority="97" operator="equal">
      <formula>"Muy Alta"</formula>
    </cfRule>
    <cfRule type="cellIs" dxfId="732" priority="98" operator="equal">
      <formula>"Alta"</formula>
    </cfRule>
    <cfRule type="cellIs" dxfId="731" priority="99" operator="equal">
      <formula>"Media"</formula>
    </cfRule>
    <cfRule type="cellIs" dxfId="730" priority="100" operator="equal">
      <formula>"Baja"</formula>
    </cfRule>
    <cfRule type="cellIs" dxfId="729" priority="101" operator="equal">
      <formula>"Muy baja"</formula>
    </cfRule>
  </conditionalFormatting>
  <conditionalFormatting sqref="AK60 AK62 AK67:AK68">
    <cfRule type="cellIs" dxfId="728" priority="96" operator="equal">
      <formula>"Leve"</formula>
    </cfRule>
  </conditionalFormatting>
  <conditionalFormatting sqref="AK60 AK62 AK67:AK68">
    <cfRule type="cellIs" dxfId="727" priority="95" operator="equal">
      <formula>"Menor"</formula>
    </cfRule>
  </conditionalFormatting>
  <conditionalFormatting sqref="BD57 AM57:AN57">
    <cfRule type="cellIs" dxfId="726" priority="91" operator="equal">
      <formula>"Extrema"</formula>
    </cfRule>
    <cfRule type="cellIs" dxfId="725" priority="92" operator="equal">
      <formula>"Alta"</formula>
    </cfRule>
    <cfRule type="cellIs" dxfId="724" priority="93" operator="equal">
      <formula>"Moderada"</formula>
    </cfRule>
    <cfRule type="cellIs" dxfId="723" priority="94" operator="equal">
      <formula>"Baja"</formula>
    </cfRule>
  </conditionalFormatting>
  <conditionalFormatting sqref="AK57">
    <cfRule type="cellIs" dxfId="722" priority="88" operator="equal">
      <formula>"Moderado"</formula>
    </cfRule>
    <cfRule type="cellIs" dxfId="721" priority="89" operator="equal">
      <formula>"Catastrófico"</formula>
    </cfRule>
    <cfRule type="cellIs" dxfId="720" priority="90" operator="equal">
      <formula>"Mayor"</formula>
    </cfRule>
  </conditionalFormatting>
  <conditionalFormatting sqref="M57">
    <cfRule type="cellIs" dxfId="719" priority="83" operator="equal">
      <formula>"Muy Alta"</formula>
    </cfRule>
    <cfRule type="cellIs" dxfId="718" priority="84" operator="equal">
      <formula>"Alta"</formula>
    </cfRule>
    <cfRule type="cellIs" dxfId="717" priority="85" operator="equal">
      <formula>"Media"</formula>
    </cfRule>
    <cfRule type="cellIs" dxfId="716" priority="86" operator="equal">
      <formula>"Baja"</formula>
    </cfRule>
    <cfRule type="cellIs" dxfId="715" priority="87" operator="equal">
      <formula>"Muy baja"</formula>
    </cfRule>
  </conditionalFormatting>
  <conditionalFormatting sqref="AK57">
    <cfRule type="cellIs" dxfId="714" priority="82" operator="equal">
      <formula>"Leve"</formula>
    </cfRule>
  </conditionalFormatting>
  <conditionalFormatting sqref="AK57">
    <cfRule type="cellIs" dxfId="713" priority="81" operator="equal">
      <formula>"Menor"</formula>
    </cfRule>
  </conditionalFormatting>
  <conditionalFormatting sqref="AM58 BD58:BD59 AN58:AN59">
    <cfRule type="cellIs" dxfId="712" priority="77" operator="equal">
      <formula>"Extrema"</formula>
    </cfRule>
    <cfRule type="cellIs" dxfId="711" priority="78" operator="equal">
      <formula>"Alta"</formula>
    </cfRule>
    <cfRule type="cellIs" dxfId="710" priority="79" operator="equal">
      <formula>"Moderada"</formula>
    </cfRule>
    <cfRule type="cellIs" dxfId="709" priority="80" operator="equal">
      <formula>"Baja"</formula>
    </cfRule>
  </conditionalFormatting>
  <conditionalFormatting sqref="AK58">
    <cfRule type="cellIs" dxfId="708" priority="74" operator="equal">
      <formula>"Moderado"</formula>
    </cfRule>
    <cfRule type="cellIs" dxfId="707" priority="75" operator="equal">
      <formula>"Catastrófico"</formula>
    </cfRule>
    <cfRule type="cellIs" dxfId="706" priority="76" operator="equal">
      <formula>"Mayor"</formula>
    </cfRule>
  </conditionalFormatting>
  <conditionalFormatting sqref="M58">
    <cfRule type="cellIs" dxfId="705" priority="69" operator="equal">
      <formula>"Muy Alta"</formula>
    </cfRule>
    <cfRule type="cellIs" dxfId="704" priority="70" operator="equal">
      <formula>"Alta"</formula>
    </cfRule>
    <cfRule type="cellIs" dxfId="703" priority="71" operator="equal">
      <formula>"Media"</formula>
    </cfRule>
    <cfRule type="cellIs" dxfId="702" priority="72" operator="equal">
      <formula>"Baja"</formula>
    </cfRule>
    <cfRule type="cellIs" dxfId="701" priority="73" operator="equal">
      <formula>"Muy baja"</formula>
    </cfRule>
  </conditionalFormatting>
  <conditionalFormatting sqref="AK58">
    <cfRule type="cellIs" dxfId="700" priority="68" operator="equal">
      <formula>"Leve"</formula>
    </cfRule>
  </conditionalFormatting>
  <conditionalFormatting sqref="AK58">
    <cfRule type="cellIs" dxfId="699" priority="67" operator="equal">
      <formula>"Menor"</formula>
    </cfRule>
  </conditionalFormatting>
  <conditionalFormatting sqref="BD15">
    <cfRule type="cellIs" dxfId="698" priority="63" operator="equal">
      <formula>"Extrema"</formula>
    </cfRule>
    <cfRule type="cellIs" dxfId="697" priority="64" operator="equal">
      <formula>"Alta"</formula>
    </cfRule>
    <cfRule type="cellIs" dxfId="696" priority="65" operator="equal">
      <formula>"Moderada"</formula>
    </cfRule>
    <cfRule type="cellIs" dxfId="695" priority="66" operator="equal">
      <formula>"Baja"</formula>
    </cfRule>
  </conditionalFormatting>
  <conditionalFormatting sqref="BD103 AM103:AN103">
    <cfRule type="cellIs" dxfId="694" priority="59" operator="equal">
      <formula>"Extrema"</formula>
    </cfRule>
    <cfRule type="cellIs" dxfId="693" priority="60" operator="equal">
      <formula>"Alta"</formula>
    </cfRule>
    <cfRule type="cellIs" dxfId="692" priority="61" operator="equal">
      <formula>"Moderada"</formula>
    </cfRule>
    <cfRule type="cellIs" dxfId="691" priority="62" operator="equal">
      <formula>"Baja"</formula>
    </cfRule>
  </conditionalFormatting>
  <conditionalFormatting sqref="AK103">
    <cfRule type="cellIs" dxfId="690" priority="56" operator="equal">
      <formula>"Moderado"</formula>
    </cfRule>
    <cfRule type="cellIs" dxfId="689" priority="57" operator="equal">
      <formula>"Catastrófico"</formula>
    </cfRule>
    <cfRule type="cellIs" dxfId="688" priority="58" operator="equal">
      <formula>"Mayor"</formula>
    </cfRule>
  </conditionalFormatting>
  <conditionalFormatting sqref="M103">
    <cfRule type="cellIs" dxfId="687" priority="51" operator="equal">
      <formula>"Muy Alta"</formula>
    </cfRule>
    <cfRule type="cellIs" dxfId="686" priority="52" operator="equal">
      <formula>"Alta"</formula>
    </cfRule>
    <cfRule type="cellIs" dxfId="685" priority="53" operator="equal">
      <formula>"Media"</formula>
    </cfRule>
    <cfRule type="cellIs" dxfId="684" priority="54" operator="equal">
      <formula>"Baja"</formula>
    </cfRule>
    <cfRule type="cellIs" dxfId="683" priority="55" operator="equal">
      <formula>"Muy baja"</formula>
    </cfRule>
  </conditionalFormatting>
  <conditionalFormatting sqref="AK103">
    <cfRule type="cellIs" dxfId="682" priority="50" operator="equal">
      <formula>"Leve"</formula>
    </cfRule>
  </conditionalFormatting>
  <conditionalFormatting sqref="AK103">
    <cfRule type="cellIs" dxfId="681" priority="49" operator="equal">
      <formula>"Menor"</formula>
    </cfRule>
  </conditionalFormatting>
  <conditionalFormatting sqref="BD40">
    <cfRule type="cellIs" dxfId="680" priority="45" operator="equal">
      <formula>"Extrema"</formula>
    </cfRule>
    <cfRule type="cellIs" dxfId="679" priority="46" operator="equal">
      <formula>"Alta"</formula>
    </cfRule>
    <cfRule type="cellIs" dxfId="678" priority="47" operator="equal">
      <formula>"Moderada"</formula>
    </cfRule>
    <cfRule type="cellIs" dxfId="677" priority="48" operator="equal">
      <formula>"Baja"</formula>
    </cfRule>
  </conditionalFormatting>
  <conditionalFormatting sqref="BD36:BD37">
    <cfRule type="cellIs" dxfId="676" priority="5" operator="equal">
      <formula>"Extrema"</formula>
    </cfRule>
    <cfRule type="cellIs" dxfId="675" priority="6" operator="equal">
      <formula>"Alta"</formula>
    </cfRule>
    <cfRule type="cellIs" dxfId="674" priority="7" operator="equal">
      <formula>"Moderada"</formula>
    </cfRule>
    <cfRule type="cellIs" dxfId="673" priority="8" operator="equal">
      <formula>"Baja"</formula>
    </cfRule>
  </conditionalFormatting>
  <conditionalFormatting sqref="AM36:AN36 AN37">
    <cfRule type="cellIs" dxfId="672" priority="19" operator="equal">
      <formula>"Extrema"</formula>
    </cfRule>
    <cfRule type="cellIs" dxfId="671" priority="20" operator="equal">
      <formula>"Alta"</formula>
    </cfRule>
    <cfRule type="cellIs" dxfId="670" priority="21" operator="equal">
      <formula>"Moderada"</formula>
    </cfRule>
    <cfRule type="cellIs" dxfId="669" priority="22" operator="equal">
      <formula>"Baja"</formula>
    </cfRule>
  </conditionalFormatting>
  <conditionalFormatting sqref="AK36">
    <cfRule type="cellIs" dxfId="668" priority="16" operator="equal">
      <formula>"Moderado"</formula>
    </cfRule>
    <cfRule type="cellIs" dxfId="667" priority="17" operator="equal">
      <formula>"Catastrófico"</formula>
    </cfRule>
    <cfRule type="cellIs" dxfId="666" priority="18" operator="equal">
      <formula>"Mayor"</formula>
    </cfRule>
  </conditionalFormatting>
  <conditionalFormatting sqref="M36">
    <cfRule type="cellIs" dxfId="665" priority="11" operator="equal">
      <formula>"Muy Alta"</formula>
    </cfRule>
    <cfRule type="cellIs" dxfId="664" priority="12" operator="equal">
      <formula>"Alta"</formula>
    </cfRule>
    <cfRule type="cellIs" dxfId="663" priority="13" operator="equal">
      <formula>"Media"</formula>
    </cfRule>
    <cfRule type="cellIs" dxfId="662" priority="14" operator="equal">
      <formula>"Baja"</formula>
    </cfRule>
    <cfRule type="cellIs" dxfId="661" priority="15" operator="equal">
      <formula>"Muy baja"</formula>
    </cfRule>
  </conditionalFormatting>
  <conditionalFormatting sqref="AK36">
    <cfRule type="cellIs" dxfId="660" priority="10" operator="equal">
      <formula>"Leve"</formula>
    </cfRule>
  </conditionalFormatting>
  <conditionalFormatting sqref="AK36">
    <cfRule type="cellIs" dxfId="659" priority="9" operator="equal">
      <formula>"Menor"</formula>
    </cfRule>
  </conditionalFormatting>
  <conditionalFormatting sqref="AN17:AN18">
    <cfRule type="cellIs" dxfId="658" priority="1" operator="equal">
      <formula>"Extrema"</formula>
    </cfRule>
    <cfRule type="cellIs" dxfId="657" priority="2" operator="equal">
      <formula>"Alta"</formula>
    </cfRule>
    <cfRule type="cellIs" dxfId="656" priority="3" operator="equal">
      <formula>"Moderada"</formula>
    </cfRule>
    <cfRule type="cellIs" dxfId="655" priority="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38" customWidth="1"/>
    <col min="7" max="7" width="42.5703125" style="44" customWidth="1"/>
    <col min="8" max="8" width="29.42578125" style="44" customWidth="1"/>
    <col min="9" max="9" width="30.42578125" style="38" customWidth="1"/>
    <col min="10" max="10" width="36" style="38" customWidth="1"/>
    <col min="11" max="11" width="36" style="44" customWidth="1"/>
    <col min="12" max="12" width="20.140625" style="44" bestFit="1" customWidth="1"/>
    <col min="13" max="13" width="22.28515625" style="44" bestFit="1" customWidth="1"/>
    <col min="14" max="14" width="7.7109375" style="73" customWidth="1"/>
    <col min="15" max="15" width="16.140625" style="44" customWidth="1"/>
    <col min="16" max="16" width="17" style="44" customWidth="1"/>
    <col min="17" max="17" width="15.5703125" style="44" customWidth="1"/>
    <col min="18" max="18" width="17.28515625" style="44" customWidth="1"/>
    <col min="19" max="19" width="14.42578125" style="44" customWidth="1"/>
    <col min="20" max="20" width="13.28515625" style="44" customWidth="1"/>
    <col min="21" max="21" width="15" style="44" customWidth="1"/>
    <col min="22" max="22" width="18.42578125" style="44" customWidth="1"/>
    <col min="23" max="23" width="13.7109375" style="44" customWidth="1"/>
    <col min="24" max="24" width="15.140625" style="44" customWidth="1"/>
    <col min="25" max="25" width="14.85546875" style="44" customWidth="1"/>
    <col min="26" max="26" width="11.5703125" style="44" customWidth="1"/>
    <col min="27" max="27" width="13" style="44" customWidth="1"/>
    <col min="28" max="28" width="13.28515625" style="44" customWidth="1"/>
    <col min="29" max="29" width="16" style="44" customWidth="1"/>
    <col min="30" max="30" width="14.42578125" style="44" customWidth="1"/>
    <col min="31" max="31" width="10.42578125" style="44" customWidth="1"/>
    <col min="32" max="32" width="8.85546875" style="44" customWidth="1"/>
    <col min="33" max="33" width="10.85546875" style="44" customWidth="1"/>
    <col min="34" max="34" width="12.28515625" style="38" customWidth="1"/>
    <col min="35" max="35" width="14.28515625" style="45" customWidth="1"/>
    <col min="36" max="36" width="10.42578125" style="45" customWidth="1"/>
    <col min="37" max="37" width="18.42578125" style="216" customWidth="1"/>
    <col min="38" max="38" width="7.42578125" style="45" bestFit="1" customWidth="1"/>
    <col min="39" max="39" width="61.85546875" style="928" customWidth="1"/>
    <col min="40" max="40" width="24.28515625" style="928" customWidth="1"/>
    <col min="41" max="41" width="15" style="38" customWidth="1"/>
    <col min="42" max="42" width="7" style="46" customWidth="1"/>
    <col min="43" max="43" width="7.7109375" style="38" customWidth="1"/>
    <col min="44" max="44" width="8.28515625" style="38" customWidth="1"/>
    <col min="45" max="45" width="8" style="38" customWidth="1"/>
    <col min="46" max="46" width="6.7109375" style="38" customWidth="1"/>
    <col min="47" max="49" width="3.5703125" style="38" bestFit="1" customWidth="1"/>
    <col min="50" max="52" width="7.140625" style="38" customWidth="1"/>
    <col min="53" max="53" width="7.140625" style="47" customWidth="1"/>
    <col min="54" max="55" width="7.140625" style="38" customWidth="1"/>
    <col min="56" max="56" width="35.85546875" style="1090" customWidth="1"/>
    <col min="57" max="57" width="35.42578125" style="1090" customWidth="1"/>
    <col min="58" max="59" width="20.42578125" style="1090" customWidth="1"/>
    <col min="60" max="60" width="12.28515625" style="1090" customWidth="1"/>
    <col min="61" max="61" width="56.7109375" style="1017" customWidth="1"/>
    <col min="62" max="16384" width="11.42578125" style="38"/>
  </cols>
  <sheetData>
    <row r="1" spans="1:85"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699"/>
    </row>
    <row r="2" spans="1:85"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699"/>
    </row>
    <row r="3" spans="1:85" s="614" customFormat="1" ht="41.25" customHeight="1" thickTop="1" thickBot="1" x14ac:dyDescent="0.35">
      <c r="B3" s="1546" t="s">
        <v>1431</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699"/>
      <c r="BJ3" s="1546"/>
      <c r="BK3" s="1547"/>
      <c r="BL3" s="1547"/>
      <c r="BM3" s="1547"/>
      <c r="BN3" s="1547"/>
      <c r="BO3" s="1547"/>
      <c r="BP3" s="1547"/>
      <c r="BQ3" s="1547"/>
      <c r="BR3" s="1547"/>
      <c r="BS3" s="1547"/>
      <c r="BT3" s="1547"/>
      <c r="BU3" s="1547"/>
      <c r="BV3" s="1547"/>
      <c r="BW3" s="1547"/>
      <c r="BX3" s="1547"/>
      <c r="BY3" s="1547"/>
      <c r="BZ3" s="1547"/>
      <c r="CA3" s="1547"/>
      <c r="CB3" s="1547"/>
      <c r="CC3" s="1547"/>
      <c r="CD3" s="1547"/>
      <c r="CE3" s="1547"/>
      <c r="CF3" s="1547"/>
      <c r="CG3" s="1547"/>
    </row>
    <row r="4" spans="1:85" ht="42.75" customHeight="1" thickTop="1" thickBot="1" x14ac:dyDescent="0.35">
      <c r="B4" s="1546" t="s">
        <v>1432</v>
      </c>
      <c r="C4" s="1547"/>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1547"/>
      <c r="AC4" s="1547"/>
      <c r="AD4" s="1547"/>
      <c r="AE4" s="1547"/>
      <c r="AF4" s="1547"/>
      <c r="AG4" s="1547"/>
      <c r="AH4" s="1547"/>
      <c r="AI4" s="1547"/>
      <c r="AJ4" s="1547"/>
      <c r="AK4" s="1547"/>
      <c r="AL4" s="1547"/>
      <c r="AM4" s="1547"/>
      <c r="AN4" s="1547"/>
      <c r="AO4" s="1547"/>
      <c r="AP4" s="1547"/>
      <c r="AQ4" s="1547"/>
      <c r="AR4" s="1547"/>
      <c r="AS4" s="1547"/>
      <c r="AT4" s="1547"/>
      <c r="AU4" s="1547"/>
      <c r="AV4" s="1547"/>
      <c r="AW4" s="1547"/>
      <c r="AX4" s="1547"/>
      <c r="AY4" s="1547"/>
      <c r="AZ4" s="1547"/>
      <c r="BA4" s="1547"/>
      <c r="BB4" s="1547"/>
      <c r="BC4" s="1547"/>
      <c r="BD4" s="1547"/>
      <c r="BE4" s="1547"/>
      <c r="BF4" s="1547"/>
      <c r="BG4" s="1547"/>
      <c r="BH4" s="1547"/>
      <c r="BI4" s="1699"/>
      <c r="BJ4" s="1546"/>
      <c r="BK4" s="1547"/>
      <c r="BL4" s="1547"/>
      <c r="BM4" s="1547"/>
      <c r="BN4" s="1547"/>
      <c r="BO4" s="1547"/>
      <c r="BP4" s="1547"/>
      <c r="BQ4" s="1547"/>
      <c r="BR4" s="1547"/>
      <c r="BS4" s="1547"/>
      <c r="BT4" s="1547"/>
      <c r="BU4" s="1547"/>
      <c r="BV4" s="1547"/>
      <c r="BW4" s="1547"/>
      <c r="BX4" s="1547"/>
      <c r="BY4" s="1547"/>
      <c r="BZ4" s="1547"/>
      <c r="CA4" s="1547"/>
      <c r="CB4" s="1547"/>
      <c r="CC4" s="1547"/>
      <c r="CD4" s="1547"/>
      <c r="CE4" s="1547"/>
      <c r="CF4" s="1547"/>
      <c r="CG4" s="1547"/>
    </row>
    <row r="5" spans="1:85" ht="36.75" customHeight="1" thickTop="1" x14ac:dyDescent="0.3">
      <c r="B5" s="1549"/>
      <c r="C5" s="1549"/>
      <c r="D5" s="1549"/>
      <c r="E5" s="1549"/>
      <c r="F5" s="1549"/>
      <c r="G5" s="1549"/>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row>
    <row r="6" spans="1:85" ht="55.5" customHeight="1" x14ac:dyDescent="0.3">
      <c r="B6" s="1550"/>
      <c r="C6" s="1550"/>
      <c r="D6" s="1550"/>
      <c r="E6" s="1550"/>
      <c r="F6" s="1550"/>
      <c r="G6" s="1550"/>
      <c r="H6" s="1550"/>
      <c r="I6" s="1550"/>
      <c r="J6" s="1550"/>
      <c r="K6" s="1550"/>
      <c r="L6" s="1551"/>
      <c r="M6" s="1554" t="s">
        <v>0</v>
      </c>
      <c r="N6" s="1555"/>
      <c r="O6" s="1555"/>
      <c r="P6" s="1555"/>
      <c r="Q6" s="1555"/>
      <c r="R6" s="1555"/>
      <c r="S6" s="1555"/>
      <c r="T6" s="1555"/>
      <c r="U6" s="1555"/>
      <c r="V6" s="1555"/>
      <c r="W6" s="1555"/>
      <c r="X6" s="1555"/>
      <c r="Y6" s="1555"/>
      <c r="Z6" s="1555"/>
      <c r="AA6" s="1555"/>
      <c r="AB6" s="1555"/>
      <c r="AC6" s="1555"/>
      <c r="AD6" s="1555"/>
      <c r="AE6" s="1555"/>
      <c r="AF6" s="1555"/>
      <c r="AG6" s="1555"/>
      <c r="AH6" s="1555"/>
      <c r="AI6" s="1555"/>
      <c r="AJ6" s="1555"/>
      <c r="AK6" s="1556"/>
      <c r="AL6" s="1554" t="s">
        <v>1</v>
      </c>
      <c r="AM6" s="1555"/>
      <c r="AN6" s="1555"/>
      <c r="AO6" s="1555"/>
      <c r="AP6" s="1555"/>
      <c r="AQ6" s="1555"/>
      <c r="AR6" s="1555"/>
      <c r="AS6" s="1555"/>
      <c r="AT6" s="1555"/>
      <c r="AU6" s="1555"/>
      <c r="AV6" s="1555"/>
      <c r="AW6" s="1556"/>
      <c r="AX6" s="1670" t="s">
        <v>2</v>
      </c>
      <c r="AY6" s="1670"/>
      <c r="AZ6" s="1670"/>
      <c r="BA6" s="1670"/>
      <c r="BB6" s="1670"/>
      <c r="BC6" s="1670"/>
      <c r="BD6" s="1671" t="s">
        <v>3</v>
      </c>
      <c r="BE6" s="1672"/>
      <c r="BF6" s="1672"/>
      <c r="BG6" s="1672"/>
      <c r="BH6" s="1672"/>
      <c r="BI6" s="1006" t="s">
        <v>87</v>
      </c>
    </row>
    <row r="7" spans="1:85" ht="30.75" customHeight="1" x14ac:dyDescent="0.3">
      <c r="B7" s="1552"/>
      <c r="C7" s="1552"/>
      <c r="D7" s="1552"/>
      <c r="E7" s="1552"/>
      <c r="F7" s="1552"/>
      <c r="G7" s="1552"/>
      <c r="H7" s="1552"/>
      <c r="I7" s="1552"/>
      <c r="J7" s="1552"/>
      <c r="K7" s="1552"/>
      <c r="L7" s="1553"/>
      <c r="M7" s="1557"/>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9"/>
      <c r="AL7" s="1566" t="s">
        <v>85</v>
      </c>
      <c r="AM7" s="1660" t="s">
        <v>86</v>
      </c>
      <c r="AN7" s="1751" t="s">
        <v>89</v>
      </c>
      <c r="AO7" s="1574" t="s">
        <v>4</v>
      </c>
      <c r="AP7" s="1576" t="s">
        <v>5</v>
      </c>
      <c r="AQ7" s="1577"/>
      <c r="AR7" s="1577"/>
      <c r="AS7" s="1577"/>
      <c r="AT7" s="1577"/>
      <c r="AU7" s="1577"/>
      <c r="AV7" s="1577"/>
      <c r="AW7" s="1578"/>
      <c r="AX7" s="1539" t="s">
        <v>6</v>
      </c>
      <c r="AY7" s="1539" t="s">
        <v>7</v>
      </c>
      <c r="AZ7" s="1662" t="s">
        <v>8</v>
      </c>
      <c r="BA7" s="1662" t="s">
        <v>9</v>
      </c>
      <c r="BB7" s="1662" t="s">
        <v>10</v>
      </c>
      <c r="BC7" s="1566" t="s">
        <v>11</v>
      </c>
      <c r="BD7" s="1660" t="s">
        <v>3</v>
      </c>
      <c r="BE7" s="1660" t="s">
        <v>12</v>
      </c>
      <c r="BF7" s="1660" t="s">
        <v>13</v>
      </c>
      <c r="BG7" s="1660" t="s">
        <v>14</v>
      </c>
      <c r="BH7" s="1660" t="s">
        <v>15</v>
      </c>
      <c r="BI7" s="1660" t="s">
        <v>88</v>
      </c>
    </row>
    <row r="8" spans="1:85" s="39" customFormat="1" ht="144" customHeight="1" thickBot="1" x14ac:dyDescent="0.3">
      <c r="B8" s="59" t="s">
        <v>17</v>
      </c>
      <c r="C8" s="128" t="s">
        <v>75</v>
      </c>
      <c r="D8" s="128" t="s">
        <v>76</v>
      </c>
      <c r="E8" s="77" t="s">
        <v>18</v>
      </c>
      <c r="F8" s="59" t="s">
        <v>77</v>
      </c>
      <c r="G8" s="78" t="s">
        <v>80</v>
      </c>
      <c r="H8" s="58" t="s">
        <v>21</v>
      </c>
      <c r="I8" s="58" t="s">
        <v>19</v>
      </c>
      <c r="J8" s="58" t="s">
        <v>20</v>
      </c>
      <c r="K8" s="139" t="s">
        <v>354</v>
      </c>
      <c r="L8" s="58" t="s">
        <v>22</v>
      </c>
      <c r="M8" s="72" t="s">
        <v>81</v>
      </c>
      <c r="N8" s="72" t="s">
        <v>23</v>
      </c>
      <c r="O8" s="71" t="s">
        <v>24</v>
      </c>
      <c r="P8" s="71" t="s">
        <v>25</v>
      </c>
      <c r="Q8" s="71" t="s">
        <v>26</v>
      </c>
      <c r="R8" s="71" t="s">
        <v>27</v>
      </c>
      <c r="S8" s="71" t="s">
        <v>28</v>
      </c>
      <c r="T8" s="71" t="s">
        <v>29</v>
      </c>
      <c r="U8" s="71" t="s">
        <v>30</v>
      </c>
      <c r="V8" s="71" t="s">
        <v>31</v>
      </c>
      <c r="W8" s="71" t="s">
        <v>32</v>
      </c>
      <c r="X8" s="71" t="s">
        <v>33</v>
      </c>
      <c r="Y8" s="71" t="s">
        <v>34</v>
      </c>
      <c r="Z8" s="71" t="s">
        <v>35</v>
      </c>
      <c r="AA8" s="71" t="s">
        <v>36</v>
      </c>
      <c r="AB8" s="71" t="s">
        <v>37</v>
      </c>
      <c r="AC8" s="71" t="s">
        <v>38</v>
      </c>
      <c r="AD8" s="71" t="s">
        <v>39</v>
      </c>
      <c r="AE8" s="71" t="s">
        <v>40</v>
      </c>
      <c r="AF8" s="71" t="s">
        <v>41</v>
      </c>
      <c r="AG8" s="71" t="s">
        <v>42</v>
      </c>
      <c r="AH8" s="60" t="s">
        <v>43</v>
      </c>
      <c r="AI8" s="60" t="s">
        <v>18</v>
      </c>
      <c r="AJ8" s="60" t="s">
        <v>1429</v>
      </c>
      <c r="AK8" s="935" t="s">
        <v>83</v>
      </c>
      <c r="AL8" s="1663"/>
      <c r="AM8" s="1661"/>
      <c r="AN8" s="1752"/>
      <c r="AO8" s="1664"/>
      <c r="AP8" s="59" t="s">
        <v>44</v>
      </c>
      <c r="AQ8" s="129" t="s">
        <v>1401</v>
      </c>
      <c r="AR8" s="59" t="s">
        <v>46</v>
      </c>
      <c r="AS8" s="80" t="s">
        <v>1430</v>
      </c>
      <c r="AT8" s="61" t="s">
        <v>45</v>
      </c>
      <c r="AU8" s="59" t="s">
        <v>47</v>
      </c>
      <c r="AV8" s="59" t="s">
        <v>48</v>
      </c>
      <c r="AW8" s="59" t="s">
        <v>49</v>
      </c>
      <c r="AX8" s="1665"/>
      <c r="AY8" s="1665"/>
      <c r="AZ8" s="1662"/>
      <c r="BA8" s="1662"/>
      <c r="BB8" s="1662"/>
      <c r="BC8" s="1663"/>
      <c r="BD8" s="1661"/>
      <c r="BE8" s="1661"/>
      <c r="BF8" s="1661"/>
      <c r="BG8" s="1661"/>
      <c r="BH8" s="1661"/>
      <c r="BI8" s="1661"/>
    </row>
    <row r="9" spans="1:85" ht="114" customHeight="1" thickBot="1" x14ac:dyDescent="0.35">
      <c r="A9" s="39"/>
      <c r="B9" s="1445" t="s">
        <v>203</v>
      </c>
      <c r="C9" s="1734"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732" t="str">
        <f>VLOOKUP(B9,'No Eliminar'!B$3:E$18,4,FALSE)</f>
        <v>Promover el Mejoramiento Continuo del Instituto</v>
      </c>
      <c r="E9" s="1738" t="s">
        <v>74</v>
      </c>
      <c r="F9" s="1727" t="s">
        <v>237</v>
      </c>
      <c r="G9" s="1706" t="s">
        <v>1610</v>
      </c>
      <c r="H9" s="1372" t="s">
        <v>63</v>
      </c>
      <c r="I9" s="1382" t="s">
        <v>1264</v>
      </c>
      <c r="J9" s="1382" t="s">
        <v>1265</v>
      </c>
      <c r="K9" s="1382" t="s">
        <v>355</v>
      </c>
      <c r="L9" s="1736" t="s">
        <v>373</v>
      </c>
      <c r="M9" s="1384" t="str">
        <f>IF(L9="No se ha presentado en los últimos años","Rara vez", IF(L9="Al menos  1 vez en los últimos 5 años","Improbable", IF(L9="Al menos  1 vez en los últimos 2 años","Posible", IF(L9="Al menos  1 vez en el último año","Probable",IF(L9="Más de 1 vez al año","Casi seguro",";")))))</f>
        <v>Rara vez</v>
      </c>
      <c r="N9" s="1753">
        <f>IF(M9="Rara vez", 20%, IF(M9="Improbable",40%, IF(M9="Posible",60%, IF(M9="Probable",80%,IF(M9="Casi seguro",100%,"")))))</f>
        <v>0.2</v>
      </c>
      <c r="O9" s="1691" t="s">
        <v>53</v>
      </c>
      <c r="P9" s="1691" t="s">
        <v>54</v>
      </c>
      <c r="Q9" s="1691" t="s">
        <v>54</v>
      </c>
      <c r="R9" s="1691" t="s">
        <v>54</v>
      </c>
      <c r="S9" s="1691" t="s">
        <v>53</v>
      </c>
      <c r="T9" s="1691" t="s">
        <v>54</v>
      </c>
      <c r="U9" s="1691" t="s">
        <v>54</v>
      </c>
      <c r="V9" s="1691" t="s">
        <v>54</v>
      </c>
      <c r="W9" s="1691" t="s">
        <v>54</v>
      </c>
      <c r="X9" s="1691" t="s">
        <v>53</v>
      </c>
      <c r="Y9" s="1691" t="s">
        <v>54</v>
      </c>
      <c r="Z9" s="1691" t="s">
        <v>53</v>
      </c>
      <c r="AA9" s="1691" t="s">
        <v>54</v>
      </c>
      <c r="AB9" s="1691" t="s">
        <v>54</v>
      </c>
      <c r="AC9" s="1691" t="s">
        <v>53</v>
      </c>
      <c r="AD9" s="1691" t="s">
        <v>54</v>
      </c>
      <c r="AE9" s="1691" t="s">
        <v>53</v>
      </c>
      <c r="AF9" s="1691" t="s">
        <v>53</v>
      </c>
      <c r="AG9" s="1691" t="s">
        <v>54</v>
      </c>
      <c r="AH9" s="1717">
        <f>COUNTIF(O9:AG9, "SI")</f>
        <v>7</v>
      </c>
      <c r="AI9" s="1719" t="str">
        <f>IF(AH9&lt;=5, "Moderado", IF(AH9&lt;=11,"Mayor","Catastrófico"))</f>
        <v>Mayor</v>
      </c>
      <c r="AJ9" s="1721">
        <f>IF(AI9="Leve", 20%, IF(AI9="Menor",40%, IF(AI9="Moderado",60%, IF(AI9="Mayor",80%,IF(AI9="Catastrófico",100%,"")))))</f>
        <v>0.8</v>
      </c>
      <c r="AK9" s="1378" t="str">
        <f>IF(AND(M9&lt;&gt;"",AI9&lt;&gt;""),VLOOKUP(M9&amp;AI9,'No Eliminar'!$P$32:$Q$56,2,FALSE),"")</f>
        <v>Alta</v>
      </c>
      <c r="AL9" s="188" t="s">
        <v>84</v>
      </c>
      <c r="AM9" s="1218" t="s">
        <v>1611</v>
      </c>
      <c r="AN9" s="971" t="s">
        <v>1613</v>
      </c>
      <c r="AO9" s="149" t="str">
        <f>IF(AP9="Preventivo","Probabilidad",IF(AP9="Detectivo","Probabilidad","Impacto"))</f>
        <v>Probabilidad</v>
      </c>
      <c r="AP9" s="508" t="s">
        <v>62</v>
      </c>
      <c r="AQ9" s="199">
        <f>IF(AP9="Preventivo", 25%, IF(AP9="Detectivo",15%, IF(AP9="Correctivo",10%,IF(AP9="No se tienen controles para aplicar al impacto","No Aplica",""))))</f>
        <v>0.15</v>
      </c>
      <c r="AR9" s="508" t="s">
        <v>56</v>
      </c>
      <c r="AS9" s="132">
        <f>IF(AR9="Automático", 25%, IF(AR9="Manual",15%,IF(AR9="No Aplica", "No Aplica","")))</f>
        <v>0.15</v>
      </c>
      <c r="AT9" s="96">
        <f>AQ9+AS9</f>
        <v>0.3</v>
      </c>
      <c r="AU9" s="508" t="s">
        <v>57</v>
      </c>
      <c r="AV9" s="508" t="s">
        <v>58</v>
      </c>
      <c r="AW9" s="508" t="s">
        <v>59</v>
      </c>
      <c r="AX9" s="96">
        <f>IFERROR(IF(AO9="Probabilidad",(N9-(+N9*AT9)),IF(AO9="Impacto",N9,"")),"")</f>
        <v>0.14000000000000001</v>
      </c>
      <c r="AY9" s="97" t="str">
        <f>IF(AX9&lt;=20%, "Muy Baja", IF(AX9&lt;=40%,"Baja", IF(AX9&lt;=60%,"Media",IF(AX9&lt;=80%,"Alta","Muy Alta"))))</f>
        <v>Muy Baja</v>
      </c>
      <c r="AZ9" s="96">
        <f>IF(AO9="Impacto",(AJ9-(+AJ9*AT9)),AJ9)</f>
        <v>0.8</v>
      </c>
      <c r="BA9" s="97" t="str">
        <f>IF(AZ9&lt;=20%, "Leve", IF(AZ9&lt;=40%,"Menor", IF(AZ9&lt;=60%,"Moderado",IF(AZ9&lt;=80%,"Mayor","Catastrófico"))))</f>
        <v>Mayor</v>
      </c>
      <c r="BB9" s="1402" t="str">
        <f>IF(AND(AY9&lt;&gt;"",BA9&lt;&gt;""),VLOOKUP(AY9&amp;BA9,'No Eliminar'!$P$3:$Q$27,2,FALSE),"")</f>
        <v>Alta</v>
      </c>
      <c r="BC9" s="1380" t="s">
        <v>60</v>
      </c>
      <c r="BD9" s="1693" t="s">
        <v>1614</v>
      </c>
      <c r="BE9" s="1693" t="s">
        <v>1615</v>
      </c>
      <c r="BF9" s="1693" t="s">
        <v>430</v>
      </c>
      <c r="BG9" s="1695">
        <v>44927</v>
      </c>
      <c r="BH9" s="1697" t="s">
        <v>1616</v>
      </c>
      <c r="BI9" s="1704" t="s">
        <v>1060</v>
      </c>
    </row>
    <row r="10" spans="1:85" ht="132.75" customHeight="1" thickBot="1" x14ac:dyDescent="0.35">
      <c r="A10" s="39"/>
      <c r="B10" s="1447"/>
      <c r="C10" s="1735"/>
      <c r="D10" s="1733"/>
      <c r="E10" s="1740"/>
      <c r="F10" s="1731"/>
      <c r="G10" s="1707"/>
      <c r="H10" s="1415"/>
      <c r="I10" s="1423"/>
      <c r="J10" s="1423"/>
      <c r="K10" s="1423"/>
      <c r="L10" s="1464"/>
      <c r="M10" s="1385"/>
      <c r="N10" s="1754"/>
      <c r="O10" s="1692"/>
      <c r="P10" s="1692"/>
      <c r="Q10" s="1692"/>
      <c r="R10" s="1692"/>
      <c r="S10" s="1692"/>
      <c r="T10" s="1692"/>
      <c r="U10" s="1692"/>
      <c r="V10" s="1692"/>
      <c r="W10" s="1692"/>
      <c r="X10" s="1692"/>
      <c r="Y10" s="1692"/>
      <c r="Z10" s="1692"/>
      <c r="AA10" s="1692"/>
      <c r="AB10" s="1692"/>
      <c r="AC10" s="1692"/>
      <c r="AD10" s="1692"/>
      <c r="AE10" s="1692"/>
      <c r="AF10" s="1692"/>
      <c r="AG10" s="1692"/>
      <c r="AH10" s="1747"/>
      <c r="AI10" s="1748"/>
      <c r="AJ10" s="1511"/>
      <c r="AK10" s="1379"/>
      <c r="AL10" s="189" t="s">
        <v>347</v>
      </c>
      <c r="AM10" s="1219" t="s">
        <v>1612</v>
      </c>
      <c r="AN10" s="971" t="s">
        <v>1613</v>
      </c>
      <c r="AO10" s="176" t="str">
        <f>IF(AP10="Preventivo","Probabilidad",IF(AP10="Detectivo","Probabilidad","Impacto"))</f>
        <v>Probabilidad</v>
      </c>
      <c r="AP10" s="499" t="s">
        <v>61</v>
      </c>
      <c r="AQ10" s="529">
        <f>IF(AP10="Preventivo", 25%, IF(AP10="Detectivo",15%, IF(AP10="Correctivo",10%,IF(AP10="No se tienen controles para aplicar al impacto","No Aplica",""))))</f>
        <v>0.25</v>
      </c>
      <c r="AR10" s="499" t="s">
        <v>56</v>
      </c>
      <c r="AS10" s="56">
        <f>IF(AR10="Automático", 25%, IF(AR10="Manual",15%,IF(AR10="No Aplica", "No Aplica","")))</f>
        <v>0.15</v>
      </c>
      <c r="AT10" s="116">
        <f>AQ10+AS10</f>
        <v>0.4</v>
      </c>
      <c r="AU10" s="499" t="s">
        <v>57</v>
      </c>
      <c r="AV10" s="499" t="s">
        <v>58</v>
      </c>
      <c r="AW10" s="499" t="s">
        <v>59</v>
      </c>
      <c r="AX10" s="151">
        <f>IFERROR(IF(AND(AO9="Probabilidad",AO10="Probabilidad"),(AX9-(+AX9*AT10)),IF(AO10="Probabilidad",(L9-(+L9*AT10)),IF(AO10="Impacto",AX9,""))),"")</f>
        <v>8.4000000000000005E-2</v>
      </c>
      <c r="AY10" s="117" t="str">
        <f>IF(AX10&lt;=20%, "Muy Baja", IF(AX10&lt;=40%,"Baja", IF(AX10&lt;=60%,"Media",IF(AX10&lt;=80%,"Alta","Muy Alta"))))</f>
        <v>Muy Baja</v>
      </c>
      <c r="AZ10" s="116">
        <f>IFERROR(IF(AND(AO9="Impacto",AO10="Impacto"),(AZ9-(+AZ9*AT10)),IF(AND(AO9="Impacto",AO10="Probabilidad"),(AZ9),IF(AND(AO9="Probabilidad",AO10="Impacto"),(AZ9-(+AZ9*AT10)),IF(AND(AO9="Probabilidad",AO10="Probabilidad"),(AZ9))))),"")</f>
        <v>0.8</v>
      </c>
      <c r="BA10" s="117" t="str">
        <f>IF(AZ10&lt;=20%, "Leve", IF(AZ10&lt;=40%,"Menor", IF(AZ10&lt;=60%,"Moderado",IF(AZ10&lt;=80%,"Mayor","Catastrófico"))))</f>
        <v>Mayor</v>
      </c>
      <c r="BB10" s="1750"/>
      <c r="BC10" s="1419"/>
      <c r="BD10" s="1694"/>
      <c r="BE10" s="1694"/>
      <c r="BF10" s="1694"/>
      <c r="BG10" s="1696"/>
      <c r="BH10" s="1698"/>
      <c r="BI10" s="1749"/>
    </row>
    <row r="11" spans="1:85" ht="153.75" customHeight="1" thickBot="1" x14ac:dyDescent="0.35">
      <c r="A11" s="39"/>
      <c r="B11" s="1445" t="s">
        <v>192</v>
      </c>
      <c r="C11" s="1734"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732" t="str">
        <f>VLOOKUP(B11,'No Eliminar'!B$3:E$18,4,FALSE)</f>
        <v>Garantizar el respeto, promoción, protección y defensa de los derechos humanos en el sistema penitenciario y carcelario
Ejecutar la planeación institucional en el marco de los valores del servicio público.</v>
      </c>
      <c r="E11" s="1738" t="s">
        <v>74</v>
      </c>
      <c r="F11" s="1727" t="s">
        <v>241</v>
      </c>
      <c r="G11" s="1706" t="s">
        <v>417</v>
      </c>
      <c r="H11" s="1372" t="s">
        <v>63</v>
      </c>
      <c r="I11" s="682" t="s">
        <v>432</v>
      </c>
      <c r="J11" s="1382" t="s">
        <v>433</v>
      </c>
      <c r="K11" s="1382" t="s">
        <v>355</v>
      </c>
      <c r="L11" s="1372" t="s">
        <v>371</v>
      </c>
      <c r="M11" s="1384"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1370">
        <f t="shared" ref="N11:N71" si="1">IF(M11="Rara vez", 20%, IF(M11="Improbable",40%, IF(M11="Posible",60%, IF(M11="Probable",80%,IF(M11="Casi seguro",100%,"")))))</f>
        <v>0.6</v>
      </c>
      <c r="O11" s="1420" t="s">
        <v>54</v>
      </c>
      <c r="P11" s="1420" t="s">
        <v>53</v>
      </c>
      <c r="Q11" s="1420" t="s">
        <v>54</v>
      </c>
      <c r="R11" s="1420" t="s">
        <v>54</v>
      </c>
      <c r="S11" s="1420" t="s">
        <v>53</v>
      </c>
      <c r="T11" s="1420" t="s">
        <v>54</v>
      </c>
      <c r="U11" s="1420" t="s">
        <v>54</v>
      </c>
      <c r="V11" s="1420" t="s">
        <v>54</v>
      </c>
      <c r="W11" s="1420" t="s">
        <v>54</v>
      </c>
      <c r="X11" s="1420" t="s">
        <v>53</v>
      </c>
      <c r="Y11" s="1420" t="s">
        <v>53</v>
      </c>
      <c r="Z11" s="1420" t="s">
        <v>53</v>
      </c>
      <c r="AA11" s="1420" t="s">
        <v>54</v>
      </c>
      <c r="AB11" s="1420" t="s">
        <v>54</v>
      </c>
      <c r="AC11" s="1420" t="s">
        <v>54</v>
      </c>
      <c r="AD11" s="1420" t="s">
        <v>54</v>
      </c>
      <c r="AE11" s="1420" t="s">
        <v>53</v>
      </c>
      <c r="AF11" s="1420" t="s">
        <v>53</v>
      </c>
      <c r="AG11" s="1420" t="s">
        <v>54</v>
      </c>
      <c r="AH11" s="1709">
        <f>COUNTIF(O11:AG11, "SI")</f>
        <v>7</v>
      </c>
      <c r="AI11" s="1719" t="str">
        <f>IF(AH11&lt;=5, "Moderado", IF(AH11&lt;=11,"Mayor","Catastrófico"))</f>
        <v>Mayor</v>
      </c>
      <c r="AJ11" s="1721">
        <f>IF(AI11="Leve", 20%, IF(AI11="Menor",40%, IF(AI11="Moderado",60%, IF(AI11="Mayor",80%,IF(AI11="Catastrófico",100%,"")))))</f>
        <v>0.8</v>
      </c>
      <c r="AK11" s="1378" t="str">
        <f>IF(AND(M11&lt;&gt;"",AI11&lt;&gt;""),VLOOKUP(M11&amp;AI11,'No Eliminar'!$P$32:$Q$56,2,FALSE),"")</f>
        <v>Alta</v>
      </c>
      <c r="AL11" s="190" t="s">
        <v>84</v>
      </c>
      <c r="AM11" s="1219" t="s">
        <v>1393</v>
      </c>
      <c r="AN11" s="178" t="s">
        <v>410</v>
      </c>
      <c r="AO11" s="149" t="str">
        <f>IF(AP11="Preventivo","Probabilidad",IF(AP11="Detectivo","Probabilidad","Impacto"))</f>
        <v>Probabilidad</v>
      </c>
      <c r="AP11" s="508" t="s">
        <v>61</v>
      </c>
      <c r="AQ11" s="199">
        <f>IF(AP11="Preventivo", 25%, IF(AP11="Detectivo",15%, IF(AP11="Correctivo",10%,IF(AP11="No se tienen controles para aplicar al impacto","No Aplica",""))))</f>
        <v>0.25</v>
      </c>
      <c r="AR11" s="508" t="s">
        <v>56</v>
      </c>
      <c r="AS11" s="132">
        <f>IF(AR11="Automático", 25%, IF(AR11="Manual",15%,IF(AR11="No Aplica", "No Aplica","")))</f>
        <v>0.15</v>
      </c>
      <c r="AT11" s="96">
        <f>AQ11+AS11</f>
        <v>0.4</v>
      </c>
      <c r="AU11" s="508" t="s">
        <v>73</v>
      </c>
      <c r="AV11" s="508" t="s">
        <v>58</v>
      </c>
      <c r="AW11" s="508" t="s">
        <v>59</v>
      </c>
      <c r="AX11" s="96">
        <f>IFERROR(IF(AO11="Probabilidad",(N11-(+N11*AT11)),IF(AO11="Impacto",N11,"")),"")</f>
        <v>0.36</v>
      </c>
      <c r="AY11" s="97" t="str">
        <f>IF(AX11&lt;=20%, "Muy Baja", IF(AX11&lt;=40%,"Baja", IF(AX11&lt;=60%,"Media",IF(AX11&lt;=80%,"Alta","Muy Alta"))))</f>
        <v>Baja</v>
      </c>
      <c r="AZ11" s="96">
        <f>IF(AO11="Impacto",(AJ11-(+AJ11*AT11)),AJ11)</f>
        <v>0.8</v>
      </c>
      <c r="BA11" s="97" t="str">
        <f>IF(AZ11&lt;=20%, "Leve", IF(AZ11&lt;=40%,"Menor", IF(AZ11&lt;=60%,"Moderado",IF(AZ11&lt;=80%,"Mayor","Catastrófico"))))</f>
        <v>Mayor</v>
      </c>
      <c r="BB11" s="1743" t="str">
        <f>IF(AND(AY11&lt;&gt;"",BA11&lt;&gt;""),VLOOKUP(AY11&amp;BA11,'No Eliminar'!$P$3:$Q$27,2,FALSE),"")</f>
        <v>Alta</v>
      </c>
      <c r="BC11" s="1745" t="s">
        <v>60</v>
      </c>
      <c r="BD11" s="150" t="s">
        <v>1394</v>
      </c>
      <c r="BE11" s="1237" t="s">
        <v>412</v>
      </c>
      <c r="BF11" s="1237" t="s">
        <v>430</v>
      </c>
      <c r="BG11" s="1238">
        <v>44928</v>
      </c>
      <c r="BH11" s="1238">
        <v>45289</v>
      </c>
      <c r="BI11" s="1591" t="s">
        <v>1396</v>
      </c>
    </row>
    <row r="12" spans="1:85" ht="129" customHeight="1" thickBot="1" x14ac:dyDescent="0.35">
      <c r="A12" s="39"/>
      <c r="B12" s="1447"/>
      <c r="C12" s="1735"/>
      <c r="D12" s="1733"/>
      <c r="E12" s="1740"/>
      <c r="F12" s="1728"/>
      <c r="G12" s="1708"/>
      <c r="H12" s="1373"/>
      <c r="I12" s="1050" t="s">
        <v>1215</v>
      </c>
      <c r="J12" s="1383"/>
      <c r="K12" s="1383"/>
      <c r="L12" s="1373"/>
      <c r="M12" s="1385"/>
      <c r="N12" s="1371"/>
      <c r="O12" s="1422"/>
      <c r="P12" s="1422"/>
      <c r="Q12" s="1422"/>
      <c r="R12" s="1422"/>
      <c r="S12" s="1422"/>
      <c r="T12" s="1422"/>
      <c r="U12" s="1422"/>
      <c r="V12" s="1422"/>
      <c r="W12" s="1422"/>
      <c r="X12" s="1422"/>
      <c r="Y12" s="1422"/>
      <c r="Z12" s="1422"/>
      <c r="AA12" s="1422"/>
      <c r="AB12" s="1422"/>
      <c r="AC12" s="1422"/>
      <c r="AD12" s="1422"/>
      <c r="AE12" s="1422"/>
      <c r="AF12" s="1422"/>
      <c r="AG12" s="1422"/>
      <c r="AH12" s="1710"/>
      <c r="AI12" s="1720"/>
      <c r="AJ12" s="1722"/>
      <c r="AK12" s="1379"/>
      <c r="AL12" s="191" t="s">
        <v>347</v>
      </c>
      <c r="AM12" s="1220" t="s">
        <v>1448</v>
      </c>
      <c r="AN12" s="179" t="s">
        <v>410</v>
      </c>
      <c r="AO12" s="177" t="str">
        <f>IF(AP12="Preventivo","Probabilidad",IF(AP12="Detectivo","Probabilidad","Impacto"))</f>
        <v>Probabilidad</v>
      </c>
      <c r="AP12" s="509" t="s">
        <v>62</v>
      </c>
      <c r="AQ12" s="267">
        <f>IF(AP12="Preventivo", 25%, IF(AP12="Detectivo",15%, IF(AP12="Correctivo",10%,IF(AP12="No se tienen controles para aplicar al impacto","No Aplica",""))))</f>
        <v>0.15</v>
      </c>
      <c r="AR12" s="509" t="s">
        <v>56</v>
      </c>
      <c r="AS12" s="135">
        <f>IF(AR12="Automático", 25%, IF(AR12="Manual",15%,IF(AR12="No Aplica", "No Aplica","")))</f>
        <v>0.15</v>
      </c>
      <c r="AT12" s="105">
        <f>AQ12+AS12</f>
        <v>0.3</v>
      </c>
      <c r="AU12" s="492" t="s">
        <v>73</v>
      </c>
      <c r="AV12" s="492" t="s">
        <v>58</v>
      </c>
      <c r="AW12" s="492" t="s">
        <v>59</v>
      </c>
      <c r="AX12" s="125">
        <f>IFERROR(IF(AND(AO11="Probabilidad",AO12="Probabilidad"),(AX11-(+AX11*AT12)),IF(AO12="Probabilidad",(L11-(+L11*AT12)),IF(AO12="Impacto",AX11,""))),"")</f>
        <v>0.252</v>
      </c>
      <c r="AY12" s="106" t="str">
        <f t="shared" ref="AY12" si="2">IF(AX12&lt;=20%, "Muy Baja", IF(AX12&lt;=40%,"Baja", IF(AX12&lt;=60%,"Media",IF(AX12&lt;=80%,"Alta","Muy Alta"))))</f>
        <v>Baja</v>
      </c>
      <c r="AZ12" s="105">
        <f>IFERROR(IF(AND(AO11="Impacto",AO12="Impacto"),(AZ11-(+AZ11*AT12)),IF(AND(AO11="Impacto",AO12="Probabilidad"),(AZ11),IF(AND(AO11="Probabilidad",AO12="Impacto"),(AZ11-(+AZ11*AT12)),IF(AND(AO11="Probabilidad",AO12="Probabilidad"),(AZ11))))),"")</f>
        <v>0.8</v>
      </c>
      <c r="BA12" s="106" t="str">
        <f t="shared" ref="BA12" si="3">IF(AZ12&lt;=20%, "Leve", IF(AZ12&lt;=40%,"Menor", IF(AZ12&lt;=60%,"Moderado",IF(AZ12&lt;=80%,"Mayor","Catastrófico"))))</f>
        <v>Mayor</v>
      </c>
      <c r="BB12" s="1744"/>
      <c r="BC12" s="1746"/>
      <c r="BD12" s="159" t="s">
        <v>1395</v>
      </c>
      <c r="BE12" s="1239" t="s">
        <v>412</v>
      </c>
      <c r="BF12" s="1239" t="s">
        <v>590</v>
      </c>
      <c r="BG12" s="1240">
        <v>44928</v>
      </c>
      <c r="BH12" s="1240">
        <v>45289</v>
      </c>
      <c r="BI12" s="1592"/>
    </row>
    <row r="13" spans="1:85" ht="174.75" customHeight="1" thickBot="1" x14ac:dyDescent="0.35">
      <c r="A13" s="39"/>
      <c r="B13" s="1445" t="s">
        <v>201</v>
      </c>
      <c r="C13" s="1734"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732" t="str">
        <f>VLOOKUP(B13,'No Eliminar'!B$3:E$18,4,FALSE)</f>
        <v>Ejecutar la planeación institucional en el marco de los valores del servicio público.</v>
      </c>
      <c r="E13" s="1392" t="s">
        <v>50</v>
      </c>
      <c r="F13" s="1727" t="s">
        <v>245</v>
      </c>
      <c r="G13" s="1706" t="s">
        <v>455</v>
      </c>
      <c r="H13" s="1372" t="s">
        <v>63</v>
      </c>
      <c r="I13" s="192" t="s">
        <v>456</v>
      </c>
      <c r="J13" s="682" t="s">
        <v>457</v>
      </c>
      <c r="K13" s="682" t="s">
        <v>355</v>
      </c>
      <c r="L13" s="1372" t="s">
        <v>374</v>
      </c>
      <c r="M13" s="1384" t="str">
        <f t="shared" si="0"/>
        <v>Probable</v>
      </c>
      <c r="N13" s="1370">
        <f t="shared" si="1"/>
        <v>0.8</v>
      </c>
      <c r="O13" s="1715" t="s">
        <v>53</v>
      </c>
      <c r="P13" s="1715" t="s">
        <v>53</v>
      </c>
      <c r="Q13" s="1715" t="s">
        <v>53</v>
      </c>
      <c r="R13" s="1715" t="s">
        <v>53</v>
      </c>
      <c r="S13" s="1715" t="s">
        <v>53</v>
      </c>
      <c r="T13" s="1715" t="s">
        <v>54</v>
      </c>
      <c r="U13" s="1715" t="s">
        <v>53</v>
      </c>
      <c r="V13" s="1715" t="s">
        <v>54</v>
      </c>
      <c r="W13" s="1715" t="s">
        <v>54</v>
      </c>
      <c r="X13" s="1715" t="s">
        <v>54</v>
      </c>
      <c r="Y13" s="1715" t="s">
        <v>53</v>
      </c>
      <c r="Z13" s="1715" t="s">
        <v>53</v>
      </c>
      <c r="AA13" s="1715" t="s">
        <v>53</v>
      </c>
      <c r="AB13" s="1715" t="s">
        <v>53</v>
      </c>
      <c r="AC13" s="1715" t="s">
        <v>54</v>
      </c>
      <c r="AD13" s="1715" t="s">
        <v>54</v>
      </c>
      <c r="AE13" s="1715" t="s">
        <v>53</v>
      </c>
      <c r="AF13" s="1715" t="s">
        <v>54</v>
      </c>
      <c r="AG13" s="1715" t="s">
        <v>54</v>
      </c>
      <c r="AH13" s="1709">
        <f>COUNTIF(O13:AG13, "SI")</f>
        <v>11</v>
      </c>
      <c r="AI13" s="1374" t="str">
        <f t="shared" ref="AI13" si="4">IF(AH13&lt;=5, "Moderado", IF(AH13&lt;=11,"Mayor","Catastrófico"))</f>
        <v>Mayor</v>
      </c>
      <c r="AJ13" s="1376">
        <f t="shared" ref="AJ13" si="5">IF(AI13="Leve", 20%, IF(AI13="Menor",40%, IF(AI13="Moderado",60%, IF(AI13="Mayor",80%,IF(AI13="Catastrófico",100%,"")))))</f>
        <v>0.8</v>
      </c>
      <c r="AK13" s="1378" t="str">
        <f>IF(AND(M13&lt;&gt;"",AI13&lt;&gt;""),VLOOKUP(M13&amp;AI13,'No Eliminar'!$P$32:$Q$56,2,FALSE),"")</f>
        <v>Alta</v>
      </c>
      <c r="AL13" s="188" t="s">
        <v>84</v>
      </c>
      <c r="AM13" s="1221" t="s">
        <v>1463</v>
      </c>
      <c r="AN13" s="181" t="s">
        <v>459</v>
      </c>
      <c r="AO13" s="149" t="str">
        <f t="shared" ref="AO13" si="6">IF(AP13="Preventivo","Probabilidad",IF(AP13="Detectivo","Probabilidad","Impacto"))</f>
        <v>Probabilidad</v>
      </c>
      <c r="AP13" s="155" t="s">
        <v>61</v>
      </c>
      <c r="AQ13" s="199">
        <f t="shared" ref="AQ13" si="7">IF(AP13="Preventivo", 25%, IF(AP13="Detectivo",15%, IF(AP13="Correctivo",10%,IF(AP13="No se tienen controles para aplicar al impacto","No Aplica",""))))</f>
        <v>0.25</v>
      </c>
      <c r="AR13" s="155" t="s">
        <v>56</v>
      </c>
      <c r="AS13" s="140">
        <f t="shared" ref="AS13" si="8">IF(AR13="Automático", 25%, IF(AR13="Manual",15%,IF(AR13="No Aplica", "No Aplica","")))</f>
        <v>0.15</v>
      </c>
      <c r="AT13" s="96">
        <f t="shared" ref="AT13" si="9">AQ13+AS13</f>
        <v>0.4</v>
      </c>
      <c r="AU13" s="155" t="s">
        <v>73</v>
      </c>
      <c r="AV13" s="155" t="s">
        <v>58</v>
      </c>
      <c r="AW13" s="155" t="s">
        <v>59</v>
      </c>
      <c r="AX13" s="96">
        <f t="shared" ref="AX13" si="10">IFERROR(IF(AO13="Probabilidad",(N13-(+N13*AT13)),IF(AO13="Impacto",N13,"")),"")</f>
        <v>0.48</v>
      </c>
      <c r="AY13" s="97" t="str">
        <f t="shared" ref="AY13" si="11">IF(AX13&lt;=20%, "Muy Baja", IF(AX13&lt;=40%,"Baja", IF(AX13&lt;=60%,"Media",IF(AX13&lt;=80%,"Alta","Muy Alta"))))</f>
        <v>Media</v>
      </c>
      <c r="AZ13" s="96">
        <f t="shared" ref="AZ13" si="12">IF(AO13="Impacto",(AJ13-(+AJ13*AT13)),AJ13)</f>
        <v>0.8</v>
      </c>
      <c r="BA13" s="97" t="str">
        <f t="shared" ref="BA13" si="13">IF(AZ13&lt;=20%, "Leve", IF(AZ13&lt;=40%,"Menor", IF(AZ13&lt;=60%,"Moderado",IF(AZ13&lt;=80%,"Mayor","Catastrófico"))))</f>
        <v>Mayor</v>
      </c>
      <c r="BB13" s="154" t="str">
        <f>IF(AND(AY13&lt;&gt;"",BA13&lt;&gt;""),VLOOKUP(AY13&amp;BA13,'No Eliminar'!$P$3:$Q$27,2,FALSE),"")</f>
        <v>Alta</v>
      </c>
      <c r="BC13" s="1380" t="s">
        <v>60</v>
      </c>
      <c r="BD13" s="1667" t="s">
        <v>472</v>
      </c>
      <c r="BE13" s="1589" t="s">
        <v>473</v>
      </c>
      <c r="BF13" s="1585" t="s">
        <v>381</v>
      </c>
      <c r="BG13" s="1609">
        <v>44928</v>
      </c>
      <c r="BH13" s="1609">
        <v>45289</v>
      </c>
      <c r="BI13" s="1704" t="s">
        <v>454</v>
      </c>
    </row>
    <row r="14" spans="1:85" ht="254.25" customHeight="1" thickBot="1" x14ac:dyDescent="0.35">
      <c r="B14" s="1447"/>
      <c r="C14" s="1735"/>
      <c r="D14" s="1733"/>
      <c r="E14" s="1393"/>
      <c r="F14" s="1728"/>
      <c r="G14" s="1708"/>
      <c r="H14" s="1373"/>
      <c r="I14" s="193" t="s">
        <v>456</v>
      </c>
      <c r="J14" s="580" t="s">
        <v>458</v>
      </c>
      <c r="K14" s="1050" t="s">
        <v>356</v>
      </c>
      <c r="L14" s="1373"/>
      <c r="M14" s="1385"/>
      <c r="N14" s="1371"/>
      <c r="O14" s="1716"/>
      <c r="P14" s="1716"/>
      <c r="Q14" s="1716"/>
      <c r="R14" s="1716"/>
      <c r="S14" s="1716"/>
      <c r="T14" s="1716"/>
      <c r="U14" s="1716"/>
      <c r="V14" s="1716"/>
      <c r="W14" s="1716"/>
      <c r="X14" s="1716"/>
      <c r="Y14" s="1716"/>
      <c r="Z14" s="1716"/>
      <c r="AA14" s="1716"/>
      <c r="AB14" s="1716"/>
      <c r="AC14" s="1716"/>
      <c r="AD14" s="1716"/>
      <c r="AE14" s="1716"/>
      <c r="AF14" s="1716"/>
      <c r="AG14" s="1716"/>
      <c r="AH14" s="1710"/>
      <c r="AI14" s="1375"/>
      <c r="AJ14" s="1377"/>
      <c r="AK14" s="1379"/>
      <c r="AL14" s="190" t="s">
        <v>347</v>
      </c>
      <c r="AM14" s="1222" t="s">
        <v>1449</v>
      </c>
      <c r="AN14" s="990" t="s">
        <v>460</v>
      </c>
      <c r="AO14" s="180" t="str">
        <f t="shared" ref="AO14:AO87" si="14">IF(AP14="Preventivo","Probabilidad",IF(AP14="Detectivo","Probabilidad","Impacto"))</f>
        <v>Probabilidad</v>
      </c>
      <c r="AP14" s="138" t="s">
        <v>61</v>
      </c>
      <c r="AQ14" s="198">
        <f t="shared" ref="AQ14:AQ87" si="15">IF(AP14="Preventivo", 25%, IF(AP14="Detectivo",15%, IF(AP14="Correctivo",10%,IF(AP14="No se tienen controles para aplicar al impacto","No Aplica",""))))</f>
        <v>0.25</v>
      </c>
      <c r="AR14" s="138" t="s">
        <v>56</v>
      </c>
      <c r="AS14" s="137">
        <f t="shared" ref="AS14:AS87" si="16">IF(AR14="Automático", 25%, IF(AR14="Manual",15%,IF(AR14="No Aplica", "No Aplica","")))</f>
        <v>0.15</v>
      </c>
      <c r="AT14" s="146">
        <f t="shared" ref="AT14:AT87" si="17">AQ14+AS14</f>
        <v>0.4</v>
      </c>
      <c r="AU14" s="138" t="s">
        <v>73</v>
      </c>
      <c r="AV14" s="138" t="s">
        <v>58</v>
      </c>
      <c r="AW14" s="138" t="s">
        <v>59</v>
      </c>
      <c r="AX14" s="125">
        <f>IFERROR(IF(AND(AO13="Probabilidad",AO14="Probabilidad"),(AX13-(+AX13*AT14)),IF(AO14="Probabilidad",(L13-(+L13*AT14)),IF(AO14="Impacto",AX13,""))),"")</f>
        <v>0.28799999999999998</v>
      </c>
      <c r="AY14" s="147" t="str">
        <f t="shared" ref="AY14:AY87" si="18">IF(AX14&lt;=20%, "Muy Baja", IF(AX14&lt;=40%,"Baja", IF(AX14&lt;=60%,"Media",IF(AX14&lt;=80%,"Alta","Muy Alta"))))</f>
        <v>Baja</v>
      </c>
      <c r="AZ14" s="105">
        <f>IFERROR(IF(AND(AO13="Impacto",AO14="Impacto"),(AZ13-(+AZ13*AT14)),IF(AND(AO13="Impacto",AO14="Probabilidad"),(AZ13),IF(AND(AO13="Probabilidad",AO14="Impacto"),(AZ13-(+AZ13*AT14)),IF(AND(AO13="Probabilidad",AO14="Probabilidad"),(AZ13))))),"")</f>
        <v>0.8</v>
      </c>
      <c r="BA14" s="147" t="str">
        <f t="shared" ref="BA14:BA87" si="19">IF(AZ14&lt;=20%, "Leve", IF(AZ14&lt;=40%,"Menor", IF(AZ14&lt;=60%,"Moderado",IF(AZ14&lt;=80%,"Mayor","Catastrófico"))))</f>
        <v>Mayor</v>
      </c>
      <c r="BB14" s="136" t="str">
        <f>IF(AND(AY14&lt;&gt;"",BA14&lt;&gt;""),VLOOKUP(AY14&amp;BA14,'No Eliminar'!$P$3:$Q$27,2,FALSE),"")</f>
        <v>Alta</v>
      </c>
      <c r="BC14" s="1381"/>
      <c r="BD14" s="1669"/>
      <c r="BE14" s="1590"/>
      <c r="BF14" s="1586"/>
      <c r="BG14" s="1610"/>
      <c r="BH14" s="1610"/>
      <c r="BI14" s="1705"/>
    </row>
    <row r="15" spans="1:85" ht="273.75" customHeight="1" thickBot="1" x14ac:dyDescent="0.35">
      <c r="B15" s="399" t="s">
        <v>198</v>
      </c>
      <c r="C15" s="741" t="str">
        <f>VLOOKUP(B15,'No Eliminar'!B$3:D$18,2,FALSE)</f>
        <v>Realizar la formación, capacitación, inducción, instrucción, entrenamiento y reentrenamiento a los actores del Sistema Nacional Penitenciario que así lo requiera y las investigaciones a este ámbito en forma eficiente.</v>
      </c>
      <c r="D15" s="218" t="str">
        <f>VLOOKUP(B15,'No Eliminar'!B$3:E$18,4,FALSE)</f>
        <v>Gestionar un talento humano idóneo, comprometido y transparente, que contribuya al cumplimiento de la misión institucional y los fines del Estado, y alcance su propio desarrollo personal y laboral.</v>
      </c>
      <c r="E15" s="704" t="s">
        <v>50</v>
      </c>
      <c r="F15" s="226" t="s">
        <v>252</v>
      </c>
      <c r="G15" s="397" t="s">
        <v>482</v>
      </c>
      <c r="H15" s="688" t="s">
        <v>63</v>
      </c>
      <c r="I15" s="688" t="s">
        <v>483</v>
      </c>
      <c r="J15" s="688" t="s">
        <v>484</v>
      </c>
      <c r="K15" s="689" t="s">
        <v>355</v>
      </c>
      <c r="L15" s="200" t="s">
        <v>373</v>
      </c>
      <c r="M15" s="937" t="str">
        <f t="shared" si="0"/>
        <v>Rara vez</v>
      </c>
      <c r="N15" s="938">
        <f t="shared" si="1"/>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220">
        <f t="shared" ref="AH15:AH87" si="20">COUNTIF(O15:AG15, "SI")</f>
        <v>12</v>
      </c>
      <c r="AI15" s="205" t="str">
        <f t="shared" ref="AI15:AI87" si="21">IF(AH15&lt;=5, "Moderado", IF(AH15&lt;=11,"Mayor","Catastrófico"))</f>
        <v>Catastrófico</v>
      </c>
      <c r="AJ15" s="206">
        <f t="shared" ref="AJ15:AJ87" si="22">IF(AI15="Leve", 20%, IF(AI15="Menor",40%, IF(AI15="Moderado",60%, IF(AI15="Mayor",80%,IF(AI15="Catastrófico",100%,"")))))</f>
        <v>1</v>
      </c>
      <c r="AK15" s="936" t="str">
        <f>IF(AND(M15&lt;&gt;"",AI15&lt;&gt;""),VLOOKUP(M15&amp;AI15,'No Eliminar'!$P$32:$Q$56,2,FALSE),"")</f>
        <v>Extrema</v>
      </c>
      <c r="AL15" s="190" t="s">
        <v>84</v>
      </c>
      <c r="AM15" s="1223" t="s">
        <v>1478</v>
      </c>
      <c r="AN15" s="181" t="s">
        <v>486</v>
      </c>
      <c r="AO15" s="207" t="str">
        <f t="shared" si="14"/>
        <v>Probabilidad</v>
      </c>
      <c r="AP15" s="208" t="s">
        <v>61</v>
      </c>
      <c r="AQ15" s="231">
        <f t="shared" si="15"/>
        <v>0.25</v>
      </c>
      <c r="AR15" s="208" t="s">
        <v>56</v>
      </c>
      <c r="AS15" s="206">
        <f t="shared" si="16"/>
        <v>0.15</v>
      </c>
      <c r="AT15" s="209">
        <f t="shared" si="17"/>
        <v>0.4</v>
      </c>
      <c r="AU15" s="208" t="s">
        <v>57</v>
      </c>
      <c r="AV15" s="208" t="s">
        <v>58</v>
      </c>
      <c r="AW15" s="208" t="s">
        <v>59</v>
      </c>
      <c r="AX15" s="209">
        <f>IFERROR(IF(AO15="Probabilidad",(N15-(+N15*AT15)),IF(AO15="Impacto",N15,"")),"")</f>
        <v>0.12</v>
      </c>
      <c r="AY15" s="210" t="str">
        <f t="shared" si="18"/>
        <v>Muy Baja</v>
      </c>
      <c r="AZ15" s="209">
        <f t="shared" ref="AZ15:AZ87" si="23">IF(AO15="Impacto",(AJ15-(+AJ15*AT15)),AJ15)</f>
        <v>1</v>
      </c>
      <c r="BA15" s="210" t="str">
        <f t="shared" si="19"/>
        <v>Catastrófico</v>
      </c>
      <c r="BB15" s="211" t="str">
        <f>IF(AND(AY15&lt;&gt;"",BA15&lt;&gt;""),VLOOKUP(AY15&amp;BA15,'No Eliminar'!$P$3:$Q$27,2,FALSE),"")</f>
        <v>Extrema</v>
      </c>
      <c r="BC15" s="208" t="s">
        <v>60</v>
      </c>
      <c r="BD15" s="1241" t="s">
        <v>487</v>
      </c>
      <c r="BE15" s="1241" t="s">
        <v>489</v>
      </c>
      <c r="BF15" s="1241" t="s">
        <v>488</v>
      </c>
      <c r="BG15" s="1242">
        <v>45103</v>
      </c>
      <c r="BH15" s="1242">
        <v>45184</v>
      </c>
      <c r="BI15" s="1009" t="s">
        <v>490</v>
      </c>
    </row>
    <row r="16" spans="1:85" ht="293.25" customHeight="1" thickBot="1" x14ac:dyDescent="0.35">
      <c r="B16" s="1445" t="s">
        <v>193</v>
      </c>
      <c r="C16" s="1734"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732"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1392" t="s">
        <v>74</v>
      </c>
      <c r="F16" s="1727" t="s">
        <v>253</v>
      </c>
      <c r="G16" s="1386" t="s">
        <v>1278</v>
      </c>
      <c r="H16" s="1372" t="s">
        <v>63</v>
      </c>
      <c r="I16" s="1382" t="s">
        <v>492</v>
      </c>
      <c r="J16" s="1382" t="s">
        <v>1279</v>
      </c>
      <c r="K16" s="1382" t="s">
        <v>355</v>
      </c>
      <c r="L16" s="1372" t="s">
        <v>372</v>
      </c>
      <c r="M16" s="1384" t="str">
        <f t="shared" si="0"/>
        <v>Casi seguro</v>
      </c>
      <c r="N16" s="1370">
        <f t="shared" si="1"/>
        <v>1</v>
      </c>
      <c r="O16" s="1420" t="s">
        <v>53</v>
      </c>
      <c r="P16" s="1420" t="s">
        <v>53</v>
      </c>
      <c r="Q16" s="1420" t="s">
        <v>53</v>
      </c>
      <c r="R16" s="1420" t="s">
        <v>54</v>
      </c>
      <c r="S16" s="1420" t="s">
        <v>53</v>
      </c>
      <c r="T16" s="1420" t="s">
        <v>54</v>
      </c>
      <c r="U16" s="1420" t="s">
        <v>54</v>
      </c>
      <c r="V16" s="1420" t="s">
        <v>54</v>
      </c>
      <c r="W16" s="1420" t="s">
        <v>54</v>
      </c>
      <c r="X16" s="1420" t="s">
        <v>53</v>
      </c>
      <c r="Y16" s="1420" t="s">
        <v>53</v>
      </c>
      <c r="Z16" s="1420" t="s">
        <v>53</v>
      </c>
      <c r="AA16" s="1420" t="s">
        <v>53</v>
      </c>
      <c r="AB16" s="1420" t="s">
        <v>53</v>
      </c>
      <c r="AC16" s="1420" t="s">
        <v>54</v>
      </c>
      <c r="AD16" s="1420" t="s">
        <v>53</v>
      </c>
      <c r="AE16" s="1420" t="s">
        <v>54</v>
      </c>
      <c r="AF16" s="1420" t="s">
        <v>53</v>
      </c>
      <c r="AG16" s="1420" t="s">
        <v>54</v>
      </c>
      <c r="AH16" s="1709">
        <f t="shared" si="20"/>
        <v>11</v>
      </c>
      <c r="AI16" s="1374" t="str">
        <f t="shared" si="21"/>
        <v>Mayor</v>
      </c>
      <c r="AJ16" s="1376">
        <f t="shared" si="22"/>
        <v>0.8</v>
      </c>
      <c r="AK16" s="1378" t="str">
        <f>IF(AND(M16&lt;&gt;"",AI16&lt;&gt;""),VLOOKUP(M16&amp;AI16,'No Eliminar'!$P$32:$Q$56,2,FALSE),"")</f>
        <v>Alta</v>
      </c>
      <c r="AL16" s="250" t="s">
        <v>84</v>
      </c>
      <c r="AM16" s="1224" t="s">
        <v>1460</v>
      </c>
      <c r="AN16" s="1235" t="s">
        <v>512</v>
      </c>
      <c r="AO16" s="149" t="str">
        <f t="shared" si="14"/>
        <v>Probabilidad</v>
      </c>
      <c r="AP16" s="326" t="s">
        <v>61</v>
      </c>
      <c r="AQ16" s="199">
        <f t="shared" si="15"/>
        <v>0.25</v>
      </c>
      <c r="AR16" s="326" t="s">
        <v>56</v>
      </c>
      <c r="AS16" s="328">
        <f t="shared" si="16"/>
        <v>0.15</v>
      </c>
      <c r="AT16" s="96">
        <f t="shared" si="17"/>
        <v>0.4</v>
      </c>
      <c r="AU16" s="326" t="s">
        <v>57</v>
      </c>
      <c r="AV16" s="326" t="s">
        <v>58</v>
      </c>
      <c r="AW16" s="326" t="s">
        <v>59</v>
      </c>
      <c r="AX16" s="96">
        <f>IFERROR(IF(AO16="Probabilidad",(N16-(+N16*AT16)),IF(AO16="Impacto",N16,"")),"")</f>
        <v>0.6</v>
      </c>
      <c r="AY16" s="97" t="str">
        <f t="shared" si="18"/>
        <v>Media</v>
      </c>
      <c r="AZ16" s="96">
        <f t="shared" si="23"/>
        <v>0.8</v>
      </c>
      <c r="BA16" s="97" t="str">
        <f t="shared" si="19"/>
        <v>Mayor</v>
      </c>
      <c r="BB16" s="324" t="str">
        <f>IF(AND(AY16&lt;&gt;"",BA16&lt;&gt;""),VLOOKUP(AY16&amp;BA16,'No Eliminar'!$P$3:$Q$27,2,FALSE),"")</f>
        <v>Alta</v>
      </c>
      <c r="BC16" s="1380" t="s">
        <v>60</v>
      </c>
      <c r="BD16" s="1583" t="s">
        <v>513</v>
      </c>
      <c r="BE16" s="1583" t="s">
        <v>514</v>
      </c>
      <c r="BF16" s="1583" t="s">
        <v>395</v>
      </c>
      <c r="BG16" s="1725">
        <v>44928</v>
      </c>
      <c r="BH16" s="1725">
        <v>45291</v>
      </c>
      <c r="BI16" s="1591" t="s">
        <v>521</v>
      </c>
    </row>
    <row r="17" spans="2:63" s="614" customFormat="1" ht="249" customHeight="1" thickBot="1" x14ac:dyDescent="0.35">
      <c r="B17" s="1446"/>
      <c r="C17" s="1729"/>
      <c r="D17" s="1730"/>
      <c r="E17" s="1436"/>
      <c r="F17" s="1731"/>
      <c r="G17" s="1387"/>
      <c r="H17" s="1415"/>
      <c r="I17" s="1423"/>
      <c r="J17" s="1423"/>
      <c r="K17" s="1423"/>
      <c r="L17" s="1415"/>
      <c r="M17" s="1424"/>
      <c r="N17" s="1414"/>
      <c r="O17" s="1421"/>
      <c r="P17" s="1421"/>
      <c r="Q17" s="1421"/>
      <c r="R17" s="1421"/>
      <c r="S17" s="1421"/>
      <c r="T17" s="1421"/>
      <c r="U17" s="1421"/>
      <c r="V17" s="1421"/>
      <c r="W17" s="1421"/>
      <c r="X17" s="1421"/>
      <c r="Y17" s="1421"/>
      <c r="Z17" s="1421"/>
      <c r="AA17" s="1421"/>
      <c r="AB17" s="1421"/>
      <c r="AC17" s="1421"/>
      <c r="AD17" s="1421"/>
      <c r="AE17" s="1421"/>
      <c r="AF17" s="1421"/>
      <c r="AG17" s="1421"/>
      <c r="AH17" s="1714"/>
      <c r="AI17" s="1416"/>
      <c r="AJ17" s="1417"/>
      <c r="AK17" s="1418"/>
      <c r="AL17" s="710" t="s">
        <v>347</v>
      </c>
      <c r="AM17" s="1224" t="s">
        <v>1461</v>
      </c>
      <c r="AN17" s="1235" t="s">
        <v>519</v>
      </c>
      <c r="AO17" s="989" t="str">
        <f t="shared" ref="AO17" si="24">IF(AP17="Preventivo","Probabilidad",IF(AP17="Detectivo","Probabilidad","Impacto"))</f>
        <v>Probabilidad</v>
      </c>
      <c r="AP17" s="982" t="s">
        <v>61</v>
      </c>
      <c r="AQ17" s="198">
        <f>IF(AP17="Preventivo", 25%, IF(AP17="Detectivo",15%, IF(AP17="Correctivo",10%,IF(AP17="No se tienen controles para aplicar al impacto","No Aplica",""))))</f>
        <v>0.25</v>
      </c>
      <c r="AR17" s="982" t="s">
        <v>56</v>
      </c>
      <c r="AS17" s="980">
        <f>IF(AR17="Automático", 25%, IF(AR17="Manual",15%,IF(AR17="No Aplica", "No Aplica","")))</f>
        <v>0.15</v>
      </c>
      <c r="AT17" s="986">
        <f>AQ17+AS17</f>
        <v>0.4</v>
      </c>
      <c r="AU17" s="982" t="s">
        <v>57</v>
      </c>
      <c r="AV17" s="982" t="s">
        <v>58</v>
      </c>
      <c r="AW17" s="982" t="s">
        <v>59</v>
      </c>
      <c r="AX17" s="843">
        <f>IFERROR(IF(AND(AO16="Probabilidad",AO17="Probabilidad"),(AX16-(+AX16*AT17)),IF(AO17="Probabilidad",(L16-(+L16*AT17)),IF(AO17="Impacto",AX16,""))),"")</f>
        <v>0.36</v>
      </c>
      <c r="AY17" s="985" t="str">
        <f>IF(AX17&lt;=20%, "Muy Baja", IF(AX17&lt;=40%,"Baja", IF(AX17&lt;=60%,"Media",IF(AX17&lt;=80%,"Alta","Muy Alta"))))</f>
        <v>Baja</v>
      </c>
      <c r="AZ17" s="842">
        <f>IFERROR(IF(AND(AO16="Impacto",AO17="Impacto"),(AZ16-(+AZ16*AT17)),IF(AND(AO16="Impacto",AO17="Probabilidad"),(AZ16),IF(AND(AO16="Probabilidad",AO17="Impacto"),(AZ16-(+AZ16*AT17)),IF(AND(AO16="Probabilidad",AO17="Probabilidad"),(AZ16))))),"")</f>
        <v>0.8</v>
      </c>
      <c r="BA17" s="985" t="str">
        <f>IF(AZ17&lt;=20%, "Leve", IF(AZ17&lt;=40%,"Menor", IF(AZ17&lt;=60%,"Moderado",IF(AZ17&lt;=80%,"Mayor","Catastrófico"))))</f>
        <v>Mayor</v>
      </c>
      <c r="BB17" s="987" t="str">
        <f>IF(AND(AY17&lt;&gt;"",BA17&lt;&gt;""),VLOOKUP(AY17&amp;BA17,'No Eliminar'!$P$3:$Q$27,2,FALSE),"")</f>
        <v>Alta</v>
      </c>
      <c r="BC17" s="1419"/>
      <c r="BD17" s="1612"/>
      <c r="BE17" s="1612"/>
      <c r="BF17" s="1612"/>
      <c r="BG17" s="1690"/>
      <c r="BH17" s="1690"/>
      <c r="BI17" s="1614"/>
    </row>
    <row r="18" spans="2:63" ht="266.25" customHeight="1" thickBot="1" x14ac:dyDescent="0.35">
      <c r="B18" s="1446"/>
      <c r="C18" s="1729"/>
      <c r="D18" s="1730"/>
      <c r="E18" s="1433"/>
      <c r="F18" s="1728"/>
      <c r="G18" s="1388"/>
      <c r="H18" s="1373"/>
      <c r="I18" s="1383"/>
      <c r="J18" s="1383"/>
      <c r="K18" s="1383"/>
      <c r="L18" s="1373"/>
      <c r="M18" s="1385"/>
      <c r="N18" s="1371"/>
      <c r="O18" s="1422"/>
      <c r="P18" s="1422"/>
      <c r="Q18" s="1422"/>
      <c r="R18" s="1422"/>
      <c r="S18" s="1422"/>
      <c r="T18" s="1422"/>
      <c r="U18" s="1422"/>
      <c r="V18" s="1422"/>
      <c r="W18" s="1422"/>
      <c r="X18" s="1422"/>
      <c r="Y18" s="1422"/>
      <c r="Z18" s="1422"/>
      <c r="AA18" s="1422"/>
      <c r="AB18" s="1422"/>
      <c r="AC18" s="1422"/>
      <c r="AD18" s="1422"/>
      <c r="AE18" s="1422"/>
      <c r="AF18" s="1422"/>
      <c r="AG18" s="1422"/>
      <c r="AH18" s="1710"/>
      <c r="AI18" s="1375"/>
      <c r="AJ18" s="1377"/>
      <c r="AK18" s="1379"/>
      <c r="AL18" s="250" t="s">
        <v>348</v>
      </c>
      <c r="AM18" s="1224" t="s">
        <v>1462</v>
      </c>
      <c r="AN18" s="1236" t="s">
        <v>512</v>
      </c>
      <c r="AO18" s="322" t="str">
        <f t="shared" si="14"/>
        <v>Probabilidad</v>
      </c>
      <c r="AP18" s="316" t="s">
        <v>61</v>
      </c>
      <c r="AQ18" s="198">
        <f t="shared" si="15"/>
        <v>0.25</v>
      </c>
      <c r="AR18" s="316" t="s">
        <v>56</v>
      </c>
      <c r="AS18" s="315">
        <f t="shared" si="16"/>
        <v>0.15</v>
      </c>
      <c r="AT18" s="317">
        <f>AQ18+AS18</f>
        <v>0.4</v>
      </c>
      <c r="AU18" s="316" t="s">
        <v>57</v>
      </c>
      <c r="AV18" s="316" t="s">
        <v>58</v>
      </c>
      <c r="AW18" s="316" t="s">
        <v>59</v>
      </c>
      <c r="AX18" s="843">
        <f>IFERROR(IF(AND(AO17="Probabilidad",AO18="Probabilidad"),(AX17-(+AX17*AT18)),IF(AO18="Probabilidad",(L17-(+L17*AT18)),IF(AO18="Impacto",AX17,""))),"")</f>
        <v>0.216</v>
      </c>
      <c r="AY18" s="318" t="str">
        <f>IF(AX18&lt;=20%, "Muy Baja", IF(AX18&lt;=40%,"Baja", IF(AX18&lt;=60%,"Media",IF(AX18&lt;=80%,"Alta","Muy Alta"))))</f>
        <v>Baja</v>
      </c>
      <c r="AZ18" s="105">
        <f>IFERROR(IF(AND(AO16="Impacto",AO18="Impacto"),(AZ16-(+AZ16*AT18)),IF(AND(AO16="Impacto",AO18="Probabilidad"),(AZ16),IF(AND(AO16="Probabilidad",AO18="Impacto"),(AZ16-(+AZ16*AT18)),IF(AND(AO16="Probabilidad",AO18="Probabilidad"),(AZ16))))),"")</f>
        <v>0.8</v>
      </c>
      <c r="BA18" s="318" t="str">
        <f>IF(AZ18&lt;=20%, "Leve", IF(AZ18&lt;=40%,"Menor", IF(AZ18&lt;=60%,"Moderado",IF(AZ18&lt;=80%,"Mayor","Catastrófico"))))</f>
        <v>Mayor</v>
      </c>
      <c r="BB18" s="319" t="str">
        <f>IF(AND(AY18&lt;&gt;"",BA18&lt;&gt;""),VLOOKUP(AY18&amp;BA18,'No Eliminar'!$P$3:$Q$27,2,FALSE),"")</f>
        <v>Alta</v>
      </c>
      <c r="BC18" s="1381"/>
      <c r="BD18" s="1584"/>
      <c r="BE18" s="1584"/>
      <c r="BF18" s="1584"/>
      <c r="BG18" s="1726"/>
      <c r="BH18" s="1726"/>
      <c r="BI18" s="1592"/>
    </row>
    <row r="19" spans="2:63" s="336" customFormat="1" ht="187.5" customHeight="1" thickBot="1" x14ac:dyDescent="0.35">
      <c r="B19" s="1445" t="s">
        <v>194</v>
      </c>
      <c r="C19" s="1734"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741"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1212" t="s">
        <v>74</v>
      </c>
      <c r="F19" s="865" t="s">
        <v>265</v>
      </c>
      <c r="G19" s="1214" t="s">
        <v>770</v>
      </c>
      <c r="H19" s="1157" t="s">
        <v>63</v>
      </c>
      <c r="I19" s="1049" t="s">
        <v>771</v>
      </c>
      <c r="J19" s="1049" t="s">
        <v>1298</v>
      </c>
      <c r="K19" s="1049" t="s">
        <v>355</v>
      </c>
      <c r="L19" s="845" t="s">
        <v>372</v>
      </c>
      <c r="M19" s="937" t="str">
        <f t="shared" si="0"/>
        <v>Casi seguro</v>
      </c>
      <c r="N19" s="938">
        <f t="shared" si="1"/>
        <v>1</v>
      </c>
      <c r="O19" s="855" t="s">
        <v>53</v>
      </c>
      <c r="P19" s="855" t="s">
        <v>53</v>
      </c>
      <c r="Q19" s="855" t="s">
        <v>53</v>
      </c>
      <c r="R19" s="855" t="s">
        <v>53</v>
      </c>
      <c r="S19" s="855" t="s">
        <v>53</v>
      </c>
      <c r="T19" s="855" t="s">
        <v>53</v>
      </c>
      <c r="U19" s="855" t="s">
        <v>53</v>
      </c>
      <c r="V19" s="855" t="s">
        <v>53</v>
      </c>
      <c r="W19" s="855" t="s">
        <v>54</v>
      </c>
      <c r="X19" s="855" t="s">
        <v>53</v>
      </c>
      <c r="Y19" s="855" t="s">
        <v>53</v>
      </c>
      <c r="Z19" s="855" t="s">
        <v>53</v>
      </c>
      <c r="AA19" s="855" t="s">
        <v>53</v>
      </c>
      <c r="AB19" s="855" t="s">
        <v>53</v>
      </c>
      <c r="AC19" s="855" t="s">
        <v>53</v>
      </c>
      <c r="AD19" s="855" t="s">
        <v>53</v>
      </c>
      <c r="AE19" s="855" t="s">
        <v>53</v>
      </c>
      <c r="AF19" s="855" t="s">
        <v>53</v>
      </c>
      <c r="AG19" s="855" t="s">
        <v>54</v>
      </c>
      <c r="AH19" s="864">
        <f t="shared" ref="AH19" si="25">COUNTIF(O19:AG19, "SI")</f>
        <v>17</v>
      </c>
      <c r="AI19" s="848" t="str">
        <f t="shared" ref="AI19" si="26">IF(AH19&lt;=5, "Moderado", IF(AH19&lt;=11,"Mayor","Catastrófico"))</f>
        <v>Catastrófico</v>
      </c>
      <c r="AJ19" s="849">
        <f t="shared" ref="AJ19" si="27">IF(AI19="Leve", 20%, IF(AI19="Menor",40%, IF(AI19="Moderado",60%, IF(AI19="Mayor",80%,IF(AI19="Catastrófico",100%,"")))))</f>
        <v>1</v>
      </c>
      <c r="AK19" s="936" t="str">
        <f>IF(AND(M19&lt;&gt;"",AI19&lt;&gt;""),VLOOKUP(M19&amp;AI19,'No Eliminar'!$P$32:$Q$56,2,FALSE),"")</f>
        <v>Extrema</v>
      </c>
      <c r="AL19" s="190" t="s">
        <v>84</v>
      </c>
      <c r="AM19" s="1224" t="s">
        <v>1545</v>
      </c>
      <c r="AN19" s="895" t="s">
        <v>1221</v>
      </c>
      <c r="AO19" s="94" t="str">
        <f t="shared" ref="AO19:AO25" si="28">IF(AP19="Preventivo","Probabilidad",IF(AP19="Detectivo","Probabilidad","Impacto"))</f>
        <v>Probabilidad</v>
      </c>
      <c r="AP19" s="326" t="s">
        <v>62</v>
      </c>
      <c r="AQ19" s="199">
        <f t="shared" ref="AQ19:AQ25" si="29">IF(AP19="Preventivo", 25%, IF(AP19="Detectivo",15%, IF(AP19="Correctivo",10%,IF(AP19="No se tienen controles para aplicar al impacto","No Aplica",""))))</f>
        <v>0.15</v>
      </c>
      <c r="AR19" s="326" t="s">
        <v>56</v>
      </c>
      <c r="AS19" s="328">
        <f t="shared" ref="AS19:AS24" si="30">IF(AR19="Automático", 25%, IF(AR19="Manual",15%,IF(AR19="No Aplica", "No Aplica","")))</f>
        <v>0.15</v>
      </c>
      <c r="AT19" s="96">
        <f t="shared" ref="AT19:AT24" si="31">AQ19+AS19</f>
        <v>0.3</v>
      </c>
      <c r="AU19" s="326" t="s">
        <v>57</v>
      </c>
      <c r="AV19" s="326" t="s">
        <v>58</v>
      </c>
      <c r="AW19" s="326" t="s">
        <v>59</v>
      </c>
      <c r="AX19" s="96">
        <f t="shared" ref="AX19" si="32">IFERROR(IF(AO19="Probabilidad",(N19-(+N19*AT19)),IF(AO19="Impacto",N19,"")),"")</f>
        <v>0.7</v>
      </c>
      <c r="AY19" s="97" t="str">
        <f t="shared" ref="AY19:AY23" si="33">IF(AX19&lt;=20%, "Muy Baja", IF(AX19&lt;=40%,"Baja", IF(AX19&lt;=60%,"Media",IF(AX19&lt;=80%,"Alta","Muy Alta"))))</f>
        <v>Alta</v>
      </c>
      <c r="AZ19" s="96">
        <f t="shared" ref="AZ19" si="34">IF(AO19="Impacto",(AJ19-(+AJ19*AT19)),AJ19)</f>
        <v>1</v>
      </c>
      <c r="BA19" s="97" t="str">
        <f t="shared" ref="BA19:BA24" si="35">IF(AZ19&lt;=20%, "Leve", IF(AZ19&lt;=40%,"Menor", IF(AZ19&lt;=60%,"Moderado",IF(AZ19&lt;=80%,"Mayor","Catastrófico"))))</f>
        <v>Catastrófico</v>
      </c>
      <c r="BB19" s="324" t="str">
        <f>IF(AND(AY19&lt;&gt;"",BA19&lt;&gt;""),VLOOKUP(AY19&amp;BA19,'No Eliminar'!$P$3:$Q$27,2,FALSE),"")</f>
        <v>Extrema</v>
      </c>
      <c r="BC19" s="850" t="s">
        <v>60</v>
      </c>
      <c r="BD19" s="1015" t="s">
        <v>1302</v>
      </c>
      <c r="BE19" s="1237" t="s">
        <v>774</v>
      </c>
      <c r="BF19" s="1237" t="s">
        <v>1303</v>
      </c>
      <c r="BG19" s="1243">
        <v>44958</v>
      </c>
      <c r="BH19" s="1243">
        <v>45260</v>
      </c>
      <c r="BI19" s="1244" t="s">
        <v>776</v>
      </c>
    </row>
    <row r="20" spans="2:63" s="336" customFormat="1" ht="144" customHeight="1" thickBot="1" x14ac:dyDescent="0.35">
      <c r="B20" s="1447"/>
      <c r="C20" s="1735"/>
      <c r="D20" s="1742"/>
      <c r="E20" s="1213" t="s">
        <v>50</v>
      </c>
      <c r="F20" s="226" t="s">
        <v>268</v>
      </c>
      <c r="G20" s="688" t="s">
        <v>783</v>
      </c>
      <c r="H20" s="688" t="s">
        <v>63</v>
      </c>
      <c r="I20" s="688" t="s">
        <v>784</v>
      </c>
      <c r="J20" s="688" t="s">
        <v>1304</v>
      </c>
      <c r="K20" s="689" t="s">
        <v>355</v>
      </c>
      <c r="L20" s="299" t="s">
        <v>372</v>
      </c>
      <c r="M20" s="937" t="str">
        <f t="shared" si="0"/>
        <v>Casi seguro</v>
      </c>
      <c r="N20" s="938">
        <f t="shared" si="1"/>
        <v>1</v>
      </c>
      <c r="O20" s="203" t="s">
        <v>53</v>
      </c>
      <c r="P20" s="203" t="s">
        <v>53</v>
      </c>
      <c r="Q20" s="203" t="s">
        <v>54</v>
      </c>
      <c r="R20" s="203" t="s">
        <v>54</v>
      </c>
      <c r="S20" s="203" t="s">
        <v>53</v>
      </c>
      <c r="T20" s="203" t="s">
        <v>53</v>
      </c>
      <c r="U20" s="203" t="s">
        <v>53</v>
      </c>
      <c r="V20" s="203" t="s">
        <v>53</v>
      </c>
      <c r="W20" s="203" t="s">
        <v>54</v>
      </c>
      <c r="X20" s="203" t="s">
        <v>53</v>
      </c>
      <c r="Y20" s="203" t="s">
        <v>53</v>
      </c>
      <c r="Z20" s="203" t="s">
        <v>53</v>
      </c>
      <c r="AA20" s="203" t="s">
        <v>53</v>
      </c>
      <c r="AB20" s="203" t="s">
        <v>53</v>
      </c>
      <c r="AC20" s="203" t="s">
        <v>53</v>
      </c>
      <c r="AD20" s="203" t="s">
        <v>53</v>
      </c>
      <c r="AE20" s="203" t="s">
        <v>53</v>
      </c>
      <c r="AF20" s="203" t="s">
        <v>53</v>
      </c>
      <c r="AG20" s="203" t="s">
        <v>54</v>
      </c>
      <c r="AH20" s="220">
        <f t="shared" ref="AH20:AH22" si="36">COUNTIF(O20:AG20, "SI")</f>
        <v>15</v>
      </c>
      <c r="AI20" s="205" t="str">
        <f t="shared" ref="AI20:AI22" si="37">IF(AH20&lt;=5, "Moderado", IF(AH20&lt;=11,"Mayor","Catastrófico"))</f>
        <v>Catastrófico</v>
      </c>
      <c r="AJ20" s="206">
        <f t="shared" ref="AJ20:AJ22" si="38">IF(AI20="Leve", 20%, IF(AI20="Menor",40%, IF(AI20="Moderado",60%, IF(AI20="Mayor",80%,IF(AI20="Catastrófico",100%,"")))))</f>
        <v>1</v>
      </c>
      <c r="AK20" s="936" t="str">
        <f>IF(AND(M20&lt;&gt;"",AI20&lt;&gt;""),VLOOKUP(M20&amp;AI20,'No Eliminar'!$P$32:$Q$56,2,FALSE),"")</f>
        <v>Extrema</v>
      </c>
      <c r="AL20" s="162" t="s">
        <v>84</v>
      </c>
      <c r="AM20" s="1224" t="s">
        <v>1546</v>
      </c>
      <c r="AN20" s="1007" t="s">
        <v>1497</v>
      </c>
      <c r="AO20" s="207" t="str">
        <f t="shared" si="28"/>
        <v>Probabilidad</v>
      </c>
      <c r="AP20" s="208" t="s">
        <v>61</v>
      </c>
      <c r="AQ20" s="231">
        <f t="shared" si="29"/>
        <v>0.25</v>
      </c>
      <c r="AR20" s="208" t="s">
        <v>56</v>
      </c>
      <c r="AS20" s="206">
        <f t="shared" si="30"/>
        <v>0.15</v>
      </c>
      <c r="AT20" s="209">
        <f t="shared" si="31"/>
        <v>0.4</v>
      </c>
      <c r="AU20" s="208" t="s">
        <v>57</v>
      </c>
      <c r="AV20" s="208" t="s">
        <v>58</v>
      </c>
      <c r="AW20" s="208" t="s">
        <v>59</v>
      </c>
      <c r="AX20" s="209">
        <f t="shared" ref="AX20:AX21" si="39">IFERROR(IF(AO20="Probabilidad",(N20-(+N20*AT20)),IF(AO20="Impacto",N20,"")),"")</f>
        <v>0.6</v>
      </c>
      <c r="AY20" s="210" t="str">
        <f t="shared" si="33"/>
        <v>Media</v>
      </c>
      <c r="AZ20" s="209">
        <f t="shared" ref="AZ20:AZ21" si="40">IF(AO20="Impacto",(AJ20-(+AJ20*AT20)),AJ20)</f>
        <v>1</v>
      </c>
      <c r="BA20" s="210" t="str">
        <f t="shared" si="35"/>
        <v>Catastrófico</v>
      </c>
      <c r="BB20" s="211" t="str">
        <f>IF(AND(AY20&lt;&gt;"",BA20&lt;&gt;""),VLOOKUP(AY20&amp;BA20,'No Eliminar'!$P$3:$Q$27,2,FALSE),"")</f>
        <v>Extrema</v>
      </c>
      <c r="BC20" s="208" t="s">
        <v>60</v>
      </c>
      <c r="BD20" s="1241" t="s">
        <v>1496</v>
      </c>
      <c r="BE20" s="1241" t="s">
        <v>1498</v>
      </c>
      <c r="BF20" s="930" t="s">
        <v>430</v>
      </c>
      <c r="BG20" s="1245">
        <v>44958</v>
      </c>
      <c r="BH20" s="1245">
        <v>45260</v>
      </c>
      <c r="BI20" s="1009" t="s">
        <v>789</v>
      </c>
    </row>
    <row r="21" spans="2:63" s="614" customFormat="1" ht="161.25" customHeight="1" thickBot="1" x14ac:dyDescent="0.35">
      <c r="B21" s="778" t="s">
        <v>199</v>
      </c>
      <c r="C21" s="741" t="str">
        <f>VLOOKUP(B21,'No Eliminar'!B$3:D$18,2,FALSE)</f>
        <v>Ejercer la defensa de los intereses del Instituto, el control de la legalidad de sus actos administrativos y emitir conceptos jurídicos relacionados con el objeto y función de la entidad.</v>
      </c>
      <c r="D21" s="743" t="str">
        <f>VLOOKUP(B21,'No Eliminar'!B$3:E$18,4,FALSE)</f>
        <v>Ejecutar la planeación institucional en el marco de los valores del servicio público.</v>
      </c>
      <c r="E21" s="215" t="s">
        <v>50</v>
      </c>
      <c r="F21" s="733" t="s">
        <v>271</v>
      </c>
      <c r="G21" s="1215" t="s">
        <v>669</v>
      </c>
      <c r="H21" s="1198" t="s">
        <v>63</v>
      </c>
      <c r="I21" s="1198" t="s">
        <v>1149</v>
      </c>
      <c r="J21" s="1198" t="s">
        <v>1150</v>
      </c>
      <c r="K21" s="1064" t="s">
        <v>355</v>
      </c>
      <c r="L21" s="390" t="s">
        <v>373</v>
      </c>
      <c r="M21" s="937" t="str">
        <f t="shared" si="0"/>
        <v>Rara vez</v>
      </c>
      <c r="N21" s="938">
        <f t="shared" si="1"/>
        <v>0.2</v>
      </c>
      <c r="O21" s="632" t="s">
        <v>53</v>
      </c>
      <c r="P21" s="632" t="s">
        <v>53</v>
      </c>
      <c r="Q21" s="632" t="s">
        <v>53</v>
      </c>
      <c r="R21" s="632" t="s">
        <v>53</v>
      </c>
      <c r="S21" s="632" t="s">
        <v>53</v>
      </c>
      <c r="T21" s="632" t="s">
        <v>53</v>
      </c>
      <c r="U21" s="632" t="s">
        <v>53</v>
      </c>
      <c r="V21" s="632" t="s">
        <v>53</v>
      </c>
      <c r="W21" s="632" t="s">
        <v>54</v>
      </c>
      <c r="X21" s="632" t="s">
        <v>53</v>
      </c>
      <c r="Y21" s="632" t="s">
        <v>53</v>
      </c>
      <c r="Z21" s="632" t="s">
        <v>53</v>
      </c>
      <c r="AA21" s="632" t="s">
        <v>53</v>
      </c>
      <c r="AB21" s="632" t="s">
        <v>53</v>
      </c>
      <c r="AC21" s="632" t="s">
        <v>53</v>
      </c>
      <c r="AD21" s="632" t="s">
        <v>54</v>
      </c>
      <c r="AE21" s="632" t="s">
        <v>53</v>
      </c>
      <c r="AF21" s="632" t="s">
        <v>53</v>
      </c>
      <c r="AG21" s="632" t="s">
        <v>54</v>
      </c>
      <c r="AH21" s="600">
        <f t="shared" si="36"/>
        <v>16</v>
      </c>
      <c r="AI21" s="628" t="str">
        <f t="shared" si="37"/>
        <v>Catastrófico</v>
      </c>
      <c r="AJ21" s="627">
        <f t="shared" si="38"/>
        <v>1</v>
      </c>
      <c r="AK21" s="936" t="str">
        <f>IF(AND(M21&lt;&gt;"",AI21&lt;&gt;""),VLOOKUP(M21&amp;AI21,'No Eliminar'!$P$32:$Q$56,2,FALSE),"")</f>
        <v>Extrema</v>
      </c>
      <c r="AL21" s="522" t="s">
        <v>84</v>
      </c>
      <c r="AM21" s="1225" t="s">
        <v>1508</v>
      </c>
      <c r="AN21" s="542" t="s">
        <v>1587</v>
      </c>
      <c r="AO21" s="356" t="str">
        <f t="shared" si="28"/>
        <v>Probabilidad</v>
      </c>
      <c r="AP21" s="708" t="s">
        <v>62</v>
      </c>
      <c r="AQ21" s="711">
        <f t="shared" si="29"/>
        <v>0.15</v>
      </c>
      <c r="AR21" s="708" t="s">
        <v>56</v>
      </c>
      <c r="AS21" s="627">
        <f t="shared" si="30"/>
        <v>0.15</v>
      </c>
      <c r="AT21" s="606">
        <f t="shared" si="31"/>
        <v>0.3</v>
      </c>
      <c r="AU21" s="708" t="s">
        <v>57</v>
      </c>
      <c r="AV21" s="708" t="s">
        <v>58</v>
      </c>
      <c r="AW21" s="708" t="s">
        <v>59</v>
      </c>
      <c r="AX21" s="606">
        <f t="shared" si="39"/>
        <v>0.14000000000000001</v>
      </c>
      <c r="AY21" s="605" t="str">
        <f t="shared" si="33"/>
        <v>Muy Baja</v>
      </c>
      <c r="AZ21" s="606">
        <f t="shared" si="40"/>
        <v>1</v>
      </c>
      <c r="BA21" s="605" t="str">
        <f t="shared" si="35"/>
        <v>Catastrófico</v>
      </c>
      <c r="BB21" s="604" t="str">
        <f>IF(AND(AY21&lt;&gt;"",BA21&lt;&gt;""),VLOOKUP(AY21&amp;BA21,'No Eliminar'!$P$3:$Q$27,2,FALSE),"")</f>
        <v>Extrema</v>
      </c>
      <c r="BC21" s="708" t="s">
        <v>60</v>
      </c>
      <c r="BD21" s="1246" t="s">
        <v>1588</v>
      </c>
      <c r="BE21" s="1246" t="s">
        <v>1587</v>
      </c>
      <c r="BF21" s="1247" t="s">
        <v>590</v>
      </c>
      <c r="BG21" s="1248">
        <v>44928</v>
      </c>
      <c r="BH21" s="1248">
        <v>45289</v>
      </c>
      <c r="BI21" s="1249" t="s">
        <v>1154</v>
      </c>
    </row>
    <row r="22" spans="2:63" s="614" customFormat="1" ht="176.25" customHeight="1" thickBot="1" x14ac:dyDescent="0.35">
      <c r="B22" s="1386" t="s">
        <v>197</v>
      </c>
      <c r="C22" s="1706"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706"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1392" t="s">
        <v>50</v>
      </c>
      <c r="F22" s="1727" t="s">
        <v>289</v>
      </c>
      <c r="G22" s="1706" t="s">
        <v>753</v>
      </c>
      <c r="H22" s="1372" t="s">
        <v>63</v>
      </c>
      <c r="I22" s="1480" t="s">
        <v>750</v>
      </c>
      <c r="J22" s="1474" t="s">
        <v>751</v>
      </c>
      <c r="K22" s="1382" t="s">
        <v>355</v>
      </c>
      <c r="L22" s="1372" t="s">
        <v>373</v>
      </c>
      <c r="M22" s="1384" t="str">
        <f t="shared" si="0"/>
        <v>Rara vez</v>
      </c>
      <c r="N22" s="1370">
        <f t="shared" si="1"/>
        <v>0.2</v>
      </c>
      <c r="O22" s="1420" t="s">
        <v>53</v>
      </c>
      <c r="P22" s="1420" t="s">
        <v>53</v>
      </c>
      <c r="Q22" s="1420" t="s">
        <v>53</v>
      </c>
      <c r="R22" s="1420" t="s">
        <v>54</v>
      </c>
      <c r="S22" s="1420" t="s">
        <v>53</v>
      </c>
      <c r="T22" s="1420" t="s">
        <v>53</v>
      </c>
      <c r="U22" s="1420" t="s">
        <v>53</v>
      </c>
      <c r="V22" s="1420" t="s">
        <v>54</v>
      </c>
      <c r="W22" s="1420" t="s">
        <v>54</v>
      </c>
      <c r="X22" s="1420" t="s">
        <v>53</v>
      </c>
      <c r="Y22" s="1420" t="s">
        <v>53</v>
      </c>
      <c r="Z22" s="1420" t="s">
        <v>53</v>
      </c>
      <c r="AA22" s="1420" t="s">
        <v>53</v>
      </c>
      <c r="AB22" s="1420" t="s">
        <v>53</v>
      </c>
      <c r="AC22" s="1420" t="s">
        <v>54</v>
      </c>
      <c r="AD22" s="1420" t="s">
        <v>54</v>
      </c>
      <c r="AE22" s="1420" t="s">
        <v>54</v>
      </c>
      <c r="AF22" s="1715" t="s">
        <v>54</v>
      </c>
      <c r="AG22" s="1715" t="s">
        <v>54</v>
      </c>
      <c r="AH22" s="1717">
        <f t="shared" si="36"/>
        <v>11</v>
      </c>
      <c r="AI22" s="1719" t="str">
        <f t="shared" si="37"/>
        <v>Mayor</v>
      </c>
      <c r="AJ22" s="1721">
        <f t="shared" si="38"/>
        <v>0.8</v>
      </c>
      <c r="AK22" s="1378" t="str">
        <f>IF(AND(M22&lt;&gt;"",AI22&lt;&gt;""),VLOOKUP(M22&amp;AI22,'No Eliminar'!$P$32:$Q$56,2,FALSE),"")</f>
        <v>Alta</v>
      </c>
      <c r="AL22" s="1008" t="s">
        <v>84</v>
      </c>
      <c r="AM22" s="1226" t="s">
        <v>1578</v>
      </c>
      <c r="AN22" s="181" t="s">
        <v>1450</v>
      </c>
      <c r="AO22" s="642" t="str">
        <f t="shared" si="28"/>
        <v>Probabilidad</v>
      </c>
      <c r="AP22" s="658" t="s">
        <v>61</v>
      </c>
      <c r="AQ22" s="199">
        <f t="shared" si="29"/>
        <v>0.25</v>
      </c>
      <c r="AR22" s="658" t="s">
        <v>56</v>
      </c>
      <c r="AS22" s="643">
        <f t="shared" si="30"/>
        <v>0.15</v>
      </c>
      <c r="AT22" s="644">
        <f t="shared" si="31"/>
        <v>0.4</v>
      </c>
      <c r="AU22" s="658" t="s">
        <v>57</v>
      </c>
      <c r="AV22" s="658" t="s">
        <v>58</v>
      </c>
      <c r="AW22" s="658" t="s">
        <v>59</v>
      </c>
      <c r="AX22" s="644">
        <f>IFERROR(IF(AO22="Probabilidad",(N22-(+N22*AT22)),IF(AO22="Impacto",N22,"")),"")</f>
        <v>0.12</v>
      </c>
      <c r="AY22" s="645" t="str">
        <f t="shared" si="33"/>
        <v>Muy Baja</v>
      </c>
      <c r="AZ22" s="644">
        <f>IF(AO22="Impacto",(AJ22-(+AJ22*AT22)),AJ22)</f>
        <v>0.8</v>
      </c>
      <c r="BA22" s="645" t="str">
        <f t="shared" si="35"/>
        <v>Mayor</v>
      </c>
      <c r="BB22" s="646" t="str">
        <f>IF(AND(AY22&lt;&gt;"",BA22&lt;&gt;""),VLOOKUP(AY22&amp;BA22,'No Eliminar'!$P$3:$Q$27,2,FALSE),"")</f>
        <v>Alta</v>
      </c>
      <c r="BC22" s="1380" t="s">
        <v>60</v>
      </c>
      <c r="BD22" s="1723" t="s">
        <v>1577</v>
      </c>
      <c r="BE22" s="1583" t="s">
        <v>1337</v>
      </c>
      <c r="BF22" s="1583" t="s">
        <v>395</v>
      </c>
      <c r="BG22" s="1725">
        <v>44928</v>
      </c>
      <c r="BH22" s="1725">
        <v>45289</v>
      </c>
      <c r="BI22" s="1704" t="s">
        <v>758</v>
      </c>
    </row>
    <row r="23" spans="2:63" s="614" customFormat="1" ht="189.75" customHeight="1" thickBot="1" x14ac:dyDescent="0.35">
      <c r="B23" s="1387"/>
      <c r="C23" s="1707"/>
      <c r="D23" s="1707"/>
      <c r="E23" s="1393"/>
      <c r="F23" s="1728"/>
      <c r="G23" s="1708"/>
      <c r="H23" s="1373"/>
      <c r="I23" s="1482"/>
      <c r="J23" s="1476"/>
      <c r="K23" s="1383"/>
      <c r="L23" s="1373"/>
      <c r="M23" s="1385"/>
      <c r="N23" s="1371"/>
      <c r="O23" s="1422"/>
      <c r="P23" s="1422"/>
      <c r="Q23" s="1422"/>
      <c r="R23" s="1422"/>
      <c r="S23" s="1422"/>
      <c r="T23" s="1422"/>
      <c r="U23" s="1422"/>
      <c r="V23" s="1422"/>
      <c r="W23" s="1422"/>
      <c r="X23" s="1422"/>
      <c r="Y23" s="1422"/>
      <c r="Z23" s="1422"/>
      <c r="AA23" s="1422"/>
      <c r="AB23" s="1422"/>
      <c r="AC23" s="1422"/>
      <c r="AD23" s="1422"/>
      <c r="AE23" s="1422"/>
      <c r="AF23" s="1716"/>
      <c r="AG23" s="1716"/>
      <c r="AH23" s="1718"/>
      <c r="AI23" s="1720"/>
      <c r="AJ23" s="1722"/>
      <c r="AK23" s="1379"/>
      <c r="AL23" s="1020" t="s">
        <v>347</v>
      </c>
      <c r="AM23" s="1227" t="s">
        <v>1576</v>
      </c>
      <c r="AN23" s="181" t="s">
        <v>1450</v>
      </c>
      <c r="AO23" s="675" t="str">
        <f t="shared" si="28"/>
        <v>Probabilidad</v>
      </c>
      <c r="AP23" s="669" t="s">
        <v>62</v>
      </c>
      <c r="AQ23" s="198">
        <f t="shared" si="29"/>
        <v>0.15</v>
      </c>
      <c r="AR23" s="669" t="s">
        <v>56</v>
      </c>
      <c r="AS23" s="651">
        <f t="shared" si="30"/>
        <v>0.15</v>
      </c>
      <c r="AT23" s="676">
        <f t="shared" si="31"/>
        <v>0.3</v>
      </c>
      <c r="AU23" s="669" t="s">
        <v>73</v>
      </c>
      <c r="AV23" s="669" t="s">
        <v>58</v>
      </c>
      <c r="AW23" s="669" t="s">
        <v>59</v>
      </c>
      <c r="AX23" s="671">
        <f>IFERROR(IF(AND(AO22="Probabilidad",AO23="Probabilidad"),(AX22-(+AX22*AT23)),IF(AO23="Probabilidad",(L22-(+L22*AT23)),IF(AO23="Impacto",AX22,""))),"")</f>
        <v>8.3999999999999991E-2</v>
      </c>
      <c r="AY23" s="677" t="str">
        <f t="shared" si="33"/>
        <v>Muy Baja</v>
      </c>
      <c r="AZ23" s="654">
        <f>IFERROR(IF(AND(AO22="Impacto",AO23="Impacto"),(AZ22-(+AZ22*AT23)),IF(AND(AO22="Impacto",AO23="Probabilidad"),(AZ22),IF(AND(AO22="Probabilidad",AO23="Impacto"),(AZ22-(+AZ22*AT23)),IF(AND(AO22="Probabilidad",AO23="Probabilidad"),(AZ22))))),"")</f>
        <v>0.8</v>
      </c>
      <c r="BA23" s="677" t="str">
        <f t="shared" si="35"/>
        <v>Mayor</v>
      </c>
      <c r="BB23" s="672" t="str">
        <f>IF(AND(AY23&lt;&gt;"",BA23&lt;&gt;""),VLOOKUP(AY23&amp;BA23,'No Eliminar'!$P$3:$Q$27,2,FALSE),"")</f>
        <v>Alta</v>
      </c>
      <c r="BC23" s="1381"/>
      <c r="BD23" s="1724"/>
      <c r="BE23" s="1584"/>
      <c r="BF23" s="1584"/>
      <c r="BG23" s="1726"/>
      <c r="BH23" s="1726"/>
      <c r="BI23" s="1705"/>
    </row>
    <row r="24" spans="2:63" s="614" customFormat="1" ht="157.5" customHeight="1" thickBot="1" x14ac:dyDescent="0.35">
      <c r="B24" s="1387"/>
      <c r="C24" s="1707"/>
      <c r="D24" s="1707"/>
      <c r="E24" s="1392" t="s">
        <v>74</v>
      </c>
      <c r="F24" s="1727" t="s">
        <v>332</v>
      </c>
      <c r="G24" s="1396" t="s">
        <v>1349</v>
      </c>
      <c r="H24" s="1372" t="s">
        <v>63</v>
      </c>
      <c r="I24" s="1372" t="s">
        <v>1350</v>
      </c>
      <c r="J24" s="1372" t="s">
        <v>1348</v>
      </c>
      <c r="K24" s="1382" t="s">
        <v>355</v>
      </c>
      <c r="L24" s="1372" t="s">
        <v>371</v>
      </c>
      <c r="M24" s="1384" t="str">
        <f t="shared" si="0"/>
        <v>Posible</v>
      </c>
      <c r="N24" s="1370">
        <f t="shared" si="1"/>
        <v>0.6</v>
      </c>
      <c r="O24" s="1420" t="s">
        <v>53</v>
      </c>
      <c r="P24" s="1420" t="s">
        <v>53</v>
      </c>
      <c r="Q24" s="1420" t="s">
        <v>53</v>
      </c>
      <c r="R24" s="1420" t="s">
        <v>53</v>
      </c>
      <c r="S24" s="1420" t="s">
        <v>53</v>
      </c>
      <c r="T24" s="1420" t="s">
        <v>54</v>
      </c>
      <c r="U24" s="1420" t="s">
        <v>53</v>
      </c>
      <c r="V24" s="1420" t="s">
        <v>54</v>
      </c>
      <c r="W24" s="1420" t="s">
        <v>54</v>
      </c>
      <c r="X24" s="1420" t="s">
        <v>54</v>
      </c>
      <c r="Y24" s="1420" t="s">
        <v>53</v>
      </c>
      <c r="Z24" s="1420" t="s">
        <v>53</v>
      </c>
      <c r="AA24" s="1420" t="s">
        <v>53</v>
      </c>
      <c r="AB24" s="1420" t="s">
        <v>53</v>
      </c>
      <c r="AC24" s="1420" t="s">
        <v>54</v>
      </c>
      <c r="AD24" s="1420" t="s">
        <v>54</v>
      </c>
      <c r="AE24" s="1420" t="s">
        <v>53</v>
      </c>
      <c r="AF24" s="1420" t="s">
        <v>54</v>
      </c>
      <c r="AG24" s="1420" t="s">
        <v>54</v>
      </c>
      <c r="AH24" s="1709">
        <f t="shared" ref="AH24" si="41">COUNTIF(O24:AG24, "SI")</f>
        <v>11</v>
      </c>
      <c r="AI24" s="1374" t="str">
        <f t="shared" ref="AI24" si="42">IF(AH24&lt;=5, "Moderado", IF(AH24&lt;=11,"Mayor","Catastrófico"))</f>
        <v>Mayor</v>
      </c>
      <c r="AJ24" s="1376">
        <f t="shared" ref="AJ24" si="43">IF(AI24="Leve", 20%, IF(AI24="Menor",40%, IF(AI24="Moderado",60%, IF(AI24="Mayor",80%,IF(AI24="Catastrófico",100%,"")))))</f>
        <v>0.8</v>
      </c>
      <c r="AK24" s="1711" t="str">
        <f>IF(AND(M24&lt;&gt;"",AI24&lt;&gt;""),VLOOKUP(M24&amp;AI24,'No Eliminar'!$P$32:$Q$56,2,FALSE),"")</f>
        <v>Alta</v>
      </c>
      <c r="AL24" s="991" t="s">
        <v>84</v>
      </c>
      <c r="AM24" s="1228" t="s">
        <v>1352</v>
      </c>
      <c r="AN24" s="181" t="s">
        <v>1351</v>
      </c>
      <c r="AO24" s="890" t="str">
        <f t="shared" si="28"/>
        <v>Probabilidad</v>
      </c>
      <c r="AP24" s="875" t="s">
        <v>62</v>
      </c>
      <c r="AQ24" s="465">
        <f t="shared" si="29"/>
        <v>0.15</v>
      </c>
      <c r="AR24" s="875" t="s">
        <v>56</v>
      </c>
      <c r="AS24" s="873">
        <f t="shared" si="30"/>
        <v>0.15</v>
      </c>
      <c r="AT24" s="879">
        <f t="shared" si="31"/>
        <v>0.3</v>
      </c>
      <c r="AU24" s="875" t="s">
        <v>73</v>
      </c>
      <c r="AV24" s="875" t="s">
        <v>58</v>
      </c>
      <c r="AW24" s="875" t="s">
        <v>59</v>
      </c>
      <c r="AX24" s="879">
        <f>IFERROR(IF(AO24="Probabilidad",(N24-(+N24*AT24)),IF(AO24="Impacto",N24,"")),"")</f>
        <v>0.42</v>
      </c>
      <c r="AY24" s="878" t="str">
        <f>IF(AX24&lt;=20%, "Muy Baja", IF(AX24&lt;=40%,"Baja", IF(AX24&lt;=60%,"Media",IF(AX24&lt;=80%,"Alta","Muy Alta"))))</f>
        <v>Media</v>
      </c>
      <c r="AZ24" s="879">
        <f>IF(AO24="Impacto",(AJ24-(+AJ24*AT24)),AJ24)</f>
        <v>0.8</v>
      </c>
      <c r="BA24" s="878" t="str">
        <f t="shared" si="35"/>
        <v>Mayor</v>
      </c>
      <c r="BB24" s="880" t="str">
        <f>IF(AND(AY24&lt;&gt;"",BA24&lt;&gt;""),VLOOKUP(AY24&amp;BA24,'No Eliminar'!$P$3:$Q$27,2,FALSE),"")</f>
        <v>Alta</v>
      </c>
      <c r="BC24" s="1380" t="s">
        <v>60</v>
      </c>
      <c r="BD24" s="1589" t="s">
        <v>1354</v>
      </c>
      <c r="BE24" s="1589" t="s">
        <v>1359</v>
      </c>
      <c r="BF24" s="1589" t="s">
        <v>430</v>
      </c>
      <c r="BG24" s="1605">
        <v>44958</v>
      </c>
      <c r="BH24" s="1605">
        <v>45260</v>
      </c>
      <c r="BI24" s="1704" t="s">
        <v>1360</v>
      </c>
    </row>
    <row r="25" spans="2:63" s="614" customFormat="1" ht="177" thickBot="1" x14ac:dyDescent="0.35">
      <c r="B25" s="1388"/>
      <c r="C25" s="1708"/>
      <c r="D25" s="1708"/>
      <c r="E25" s="1393"/>
      <c r="F25" s="1728"/>
      <c r="G25" s="1397"/>
      <c r="H25" s="1373"/>
      <c r="I25" s="1373"/>
      <c r="J25" s="1373"/>
      <c r="K25" s="1383"/>
      <c r="L25" s="1373"/>
      <c r="M25" s="1385"/>
      <c r="N25" s="1371"/>
      <c r="O25" s="1422"/>
      <c r="P25" s="1422"/>
      <c r="Q25" s="1422"/>
      <c r="R25" s="1422"/>
      <c r="S25" s="1422"/>
      <c r="T25" s="1422"/>
      <c r="U25" s="1422"/>
      <c r="V25" s="1422"/>
      <c r="W25" s="1422"/>
      <c r="X25" s="1422"/>
      <c r="Y25" s="1422"/>
      <c r="Z25" s="1422"/>
      <c r="AA25" s="1422"/>
      <c r="AB25" s="1422"/>
      <c r="AC25" s="1422"/>
      <c r="AD25" s="1422"/>
      <c r="AE25" s="1422"/>
      <c r="AF25" s="1422"/>
      <c r="AG25" s="1422"/>
      <c r="AH25" s="1710"/>
      <c r="AI25" s="1375"/>
      <c r="AJ25" s="1377"/>
      <c r="AK25" s="1713"/>
      <c r="AL25" s="162" t="s">
        <v>347</v>
      </c>
      <c r="AM25" s="1229" t="s">
        <v>1355</v>
      </c>
      <c r="AN25" s="181" t="s">
        <v>1353</v>
      </c>
      <c r="AO25" s="343" t="str">
        <f t="shared" si="28"/>
        <v>Probabilidad</v>
      </c>
      <c r="AP25" s="891" t="s">
        <v>61</v>
      </c>
      <c r="AQ25" s="266">
        <f t="shared" si="29"/>
        <v>0.25</v>
      </c>
      <c r="AR25" s="891" t="s">
        <v>56</v>
      </c>
      <c r="AS25" s="829">
        <f>IF(AR25="Automático", 25%, IF(AR25="Manual",15%,IF(AR25="No Aplica", "No Aplica","")))</f>
        <v>0.15</v>
      </c>
      <c r="AT25" s="830">
        <f>AQ25+AS25</f>
        <v>0.4</v>
      </c>
      <c r="AU25" s="891" t="s">
        <v>57</v>
      </c>
      <c r="AV25" s="891" t="s">
        <v>58</v>
      </c>
      <c r="AW25" s="891" t="s">
        <v>59</v>
      </c>
      <c r="AX25" s="629">
        <f>IFERROR(IF(AND(AO24="Probabilidad",AO25="Probabilidad"),(AX24-(+AX24*AT25)),IF(AO25="Probabilidad",(L24-(+L24*AT25)),IF(AO25="Impacto",AX24,""))),"")</f>
        <v>0.252</v>
      </c>
      <c r="AY25" s="831" t="str">
        <f>IF(AX25&lt;=20%, "Muy Baja", IF(AX25&lt;=40%,"Baja", IF(AX25&lt;=60%,"Media",IF(AX25&lt;=80%,"Alta","Muy Alta"))))</f>
        <v>Baja</v>
      </c>
      <c r="AZ25" s="830">
        <f>IFERROR(IF(AND(AO24="Impacto",AO25="Impacto"),(AZ24-(+AZ24*AT25)),IF(AND(AO24="Impacto",AO25="Probabilidad"),(AZ24),IF(AND(AO24="Probabilidad",AO25="Impacto"),(AZ24-(+AZ24*AT25)),IF(AND(AO24="Probabilidad",AO25="Probabilidad"),(AZ24))))),"")</f>
        <v>0.8</v>
      </c>
      <c r="BA25" s="831" t="str">
        <f>IF(AZ25&lt;=20%, "Leve", IF(AZ25&lt;=40%,"Menor", IF(AZ25&lt;=60%,"Moderado",IF(AZ25&lt;=80%,"Mayor","Catastrófico"))))</f>
        <v>Mayor</v>
      </c>
      <c r="BB25" s="832" t="str">
        <f>IF(AND(AY25&lt;&gt;"",BA25&lt;&gt;""),VLOOKUP(AY25&amp;BA25,'No Eliminar'!$P$3:$Q$27,2,FALSE),"")</f>
        <v>Alta</v>
      </c>
      <c r="BC25" s="1381"/>
      <c r="BD25" s="1621"/>
      <c r="BE25" s="1621"/>
      <c r="BF25" s="1621"/>
      <c r="BG25" s="1622"/>
      <c r="BH25" s="1622"/>
      <c r="BI25" s="1705"/>
    </row>
    <row r="26" spans="2:63" s="336" customFormat="1" ht="182.25" customHeight="1" thickBot="1" x14ac:dyDescent="0.35">
      <c r="B26" s="1446" t="s">
        <v>195</v>
      </c>
      <c r="C26" s="1729" t="str">
        <f>VLOOKUP(B26,'No Eliminar'!B$3:D$18,2,FALSE)</f>
        <v>Definir políticas, programas y lineamientos institucionales para la aplicación del tratamiento penitenciario a nivel operativo con fines de resocialización de los internos condenados.</v>
      </c>
      <c r="D26" s="1730"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1064" t="s">
        <v>74</v>
      </c>
      <c r="F26" s="893" t="s">
        <v>301</v>
      </c>
      <c r="G26" s="1070" t="s">
        <v>1245</v>
      </c>
      <c r="H26" s="1070" t="s">
        <v>63</v>
      </c>
      <c r="I26" s="1070" t="s">
        <v>1091</v>
      </c>
      <c r="J26" s="1070" t="s">
        <v>1092</v>
      </c>
      <c r="K26" s="1072" t="s">
        <v>355</v>
      </c>
      <c r="L26" s="940" t="s">
        <v>372</v>
      </c>
      <c r="M26" s="937" t="str">
        <f t="shared" si="0"/>
        <v>Casi seguro</v>
      </c>
      <c r="N26" s="938">
        <f t="shared" si="1"/>
        <v>1</v>
      </c>
      <c r="O26" s="882" t="s">
        <v>53</v>
      </c>
      <c r="P26" s="882" t="s">
        <v>53</v>
      </c>
      <c r="Q26" s="882" t="s">
        <v>54</v>
      </c>
      <c r="R26" s="882" t="s">
        <v>54</v>
      </c>
      <c r="S26" s="882" t="s">
        <v>53</v>
      </c>
      <c r="T26" s="882" t="s">
        <v>53</v>
      </c>
      <c r="U26" s="882" t="s">
        <v>53</v>
      </c>
      <c r="V26" s="882" t="s">
        <v>53</v>
      </c>
      <c r="W26" s="882" t="s">
        <v>54</v>
      </c>
      <c r="X26" s="882" t="s">
        <v>53</v>
      </c>
      <c r="Y26" s="882" t="s">
        <v>53</v>
      </c>
      <c r="Z26" s="882" t="s">
        <v>53</v>
      </c>
      <c r="AA26" s="882" t="s">
        <v>53</v>
      </c>
      <c r="AB26" s="882" t="s">
        <v>53</v>
      </c>
      <c r="AC26" s="882" t="s">
        <v>53</v>
      </c>
      <c r="AD26" s="882" t="s">
        <v>53</v>
      </c>
      <c r="AE26" s="882" t="s">
        <v>53</v>
      </c>
      <c r="AF26" s="882" t="s">
        <v>53</v>
      </c>
      <c r="AG26" s="882" t="s">
        <v>54</v>
      </c>
      <c r="AH26" s="894">
        <f t="shared" ref="AH26" si="44">COUNTIF(O26:AG26, "SI")</f>
        <v>15</v>
      </c>
      <c r="AI26" s="872" t="str">
        <f t="shared" ref="AI26" si="45">IF(AH26&lt;=5, "Moderado", IF(AH26&lt;=11,"Mayor","Catastrófico"))</f>
        <v>Catastrófico</v>
      </c>
      <c r="AJ26" s="874">
        <f t="shared" ref="AJ26" si="46">IF(AI26="Leve", 20%, IF(AI26="Menor",40%, IF(AI26="Moderado",60%, IF(AI26="Mayor",80%,IF(AI26="Catastrófico",100%,"")))))</f>
        <v>1</v>
      </c>
      <c r="AK26" s="936" t="str">
        <f>IF(AND(M26&lt;&gt;"",AI26&lt;&gt;""),VLOOKUP(M26&amp;AI26,'No Eliminar'!$P$32:$Q$56,2,FALSE),"")</f>
        <v>Extrema</v>
      </c>
      <c r="AL26" s="127" t="s">
        <v>84</v>
      </c>
      <c r="AM26" s="1230" t="s">
        <v>1439</v>
      </c>
      <c r="AN26" s="1037" t="s">
        <v>1440</v>
      </c>
      <c r="AO26" s="420" t="str">
        <f t="shared" ref="AO26" si="47">IF(AP26="Preventivo","Probabilidad",IF(AP26="Detectivo","Probabilidad","Impacto"))</f>
        <v>Probabilidad</v>
      </c>
      <c r="AP26" s="415" t="s">
        <v>61</v>
      </c>
      <c r="AQ26" s="465">
        <f t="shared" ref="AQ26" si="48">IF(AP26="Preventivo", 25%, IF(AP26="Detectivo",15%, IF(AP26="Correctivo",10%,IF(AP26="No se tienen controles para aplicar al impacto","No Aplica",""))))</f>
        <v>0.25</v>
      </c>
      <c r="AR26" s="415" t="s">
        <v>56</v>
      </c>
      <c r="AS26" s="414">
        <f t="shared" ref="AS26" si="49">IF(AR26="Automático", 25%, IF(AR26="Manual",15%,IF(AR26="No Aplica", "No Aplica","")))</f>
        <v>0.15</v>
      </c>
      <c r="AT26" s="417">
        <f t="shared" ref="AT26" si="50">AQ26+AS26</f>
        <v>0.4</v>
      </c>
      <c r="AU26" s="415" t="s">
        <v>57</v>
      </c>
      <c r="AV26" s="415" t="s">
        <v>58</v>
      </c>
      <c r="AW26" s="415" t="s">
        <v>59</v>
      </c>
      <c r="AX26" s="417">
        <f t="shared" ref="AX26" si="51">IFERROR(IF(AO26="Probabilidad",(N26-(+N26*AT26)),IF(AO26="Impacto",N26,"")),"")</f>
        <v>0.6</v>
      </c>
      <c r="AY26" s="418" t="str">
        <f t="shared" ref="AY26" si="52">IF(AX26&lt;=20%, "Muy Baja", IF(AX26&lt;=40%,"Baja", IF(AX26&lt;=60%,"Media",IF(AX26&lt;=80%,"Alta","Muy Alta"))))</f>
        <v>Media</v>
      </c>
      <c r="AZ26" s="417">
        <f t="shared" ref="AZ26" si="53">IF(AO26="Impacto",(AJ26-(+AJ26*AT26)),AJ26)</f>
        <v>1</v>
      </c>
      <c r="BA26" s="418" t="str">
        <f t="shared" ref="BA26" si="54">IF(AZ26&lt;=20%, "Leve", IF(AZ26&lt;=40%,"Menor", IF(AZ26&lt;=60%,"Moderado",IF(AZ26&lt;=80%,"Mayor","Catastrófico"))))</f>
        <v>Catastrófico</v>
      </c>
      <c r="BB26" s="419" t="str">
        <f>IF(AND(AY26&lt;&gt;"",BA26&lt;&gt;""),VLOOKUP(AY26&amp;BA26,'No Eliminar'!$P$3:$Q$27,2,FALSE),"")</f>
        <v>Extrema</v>
      </c>
      <c r="BC26" s="415" t="s">
        <v>60</v>
      </c>
      <c r="BD26" s="1246" t="s">
        <v>1441</v>
      </c>
      <c r="BE26" s="1246" t="s">
        <v>1356</v>
      </c>
      <c r="BF26" s="1069" t="s">
        <v>1442</v>
      </c>
      <c r="BG26" s="1250">
        <v>44928</v>
      </c>
      <c r="BH26" s="1250">
        <v>45016</v>
      </c>
      <c r="BI26" s="1251" t="s">
        <v>1357</v>
      </c>
    </row>
    <row r="27" spans="2:63" s="336" customFormat="1" ht="208.5" customHeight="1" thickBot="1" x14ac:dyDescent="0.35">
      <c r="B27" s="1446"/>
      <c r="C27" s="1729"/>
      <c r="D27" s="1730"/>
      <c r="E27" s="1413" t="s">
        <v>50</v>
      </c>
      <c r="F27" s="1727" t="s">
        <v>304</v>
      </c>
      <c r="G27" s="1396" t="s">
        <v>851</v>
      </c>
      <c r="H27" s="1372" t="s">
        <v>63</v>
      </c>
      <c r="I27" s="1382" t="s">
        <v>1228</v>
      </c>
      <c r="J27" s="1382" t="s">
        <v>852</v>
      </c>
      <c r="K27" s="1382" t="s">
        <v>101</v>
      </c>
      <c r="L27" s="1372" t="s">
        <v>372</v>
      </c>
      <c r="M27" s="1384" t="str">
        <f t="shared" si="0"/>
        <v>Casi seguro</v>
      </c>
      <c r="N27" s="1370">
        <f t="shared" si="1"/>
        <v>1</v>
      </c>
      <c r="O27" s="1420" t="s">
        <v>53</v>
      </c>
      <c r="P27" s="1420" t="s">
        <v>53</v>
      </c>
      <c r="Q27" s="1420" t="s">
        <v>53</v>
      </c>
      <c r="R27" s="1420" t="s">
        <v>53</v>
      </c>
      <c r="S27" s="1420" t="s">
        <v>53</v>
      </c>
      <c r="T27" s="1420" t="s">
        <v>53</v>
      </c>
      <c r="U27" s="1420" t="s">
        <v>53</v>
      </c>
      <c r="V27" s="1420" t="s">
        <v>53</v>
      </c>
      <c r="W27" s="1420" t="s">
        <v>53</v>
      </c>
      <c r="X27" s="1420" t="s">
        <v>53</v>
      </c>
      <c r="Y27" s="1420" t="s">
        <v>53</v>
      </c>
      <c r="Z27" s="1420" t="s">
        <v>53</v>
      </c>
      <c r="AA27" s="1420" t="s">
        <v>53</v>
      </c>
      <c r="AB27" s="1420" t="s">
        <v>53</v>
      </c>
      <c r="AC27" s="1420" t="s">
        <v>53</v>
      </c>
      <c r="AD27" s="1420" t="s">
        <v>54</v>
      </c>
      <c r="AE27" s="1420" t="s">
        <v>53</v>
      </c>
      <c r="AF27" s="1420" t="s">
        <v>53</v>
      </c>
      <c r="AG27" s="1420" t="s">
        <v>54</v>
      </c>
      <c r="AH27" s="1709">
        <f t="shared" ref="AH27" si="55">COUNTIF(O27:AG27, "SI")</f>
        <v>17</v>
      </c>
      <c r="AI27" s="1374" t="str">
        <f t="shared" ref="AI27" si="56">IF(AH27&lt;=5, "Moderado", IF(AH27&lt;=11,"Mayor","Catastrófico"))</f>
        <v>Catastrófico</v>
      </c>
      <c r="AJ27" s="1376">
        <f t="shared" ref="AJ27" si="57">IF(AI27="Leve", 20%, IF(AI27="Menor",40%, IF(AI27="Moderado",60%, IF(AI27="Mayor",80%,IF(AI27="Catastrófico",100%,"")))))</f>
        <v>1</v>
      </c>
      <c r="AK27" s="1649" t="str">
        <f>IF(AND(M27&lt;&gt;"",AI27&lt;&gt;""),VLOOKUP(M27&amp;AI27,'No Eliminar'!$P$32:$Q$56,2,FALSE),"")</f>
        <v>Extrema</v>
      </c>
      <c r="AL27" s="1036" t="s">
        <v>84</v>
      </c>
      <c r="AM27" s="1224" t="s">
        <v>1530</v>
      </c>
      <c r="AN27" s="1038" t="s">
        <v>1531</v>
      </c>
      <c r="AO27" s="343" t="str">
        <f>IF(AP27="Preventivo","Probabilidad",IF(AP27="Detectivo","Probabilidad","Impacto"))</f>
        <v>Probabilidad</v>
      </c>
      <c r="AP27" s="1003" t="s">
        <v>62</v>
      </c>
      <c r="AQ27" s="266">
        <f t="shared" ref="AQ27" si="58">IF(AP27="Preventivo", 25%, IF(AP27="Detectivo",15%, IF(AP27="Correctivo",10%,IF(AP27="No se tienen controles para aplicar al impacto","No Aplica",""))))</f>
        <v>0.15</v>
      </c>
      <c r="AR27" s="1003" t="s">
        <v>56</v>
      </c>
      <c r="AS27" s="829">
        <f t="shared" ref="AS27" si="59">IF(AR27="Automático", 25%, IF(AR27="Manual",15%,IF(AR27="No Aplica", "No Aplica","")))</f>
        <v>0.15</v>
      </c>
      <c r="AT27" s="830">
        <f t="shared" ref="AT27" si="60">AQ27+AS27</f>
        <v>0.3</v>
      </c>
      <c r="AU27" s="1003" t="s">
        <v>57</v>
      </c>
      <c r="AV27" s="1003" t="s">
        <v>58</v>
      </c>
      <c r="AW27" s="1003" t="s">
        <v>59</v>
      </c>
      <c r="AX27" s="830">
        <f>IFERROR(IF(AO27="Probabilidad",(N27-(+N27*AT27)),IF(AO27="Impacto",N27,"")),"")</f>
        <v>0.7</v>
      </c>
      <c r="AY27" s="831" t="str">
        <f t="shared" ref="AY27" si="61">IF(AX27&lt;=20%, "Muy Baja", IF(AX27&lt;=40%,"Baja", IF(AX27&lt;=60%,"Media",IF(AX27&lt;=80%,"Alta","Muy Alta"))))</f>
        <v>Alta</v>
      </c>
      <c r="AZ27" s="830">
        <f>IF(AO27="Impacto",(AJ27-(+AJ27*AT27)),AJ27)</f>
        <v>1</v>
      </c>
      <c r="BA27" s="831" t="str">
        <f t="shared" ref="BA27" si="62">IF(AZ27&lt;=20%, "Leve", IF(AZ27&lt;=40%,"Menor", IF(AZ27&lt;=60%,"Moderado",IF(AZ27&lt;=80%,"Mayor","Catastrófico"))))</f>
        <v>Catastrófico</v>
      </c>
      <c r="BB27" s="998" t="str">
        <f>IF(AND(AY27&lt;&gt;"",BA27&lt;&gt;""),VLOOKUP(AY27&amp;BA27,'No Eliminar'!$P$3:$Q$27,2,FALSE),"")</f>
        <v>Extrema</v>
      </c>
      <c r="BC27" s="1380" t="s">
        <v>60</v>
      </c>
      <c r="BD27" s="1604" t="s">
        <v>1532</v>
      </c>
      <c r="BE27" s="1604" t="s">
        <v>854</v>
      </c>
      <c r="BF27" s="1604" t="s">
        <v>1485</v>
      </c>
      <c r="BG27" s="1630">
        <v>44928</v>
      </c>
      <c r="BH27" s="1630">
        <v>45289</v>
      </c>
      <c r="BI27" s="1591" t="s">
        <v>855</v>
      </c>
      <c r="BJ27" s="1700"/>
      <c r="BK27" s="1039"/>
    </row>
    <row r="28" spans="2:63" s="336" customFormat="1" ht="126.75" customHeight="1" thickBot="1" x14ac:dyDescent="0.35">
      <c r="B28" s="1446"/>
      <c r="C28" s="1729"/>
      <c r="D28" s="1730"/>
      <c r="E28" s="1436"/>
      <c r="F28" s="1731"/>
      <c r="G28" s="1462"/>
      <c r="H28" s="1415"/>
      <c r="I28" s="1423"/>
      <c r="J28" s="1423"/>
      <c r="K28" s="1423"/>
      <c r="L28" s="1415"/>
      <c r="M28" s="1424"/>
      <c r="N28" s="1414"/>
      <c r="O28" s="1421"/>
      <c r="P28" s="1421"/>
      <c r="Q28" s="1421"/>
      <c r="R28" s="1421"/>
      <c r="S28" s="1421"/>
      <c r="T28" s="1421"/>
      <c r="U28" s="1421"/>
      <c r="V28" s="1421"/>
      <c r="W28" s="1421"/>
      <c r="X28" s="1421"/>
      <c r="Y28" s="1421"/>
      <c r="Z28" s="1421"/>
      <c r="AA28" s="1421"/>
      <c r="AB28" s="1421"/>
      <c r="AC28" s="1421"/>
      <c r="AD28" s="1421"/>
      <c r="AE28" s="1421"/>
      <c r="AF28" s="1421"/>
      <c r="AG28" s="1421"/>
      <c r="AH28" s="1714"/>
      <c r="AI28" s="1416"/>
      <c r="AJ28" s="1417"/>
      <c r="AK28" s="1650"/>
      <c r="AL28" s="1036" t="s">
        <v>347</v>
      </c>
      <c r="AM28" s="1224" t="s">
        <v>1529</v>
      </c>
      <c r="AN28" s="1038" t="s">
        <v>1464</v>
      </c>
      <c r="AO28" s="343" t="str">
        <f t="shared" ref="AO28" si="63">IF(AP28="Preventivo","Probabilidad",IF(AP28="Detectivo","Probabilidad","Impacto"))</f>
        <v>Impacto</v>
      </c>
      <c r="AP28" s="1003" t="s">
        <v>55</v>
      </c>
      <c r="AQ28" s="266">
        <f>IF(AP28="Preventivo", 25%, IF(AP28="Detectivo",15%, IF(AP28="Correctivo",10%,IF(AP28="No se tienen controles para aplicar al impacto","No Aplica",""))))</f>
        <v>0.1</v>
      </c>
      <c r="AR28" s="1003" t="s">
        <v>56</v>
      </c>
      <c r="AS28" s="829">
        <f>IF(AR28="Automático", 25%, IF(AR28="Manual",15%,IF(AR28="No Aplica", "No Aplica","")))</f>
        <v>0.15</v>
      </c>
      <c r="AT28" s="830">
        <f>AQ28+AS28</f>
        <v>0.25</v>
      </c>
      <c r="AU28" s="1003" t="s">
        <v>57</v>
      </c>
      <c r="AV28" s="1003" t="s">
        <v>58</v>
      </c>
      <c r="AW28" s="1003" t="s">
        <v>59</v>
      </c>
      <c r="AX28" s="629">
        <f>IFERROR(IF(AND(AO27="Probabilidad",AO28="Probabilidad"),(AX27-(+AX27*AT28)),IF(AO28="Probabilidad",(L27-(+L27*AT28)),IF(AO28="Impacto",AX27,""))),"")</f>
        <v>0.7</v>
      </c>
      <c r="AY28" s="831" t="str">
        <f>IF(AX28&lt;=20%, "Muy Baja", IF(AX28&lt;=40%,"Baja", IF(AX28&lt;=60%,"Media",IF(AX28&lt;=80%,"Alta","Muy Alta"))))</f>
        <v>Alta</v>
      </c>
      <c r="AZ28" s="830">
        <f>IFERROR(IF(AND(AO27="Impacto",AO28="Impacto"),(AZ27-(+AZ27*AT28)),IF(AND(AO27="Impacto",AO28="Probabilidad"),(AZ27),IF(AND(AO27="Probabilidad",AO28="Impacto"),(AZ27-(+AZ27*AT28)),IF(AND(AO27="Probabilidad",AO28="Probabilidad"),(AZ27))))),"")</f>
        <v>0.75</v>
      </c>
      <c r="BA28" s="831" t="str">
        <f>IF(AZ28&lt;=20%, "Leve", IF(AZ28&lt;=40%,"Menor", IF(AZ28&lt;=60%,"Moderado",IF(AZ28&lt;=80%,"Mayor","Catastrófico"))))</f>
        <v>Mayor</v>
      </c>
      <c r="BB28" s="998" t="str">
        <f>IF(AND(AY28&lt;&gt;"",BA28&lt;&gt;""),VLOOKUP(AY28&amp;BA28,'No Eliminar'!$P$3:$Q$27,2,FALSE),"")</f>
        <v>Alta</v>
      </c>
      <c r="BC28" s="1419"/>
      <c r="BD28" s="1612"/>
      <c r="BE28" s="1612"/>
      <c r="BF28" s="1612"/>
      <c r="BG28" s="1690"/>
      <c r="BH28" s="1690"/>
      <c r="BI28" s="1614"/>
      <c r="BJ28" s="1701"/>
      <c r="BK28" s="1039"/>
    </row>
    <row r="29" spans="2:63" s="336" customFormat="1" ht="135" customHeight="1" thickBot="1" x14ac:dyDescent="0.35">
      <c r="B29" s="1446"/>
      <c r="C29" s="1729"/>
      <c r="D29" s="1730"/>
      <c r="E29" s="1436"/>
      <c r="F29" s="1731"/>
      <c r="G29" s="1462"/>
      <c r="H29" s="1415"/>
      <c r="I29" s="1423"/>
      <c r="J29" s="1423"/>
      <c r="K29" s="1423"/>
      <c r="L29" s="1415"/>
      <c r="M29" s="1424"/>
      <c r="N29" s="1414"/>
      <c r="O29" s="1421"/>
      <c r="P29" s="1421"/>
      <c r="Q29" s="1421"/>
      <c r="R29" s="1421"/>
      <c r="S29" s="1421"/>
      <c r="T29" s="1421"/>
      <c r="U29" s="1421"/>
      <c r="V29" s="1421"/>
      <c r="W29" s="1421"/>
      <c r="X29" s="1421"/>
      <c r="Y29" s="1421"/>
      <c r="Z29" s="1421"/>
      <c r="AA29" s="1421"/>
      <c r="AB29" s="1421"/>
      <c r="AC29" s="1421"/>
      <c r="AD29" s="1421"/>
      <c r="AE29" s="1421"/>
      <c r="AF29" s="1421"/>
      <c r="AG29" s="1421"/>
      <c r="AH29" s="1714"/>
      <c r="AI29" s="1416"/>
      <c r="AJ29" s="1417"/>
      <c r="AK29" s="1650"/>
      <c r="AL29" s="1036" t="s">
        <v>348</v>
      </c>
      <c r="AM29" s="1230" t="s">
        <v>1528</v>
      </c>
      <c r="AN29" s="1044" t="s">
        <v>1464</v>
      </c>
      <c r="AO29" s="663" t="str">
        <f t="shared" ref="AO29" si="64">IF(AP29="Preventivo","Probabilidad",IF(AP29="Detectivo","Probabilidad","Impacto"))</f>
        <v>Probabilidad</v>
      </c>
      <c r="AP29" s="1024" t="s">
        <v>62</v>
      </c>
      <c r="AQ29" s="529">
        <f t="shared" ref="AQ29" si="65">IF(AP29="Preventivo", 25%, IF(AP29="Detectivo",15%, IF(AP29="Correctivo",10%,IF(AP29="No se tienen controles para aplicar al impacto","No Aplica",""))))</f>
        <v>0.15</v>
      </c>
      <c r="AR29" s="1024" t="s">
        <v>56</v>
      </c>
      <c r="AS29" s="1022">
        <f>IF(AR29="Automático", 25%, IF(AR29="Manual",15%,IF(AR29="No Aplica", "No Aplica","")))</f>
        <v>0.15</v>
      </c>
      <c r="AT29" s="1023">
        <f>AQ29+AS29</f>
        <v>0.3</v>
      </c>
      <c r="AU29" s="1024" t="s">
        <v>57</v>
      </c>
      <c r="AV29" s="1024" t="s">
        <v>58</v>
      </c>
      <c r="AW29" s="1024" t="s">
        <v>59</v>
      </c>
      <c r="AX29" s="1025">
        <f>IFERROR(IF(AND(AO28="Probabilidad",AO29="Probabilidad"),(AX28-(+AX28*AT29)),IF(AO29="Probabilidad",(L28-(+L28*AT29)),IF(AO29="Impacto",AX28,""))),"")</f>
        <v>0</v>
      </c>
      <c r="AY29" s="1026" t="str">
        <f>IF(AX29&lt;=20%, "Muy Baja", IF(AX29&lt;=40%,"Baja", IF(AX29&lt;=60%,"Media",IF(AX29&lt;=80%,"Alta","Muy Alta"))))</f>
        <v>Muy Baja</v>
      </c>
      <c r="AZ29" s="1023">
        <f>IFERROR(IF(AND(AO28="Impacto",AO29="Impacto"),(AZ28-(+AZ28*AT29)),IF(AND(AO28="Impacto",AO29="Probabilidad"),(AZ28),IF(AND(AO28="Probabilidad",AO29="Impacto"),(AZ28-(+AZ28*AT29)),IF(AND(AO28="Probabilidad",AO29="Probabilidad"),(AZ28))))),"")</f>
        <v>0.75</v>
      </c>
      <c r="BA29" s="1026" t="str">
        <f>IF(AZ29&lt;=20%, "Leve", IF(AZ29&lt;=40%,"Menor", IF(AZ29&lt;=60%,"Moderado",IF(AZ29&lt;=80%,"Mayor","Catastrófico"))))</f>
        <v>Mayor</v>
      </c>
      <c r="BB29" s="998" t="str">
        <f>IF(AND(AY29&lt;&gt;"",BA29&lt;&gt;""),VLOOKUP(AY29&amp;BA29,'No Eliminar'!$P$3:$Q$27,2,FALSE),"")</f>
        <v>Alta</v>
      </c>
      <c r="BC29" s="1419"/>
      <c r="BD29" s="1612"/>
      <c r="BE29" s="1612"/>
      <c r="BF29" s="1612"/>
      <c r="BG29" s="1690"/>
      <c r="BH29" s="1690"/>
      <c r="BI29" s="1614"/>
      <c r="BJ29" s="1701"/>
      <c r="BK29" s="1039"/>
    </row>
    <row r="30" spans="2:63" s="336" customFormat="1" ht="176.25" customHeight="1" thickBot="1" x14ac:dyDescent="0.35">
      <c r="B30" s="1446"/>
      <c r="C30" s="1729"/>
      <c r="D30" s="1730"/>
      <c r="E30" s="1413" t="s">
        <v>50</v>
      </c>
      <c r="F30" s="1727" t="s">
        <v>330</v>
      </c>
      <c r="G30" s="1396" t="s">
        <v>1563</v>
      </c>
      <c r="H30" s="1372" t="s">
        <v>63</v>
      </c>
      <c r="I30" s="1382" t="s">
        <v>1229</v>
      </c>
      <c r="J30" s="1382" t="s">
        <v>865</v>
      </c>
      <c r="K30" s="1382" t="s">
        <v>355</v>
      </c>
      <c r="L30" s="1372" t="s">
        <v>372</v>
      </c>
      <c r="M30" s="1384" t="str">
        <f t="shared" si="0"/>
        <v>Casi seguro</v>
      </c>
      <c r="N30" s="1370">
        <f t="shared" si="1"/>
        <v>1</v>
      </c>
      <c r="O30" s="1420" t="s">
        <v>53</v>
      </c>
      <c r="P30" s="1420" t="s">
        <v>53</v>
      </c>
      <c r="Q30" s="1420" t="s">
        <v>53</v>
      </c>
      <c r="R30" s="1420" t="s">
        <v>53</v>
      </c>
      <c r="S30" s="1420" t="s">
        <v>53</v>
      </c>
      <c r="T30" s="1420" t="s">
        <v>53</v>
      </c>
      <c r="U30" s="1420" t="s">
        <v>53</v>
      </c>
      <c r="V30" s="1420" t="s">
        <v>53</v>
      </c>
      <c r="W30" s="1420" t="s">
        <v>53</v>
      </c>
      <c r="X30" s="1420" t="s">
        <v>53</v>
      </c>
      <c r="Y30" s="1420" t="s">
        <v>53</v>
      </c>
      <c r="Z30" s="1420" t="s">
        <v>53</v>
      </c>
      <c r="AA30" s="1420" t="s">
        <v>53</v>
      </c>
      <c r="AB30" s="1420" t="s">
        <v>53</v>
      </c>
      <c r="AC30" s="1420" t="s">
        <v>53</v>
      </c>
      <c r="AD30" s="1420" t="s">
        <v>53</v>
      </c>
      <c r="AE30" s="1420" t="s">
        <v>53</v>
      </c>
      <c r="AF30" s="1420" t="s">
        <v>53</v>
      </c>
      <c r="AG30" s="1420" t="s">
        <v>53</v>
      </c>
      <c r="AH30" s="1709">
        <f t="shared" ref="AH30" si="66">COUNTIF(O30:AG30, "SI")</f>
        <v>19</v>
      </c>
      <c r="AI30" s="1374" t="str">
        <f t="shared" ref="AI30" si="67">IF(AH30&lt;=5, "Moderado", IF(AH30&lt;=11,"Mayor","Catastrófico"))</f>
        <v>Catastrófico</v>
      </c>
      <c r="AJ30" s="1376">
        <f t="shared" ref="AJ30" si="68">IF(AI30="Leve", 20%, IF(AI30="Menor",40%, IF(AI30="Moderado",60%, IF(AI30="Mayor",80%,IF(AI30="Catastrófico",100%,"")))))</f>
        <v>1</v>
      </c>
      <c r="AK30" s="1711" t="str">
        <f>IF(AND(M30&lt;&gt;"",AI30&lt;&gt;""),VLOOKUP(M30&amp;AI30,'No Eliminar'!$P$32:$Q$56,2,FALSE),"")</f>
        <v>Extrema</v>
      </c>
      <c r="AL30" s="162" t="s">
        <v>84</v>
      </c>
      <c r="AM30" s="1231" t="s">
        <v>1564</v>
      </c>
      <c r="AN30" s="1045" t="s">
        <v>1536</v>
      </c>
      <c r="AO30" s="642" t="str">
        <f t="shared" ref="AO30:AO33" si="69">IF(AP30="Preventivo","Probabilidad",IF(AP30="Detectivo","Probabilidad","Impacto"))</f>
        <v>Probabilidad</v>
      </c>
      <c r="AP30" s="1028" t="s">
        <v>62</v>
      </c>
      <c r="AQ30" s="199">
        <f t="shared" ref="AQ30:AQ32" si="70">IF(AP30="Preventivo", 25%, IF(AP30="Detectivo",15%, IF(AP30="Correctivo",10%,IF(AP30="No se tienen controles para aplicar al impacto","No Aplica",""))))</f>
        <v>0.15</v>
      </c>
      <c r="AR30" s="1028" t="s">
        <v>56</v>
      </c>
      <c r="AS30" s="1029">
        <f t="shared" ref="AS30:AS33" si="71">IF(AR30="Automático", 25%, IF(AR30="Manual",15%,IF(AR30="No Aplica", "No Aplica","")))</f>
        <v>0.15</v>
      </c>
      <c r="AT30" s="841">
        <f t="shared" ref="AT30:AT33" si="72">AQ30+AS30</f>
        <v>0.3</v>
      </c>
      <c r="AU30" s="1028" t="s">
        <v>57</v>
      </c>
      <c r="AV30" s="1028" t="s">
        <v>58</v>
      </c>
      <c r="AW30" s="1028" t="s">
        <v>59</v>
      </c>
      <c r="AX30" s="841">
        <f>IFERROR(IF(AO30="Probabilidad",(N30-(+N30*AT30)),IF(AO30="Impacto",N30,"")),"")</f>
        <v>0.7</v>
      </c>
      <c r="AY30" s="645" t="str">
        <f t="shared" ref="AY30:AY33" si="73">IF(AX30&lt;=20%, "Muy Baja", IF(AX30&lt;=40%,"Baja", IF(AX30&lt;=60%,"Media",IF(AX30&lt;=80%,"Alta","Muy Alta"))))</f>
        <v>Alta</v>
      </c>
      <c r="AZ30" s="841">
        <f>IF(AO30="Impacto",(AJ30-(+AJ30*AT30)),AJ30)</f>
        <v>1</v>
      </c>
      <c r="BA30" s="645" t="str">
        <f t="shared" ref="BA30:BA33" si="74">IF(AZ30&lt;=20%, "Leve", IF(AZ30&lt;=40%,"Menor", IF(AZ30&lt;=60%,"Moderado",IF(AZ30&lt;=80%,"Mayor","Catastrófico"))))</f>
        <v>Catastrófico</v>
      </c>
      <c r="BB30" s="1030" t="str">
        <f>IF(AND(AY30&lt;&gt;"",BA30&lt;&gt;""),VLOOKUP(AY30&amp;BA30,'No Eliminar'!$P$3:$Q$27,2,FALSE),"")</f>
        <v>Extrema</v>
      </c>
      <c r="BC30" s="1380" t="s">
        <v>60</v>
      </c>
      <c r="BD30" s="1252" t="s">
        <v>1568</v>
      </c>
      <c r="BE30" s="1253" t="s">
        <v>872</v>
      </c>
      <c r="BF30" s="1253" t="s">
        <v>1569</v>
      </c>
      <c r="BG30" s="1254">
        <v>44928</v>
      </c>
      <c r="BH30" s="1254">
        <v>45044</v>
      </c>
      <c r="BI30" s="1591" t="s">
        <v>1575</v>
      </c>
    </row>
    <row r="31" spans="2:63" s="336" customFormat="1" ht="186" customHeight="1" thickBot="1" x14ac:dyDescent="0.35">
      <c r="B31" s="1446"/>
      <c r="C31" s="1729"/>
      <c r="D31" s="1730"/>
      <c r="E31" s="1436"/>
      <c r="F31" s="1731"/>
      <c r="G31" s="1462"/>
      <c r="H31" s="1415"/>
      <c r="I31" s="1423"/>
      <c r="J31" s="1423"/>
      <c r="K31" s="1423"/>
      <c r="L31" s="1415"/>
      <c r="M31" s="1424"/>
      <c r="N31" s="1414"/>
      <c r="O31" s="1421"/>
      <c r="P31" s="1421"/>
      <c r="Q31" s="1421"/>
      <c r="R31" s="1421"/>
      <c r="S31" s="1421"/>
      <c r="T31" s="1421"/>
      <c r="U31" s="1421"/>
      <c r="V31" s="1421"/>
      <c r="W31" s="1421"/>
      <c r="X31" s="1421"/>
      <c r="Y31" s="1421"/>
      <c r="Z31" s="1421"/>
      <c r="AA31" s="1421"/>
      <c r="AB31" s="1421"/>
      <c r="AC31" s="1421"/>
      <c r="AD31" s="1421"/>
      <c r="AE31" s="1421"/>
      <c r="AF31" s="1421"/>
      <c r="AG31" s="1421"/>
      <c r="AH31" s="1714"/>
      <c r="AI31" s="1416"/>
      <c r="AJ31" s="1417"/>
      <c r="AK31" s="1712"/>
      <c r="AL31" s="162" t="s">
        <v>347</v>
      </c>
      <c r="AM31" s="1230" t="s">
        <v>1565</v>
      </c>
      <c r="AN31" s="1040" t="s">
        <v>870</v>
      </c>
      <c r="AO31" s="343" t="str">
        <f t="shared" si="69"/>
        <v>Impacto</v>
      </c>
      <c r="AP31" s="1003" t="s">
        <v>55</v>
      </c>
      <c r="AQ31" s="266">
        <f t="shared" si="70"/>
        <v>0.1</v>
      </c>
      <c r="AR31" s="1003" t="s">
        <v>56</v>
      </c>
      <c r="AS31" s="829">
        <f t="shared" si="71"/>
        <v>0.15</v>
      </c>
      <c r="AT31" s="830">
        <f t="shared" si="72"/>
        <v>0.25</v>
      </c>
      <c r="AU31" s="1003" t="s">
        <v>57</v>
      </c>
      <c r="AV31" s="1003" t="s">
        <v>58</v>
      </c>
      <c r="AW31" s="1003" t="s">
        <v>59</v>
      </c>
      <c r="AX31" s="830">
        <f>IFERROR(IF(AND(AO30="Probabilidad",AO31="Probabilidad"),(AX30-(+AX30*AT31)),IF(AND(AO30="Impacto",AO31="Probabilidad"),(AX29-(+AX29*AT31)),IF(AO31="Impacto",AX30,""))),"")</f>
        <v>0.7</v>
      </c>
      <c r="AY31" s="831" t="str">
        <f t="shared" si="73"/>
        <v>Alta</v>
      </c>
      <c r="AZ31" s="830">
        <f>IFERROR(IF(AND(AO30="Impacto",AO31="Impacto"),(AZ30-(+AZ30*AT31)),IF(AND(AO30="Impacto",AO31="Probabilidad"),(AZ30),IF(AND(AO30="Probabilidad",AO31="Impacto"),(AZ30-(+AZ30*AT31)),IF(AND(AO30="Probabilidad",AO31="Probabilidad"),(AZ30))))),"")</f>
        <v>0.75</v>
      </c>
      <c r="BA31" s="831" t="str">
        <f t="shared" si="74"/>
        <v>Mayor</v>
      </c>
      <c r="BB31" s="832" t="str">
        <f>IF(AND(AY31&lt;&gt;"",BA31&lt;&gt;""),VLOOKUP(AY31&amp;BA31,'No Eliminar'!$P$3:$Q$27,2,FALSE),"")</f>
        <v>Alta</v>
      </c>
      <c r="BC31" s="1419"/>
      <c r="BD31" s="1255" t="s">
        <v>1571</v>
      </c>
      <c r="BE31" s="1256" t="s">
        <v>1570</v>
      </c>
      <c r="BF31" s="1256" t="s">
        <v>1485</v>
      </c>
      <c r="BG31" s="1257">
        <v>44928</v>
      </c>
      <c r="BH31" s="1257">
        <v>45289</v>
      </c>
      <c r="BI31" s="1614"/>
    </row>
    <row r="32" spans="2:63" s="336" customFormat="1" ht="193.5" customHeight="1" thickBot="1" x14ac:dyDescent="0.35">
      <c r="B32" s="1446"/>
      <c r="C32" s="1729"/>
      <c r="D32" s="1730"/>
      <c r="E32" s="1436"/>
      <c r="F32" s="1731"/>
      <c r="G32" s="1462"/>
      <c r="H32" s="1415"/>
      <c r="I32" s="1423"/>
      <c r="J32" s="1423"/>
      <c r="K32" s="1423"/>
      <c r="L32" s="1415"/>
      <c r="M32" s="1424"/>
      <c r="N32" s="1414"/>
      <c r="O32" s="1421"/>
      <c r="P32" s="1421"/>
      <c r="Q32" s="1421"/>
      <c r="R32" s="1421"/>
      <c r="S32" s="1421"/>
      <c r="T32" s="1421"/>
      <c r="U32" s="1421"/>
      <c r="V32" s="1421"/>
      <c r="W32" s="1421"/>
      <c r="X32" s="1421"/>
      <c r="Y32" s="1421"/>
      <c r="Z32" s="1421"/>
      <c r="AA32" s="1421"/>
      <c r="AB32" s="1421"/>
      <c r="AC32" s="1421"/>
      <c r="AD32" s="1421"/>
      <c r="AE32" s="1421"/>
      <c r="AF32" s="1421"/>
      <c r="AG32" s="1421"/>
      <c r="AH32" s="1714"/>
      <c r="AI32" s="1416"/>
      <c r="AJ32" s="1417"/>
      <c r="AK32" s="1712"/>
      <c r="AL32" s="162" t="s">
        <v>348</v>
      </c>
      <c r="AM32" s="1230" t="s">
        <v>1566</v>
      </c>
      <c r="AN32" s="1040" t="s">
        <v>1536</v>
      </c>
      <c r="AO32" s="343" t="str">
        <f t="shared" si="69"/>
        <v>Probabilidad</v>
      </c>
      <c r="AP32" s="1003" t="s">
        <v>62</v>
      </c>
      <c r="AQ32" s="266">
        <f t="shared" si="70"/>
        <v>0.15</v>
      </c>
      <c r="AR32" s="1003" t="s">
        <v>56</v>
      </c>
      <c r="AS32" s="829">
        <f t="shared" si="71"/>
        <v>0.15</v>
      </c>
      <c r="AT32" s="830">
        <f t="shared" si="72"/>
        <v>0.3</v>
      </c>
      <c r="AU32" s="1003" t="s">
        <v>57</v>
      </c>
      <c r="AV32" s="1003" t="s">
        <v>58</v>
      </c>
      <c r="AW32" s="1003" t="s">
        <v>59</v>
      </c>
      <c r="AX32" s="830">
        <f>IFERROR(IF(AND(AO31="Probabilidad",AO32="Probabilidad"),(AX31-(+AX31*AT32)),IF(AND(AO31="Impacto",AO32="Probabilidad"),(AX30-(+AX30*AT32)),IF(AO32="Impacto",AX31,""))),"")</f>
        <v>0.49</v>
      </c>
      <c r="AY32" s="831" t="str">
        <f t="shared" si="73"/>
        <v>Media</v>
      </c>
      <c r="AZ32" s="830">
        <f>IFERROR(IF(AND(AO31="Impacto",AO32="Impacto"),(AZ31-(+AZ31*AT32)),IF(AND(AO31="Impacto",AO32="Probabilidad"),(AZ31),IF(AND(AO31="Probabilidad",AO32="Impacto"),(AZ31-(+AZ31*AT32)),IF(AND(AO31="Probabilidad",AO32="Probabilidad"),(AZ31))))),"")</f>
        <v>0.75</v>
      </c>
      <c r="BA32" s="831" t="str">
        <f t="shared" si="74"/>
        <v>Mayor</v>
      </c>
      <c r="BB32" s="832" t="str">
        <f>IF(AND(AY32&lt;&gt;"",BA32&lt;&gt;""),VLOOKUP(AY32&amp;BA32,'No Eliminar'!$P$3:$Q$27,2,FALSE),"")</f>
        <v>Alta</v>
      </c>
      <c r="BC32" s="1419"/>
      <c r="BD32" s="1252" t="s">
        <v>1572</v>
      </c>
      <c r="BE32" s="1253" t="s">
        <v>845</v>
      </c>
      <c r="BF32" s="1258" t="s">
        <v>590</v>
      </c>
      <c r="BG32" s="1259">
        <v>44928</v>
      </c>
      <c r="BH32" s="1259">
        <v>45289</v>
      </c>
      <c r="BI32" s="1614"/>
    </row>
    <row r="33" spans="2:65" s="336" customFormat="1" ht="183" customHeight="1" thickBot="1" x14ac:dyDescent="0.35">
      <c r="B33" s="1446"/>
      <c r="C33" s="1729"/>
      <c r="D33" s="1730"/>
      <c r="E33" s="1436"/>
      <c r="F33" s="1728"/>
      <c r="G33" s="1397"/>
      <c r="H33" s="1373"/>
      <c r="I33" s="1383"/>
      <c r="J33" s="1383"/>
      <c r="K33" s="1383"/>
      <c r="L33" s="1373"/>
      <c r="M33" s="1385"/>
      <c r="N33" s="1371"/>
      <c r="O33" s="1422"/>
      <c r="P33" s="1422"/>
      <c r="Q33" s="1422"/>
      <c r="R33" s="1422"/>
      <c r="S33" s="1422"/>
      <c r="T33" s="1422"/>
      <c r="U33" s="1422"/>
      <c r="V33" s="1422"/>
      <c r="W33" s="1422"/>
      <c r="X33" s="1422"/>
      <c r="Y33" s="1422"/>
      <c r="Z33" s="1422"/>
      <c r="AA33" s="1422"/>
      <c r="AB33" s="1422"/>
      <c r="AC33" s="1422"/>
      <c r="AD33" s="1422"/>
      <c r="AE33" s="1422"/>
      <c r="AF33" s="1422"/>
      <c r="AG33" s="1422"/>
      <c r="AH33" s="1710"/>
      <c r="AI33" s="1375"/>
      <c r="AJ33" s="1377"/>
      <c r="AK33" s="1713"/>
      <c r="AL33" s="162" t="s">
        <v>349</v>
      </c>
      <c r="AM33" s="1224" t="s">
        <v>1567</v>
      </c>
      <c r="AN33" s="1041" t="s">
        <v>1113</v>
      </c>
      <c r="AO33" s="652" t="str">
        <f t="shared" si="69"/>
        <v>Probabilidad</v>
      </c>
      <c r="AP33" s="1027" t="s">
        <v>62</v>
      </c>
      <c r="AQ33" s="267">
        <f>IF(AP33="Preventivo", 25%, IF(AP33="Detectivo",15%, IF(AP33="Correctivo",10%,IF(AP33="No se tienen controles para aplicar al impacto","No Aplica",""))))</f>
        <v>0.15</v>
      </c>
      <c r="AR33" s="1027" t="s">
        <v>56</v>
      </c>
      <c r="AS33" s="1032">
        <f t="shared" si="71"/>
        <v>0.15</v>
      </c>
      <c r="AT33" s="842">
        <f t="shared" si="72"/>
        <v>0.3</v>
      </c>
      <c r="AU33" s="1027" t="s">
        <v>57</v>
      </c>
      <c r="AV33" s="1027" t="s">
        <v>58</v>
      </c>
      <c r="AW33" s="1027" t="s">
        <v>59</v>
      </c>
      <c r="AX33" s="842">
        <f>IFERROR(IF(AND(AO32="Probabilidad",AO33="Probabilidad"),(AX32-(+AX32*AT33)),IF(AND(AO32="Impacto",AO33="Probabilidad"),(AX31-(+AX31*AT33)),IF(AO33="Impacto",AX32,""))),"")</f>
        <v>0.34299999999999997</v>
      </c>
      <c r="AY33" s="655" t="str">
        <f t="shared" si="73"/>
        <v>Baja</v>
      </c>
      <c r="AZ33" s="842">
        <f>IFERROR(IF(AND(AO32="Impacto",AO33="Impacto"),(AZ32-(+AZ32*AT33)),IF(AND(AO32="Impacto",AO33="Probabilidad"),(AZ32),IF(AND(AO32="Probabilidad",AO33="Impacto"),(AZ32-(+AZ32*AT33)),IF(AND(AO32="Probabilidad",AO33="Probabilidad"),(AZ32))))),"")</f>
        <v>0.75</v>
      </c>
      <c r="BA33" s="655" t="str">
        <f t="shared" si="74"/>
        <v>Mayor</v>
      </c>
      <c r="BB33" s="1031" t="str">
        <f>IF(AND(AY33&lt;&gt;"",BA33&lt;&gt;""),VLOOKUP(AY33&amp;BA33,'No Eliminar'!$P$3:$Q$27,2,FALSE),"")</f>
        <v>Alta</v>
      </c>
      <c r="BC33" s="1381"/>
      <c r="BD33" s="1260" t="s">
        <v>1573</v>
      </c>
      <c r="BE33" s="1261" t="s">
        <v>845</v>
      </c>
      <c r="BF33" s="1070" t="s">
        <v>381</v>
      </c>
      <c r="BG33" s="1259">
        <v>44928</v>
      </c>
      <c r="BH33" s="1259">
        <v>45289</v>
      </c>
      <c r="BI33" s="1592"/>
    </row>
    <row r="34" spans="2:65" ht="163.5" customHeight="1" thickBot="1" x14ac:dyDescent="0.35">
      <c r="B34" s="1445" t="s">
        <v>202</v>
      </c>
      <c r="C34" s="1734" t="str">
        <f>VLOOKUP(B34,'No Eliminar'!B$3:D$18,2,FALSE)</f>
        <v>Asegurar la eficiente y oportuna adquisición, administración y suministro de bienes y servicios de acuerdo a las necesidades de los procesos del INPEC en atención a la normativa vigente.</v>
      </c>
      <c r="D34" s="1732" t="str">
        <f>VLOOKUP(B34,'No Eliminar'!B$3:E$18,4,FALSE)</f>
        <v>Ejecutar la planeación institucional en el marco de los valores del servicio público.</v>
      </c>
      <c r="E34" s="1738" t="s">
        <v>50</v>
      </c>
      <c r="F34" s="1731" t="s">
        <v>306</v>
      </c>
      <c r="G34" s="1707" t="s">
        <v>497</v>
      </c>
      <c r="H34" s="1415" t="s">
        <v>51</v>
      </c>
      <c r="I34" s="1423" t="s">
        <v>498</v>
      </c>
      <c r="J34" s="1423" t="s">
        <v>499</v>
      </c>
      <c r="K34" s="1423" t="s">
        <v>355</v>
      </c>
      <c r="L34" s="1415" t="s">
        <v>372</v>
      </c>
      <c r="M34" s="1424" t="str">
        <f t="shared" si="0"/>
        <v>Casi seguro</v>
      </c>
      <c r="N34" s="1414">
        <f t="shared" si="1"/>
        <v>1</v>
      </c>
      <c r="O34" s="1421" t="s">
        <v>53</v>
      </c>
      <c r="P34" s="1421" t="s">
        <v>53</v>
      </c>
      <c r="Q34" s="1421" t="s">
        <v>53</v>
      </c>
      <c r="R34" s="1421" t="s">
        <v>53</v>
      </c>
      <c r="S34" s="1421" t="s">
        <v>53</v>
      </c>
      <c r="T34" s="1421" t="s">
        <v>53</v>
      </c>
      <c r="U34" s="1421" t="s">
        <v>53</v>
      </c>
      <c r="V34" s="1421" t="s">
        <v>54</v>
      </c>
      <c r="W34" s="1421" t="s">
        <v>54</v>
      </c>
      <c r="X34" s="1421" t="s">
        <v>53</v>
      </c>
      <c r="Y34" s="1421" t="s">
        <v>53</v>
      </c>
      <c r="Z34" s="1421" t="s">
        <v>53</v>
      </c>
      <c r="AA34" s="1421" t="s">
        <v>53</v>
      </c>
      <c r="AB34" s="1421" t="s">
        <v>53</v>
      </c>
      <c r="AC34" s="1421" t="s">
        <v>53</v>
      </c>
      <c r="AD34" s="1421" t="s">
        <v>54</v>
      </c>
      <c r="AE34" s="1421" t="s">
        <v>54</v>
      </c>
      <c r="AF34" s="1421" t="s">
        <v>53</v>
      </c>
      <c r="AG34" s="1421" t="s">
        <v>54</v>
      </c>
      <c r="AH34" s="1714">
        <f t="shared" si="20"/>
        <v>14</v>
      </c>
      <c r="AI34" s="1416" t="str">
        <f t="shared" si="21"/>
        <v>Catastrófico</v>
      </c>
      <c r="AJ34" s="1417">
        <f t="shared" si="22"/>
        <v>1</v>
      </c>
      <c r="AK34" s="1712" t="str">
        <f>IF(AND(M34&lt;&gt;"",AI34&lt;&gt;""),VLOOKUP(M34&amp;AI34,'No Eliminar'!$P$32:$Q$56,2,FALSE),"")</f>
        <v>Extrema</v>
      </c>
      <c r="AL34" s="217" t="s">
        <v>84</v>
      </c>
      <c r="AM34" s="1232" t="s">
        <v>1489</v>
      </c>
      <c r="AN34" s="972" t="s">
        <v>501</v>
      </c>
      <c r="AO34" s="481" t="str">
        <f t="shared" si="14"/>
        <v>Probabilidad</v>
      </c>
      <c r="AP34" s="347" t="s">
        <v>62</v>
      </c>
      <c r="AQ34" s="252">
        <f t="shared" si="15"/>
        <v>0.15</v>
      </c>
      <c r="AR34" s="347" t="s">
        <v>56</v>
      </c>
      <c r="AS34" s="351">
        <f t="shared" si="16"/>
        <v>0.15</v>
      </c>
      <c r="AT34" s="349">
        <f t="shared" si="17"/>
        <v>0.3</v>
      </c>
      <c r="AU34" s="347" t="s">
        <v>73</v>
      </c>
      <c r="AV34" s="347" t="s">
        <v>58</v>
      </c>
      <c r="AW34" s="347" t="s">
        <v>59</v>
      </c>
      <c r="AX34" s="349">
        <f t="shared" ref="AX34:AX87" si="75">IFERROR(IF(AO34="Probabilidad",(N34-(+N34*AT34)),IF(AO34="Impacto",N34,"")),"")</f>
        <v>0.7</v>
      </c>
      <c r="AY34" s="350" t="str">
        <f t="shared" si="18"/>
        <v>Alta</v>
      </c>
      <c r="AZ34" s="349">
        <f t="shared" si="23"/>
        <v>1</v>
      </c>
      <c r="BA34" s="350" t="str">
        <f t="shared" si="19"/>
        <v>Catastrófico</v>
      </c>
      <c r="BB34" s="352" t="str">
        <f>IF(AND(AY34&lt;&gt;"",BA34&lt;&gt;""),VLOOKUP(AY34&amp;BA34,'No Eliminar'!$P$3:$Q$27,2,FALSE),"")</f>
        <v>Extrema</v>
      </c>
      <c r="BC34" s="1419" t="s">
        <v>60</v>
      </c>
      <c r="BD34" s="1246" t="s">
        <v>1492</v>
      </c>
      <c r="BE34" s="1246" t="s">
        <v>1493</v>
      </c>
      <c r="BF34" s="1246" t="s">
        <v>1490</v>
      </c>
      <c r="BG34" s="1248">
        <v>44928</v>
      </c>
      <c r="BH34" s="1248">
        <v>45289</v>
      </c>
      <c r="BI34" s="1755" t="s">
        <v>1231</v>
      </c>
      <c r="BJ34" s="1702"/>
      <c r="BK34" s="1703"/>
      <c r="BL34" s="1703"/>
      <c r="BM34" s="1703"/>
    </row>
    <row r="35" spans="2:65" ht="153" customHeight="1" thickBot="1" x14ac:dyDescent="0.35">
      <c r="B35" s="1446"/>
      <c r="C35" s="1729"/>
      <c r="D35" s="1730"/>
      <c r="E35" s="1740"/>
      <c r="F35" s="1731"/>
      <c r="G35" s="1707"/>
      <c r="H35" s="1415"/>
      <c r="I35" s="1423"/>
      <c r="J35" s="1423"/>
      <c r="K35" s="1423"/>
      <c r="L35" s="1415"/>
      <c r="M35" s="1385"/>
      <c r="N35" s="1371"/>
      <c r="O35" s="1421"/>
      <c r="P35" s="1421"/>
      <c r="Q35" s="1421"/>
      <c r="R35" s="1421"/>
      <c r="S35" s="1421"/>
      <c r="T35" s="1421"/>
      <c r="U35" s="1421"/>
      <c r="V35" s="1421"/>
      <c r="W35" s="1421"/>
      <c r="X35" s="1421"/>
      <c r="Y35" s="1421"/>
      <c r="Z35" s="1421"/>
      <c r="AA35" s="1421"/>
      <c r="AB35" s="1421"/>
      <c r="AC35" s="1421"/>
      <c r="AD35" s="1421"/>
      <c r="AE35" s="1421"/>
      <c r="AF35" s="1421"/>
      <c r="AG35" s="1421"/>
      <c r="AH35" s="1714"/>
      <c r="AI35" s="1416"/>
      <c r="AJ35" s="1417"/>
      <c r="AK35" s="1713"/>
      <c r="AL35" s="127" t="s">
        <v>347</v>
      </c>
      <c r="AM35" s="1224" t="s">
        <v>1451</v>
      </c>
      <c r="AN35" s="973" t="s">
        <v>501</v>
      </c>
      <c r="AO35" s="512" t="str">
        <f t="shared" si="14"/>
        <v>Probabilidad</v>
      </c>
      <c r="AP35" s="439" t="s">
        <v>61</v>
      </c>
      <c r="AQ35" s="513">
        <f t="shared" si="15"/>
        <v>0.25</v>
      </c>
      <c r="AR35" s="439" t="s">
        <v>56</v>
      </c>
      <c r="AS35" s="440">
        <f t="shared" si="16"/>
        <v>0.15</v>
      </c>
      <c r="AT35" s="474">
        <f t="shared" si="17"/>
        <v>0.4</v>
      </c>
      <c r="AU35" s="439" t="s">
        <v>57</v>
      </c>
      <c r="AV35" s="439" t="s">
        <v>58</v>
      </c>
      <c r="AW35" s="439" t="s">
        <v>59</v>
      </c>
      <c r="AX35" s="451">
        <f>IFERROR(IF(AND(AO34="Probabilidad",AO35="Probabilidad"),(AX34-(+AX34*AT35)),IF(AO35="Probabilidad",(L34-(+L34*AT35)),IF(AO35="Impacto",AX34,""))),"")</f>
        <v>0.42</v>
      </c>
      <c r="AY35" s="473" t="str">
        <f t="shared" si="18"/>
        <v>Media</v>
      </c>
      <c r="AZ35" s="449">
        <f>IFERROR(IF(AND(AO34="Impacto",AO35="Impacto"),(AZ34-(+AZ34*AT35)),IF(AND(AO34="Impacto",AO35="Probabilidad"),(AZ34),IF(AND(AO34="Probabilidad",AO35="Impacto"),(AZ34-(+AZ34*AT35)),IF(AND(AO34="Probabilidad",AO35="Probabilidad"),(AZ34))))),"")</f>
        <v>1</v>
      </c>
      <c r="BA35" s="473" t="str">
        <f t="shared" si="19"/>
        <v>Catastrófico</v>
      </c>
      <c r="BB35" s="460" t="str">
        <f>IF(AND(AY35&lt;&gt;"",BA35&lt;&gt;""),VLOOKUP(AY35&amp;BA35,'No Eliminar'!$P$3:$Q$27,2,FALSE),"")</f>
        <v>Extrema</v>
      </c>
      <c r="BC35" s="1419"/>
      <c r="BD35" s="1262" t="s">
        <v>1494</v>
      </c>
      <c r="BE35" s="1262" t="s">
        <v>1491</v>
      </c>
      <c r="BF35" s="1262" t="s">
        <v>430</v>
      </c>
      <c r="BG35" s="1248">
        <v>44928</v>
      </c>
      <c r="BH35" s="1248">
        <v>45289</v>
      </c>
      <c r="BI35" s="1756"/>
      <c r="BJ35" s="1702"/>
      <c r="BK35" s="1703"/>
      <c r="BL35" s="1703"/>
      <c r="BM35" s="1703"/>
    </row>
    <row r="36" spans="2:65" s="336" customFormat="1" ht="146.25" customHeight="1" thickBot="1" x14ac:dyDescent="0.35">
      <c r="B36" s="1446"/>
      <c r="C36" s="1729"/>
      <c r="D36" s="1730"/>
      <c r="E36" s="1738" t="s">
        <v>50</v>
      </c>
      <c r="F36" s="1727" t="s">
        <v>312</v>
      </c>
      <c r="G36" s="1382" t="s">
        <v>900</v>
      </c>
      <c r="H36" s="1372" t="s">
        <v>63</v>
      </c>
      <c r="I36" s="1372" t="s">
        <v>901</v>
      </c>
      <c r="J36" s="1757" t="s">
        <v>902</v>
      </c>
      <c r="K36" s="1382" t="s">
        <v>355</v>
      </c>
      <c r="L36" s="1372" t="s">
        <v>372</v>
      </c>
      <c r="M36" s="1384" t="str">
        <f t="shared" si="0"/>
        <v>Casi seguro</v>
      </c>
      <c r="N36" s="1370">
        <f t="shared" si="1"/>
        <v>1</v>
      </c>
      <c r="O36" s="1420" t="s">
        <v>53</v>
      </c>
      <c r="P36" s="1420" t="s">
        <v>53</v>
      </c>
      <c r="Q36" s="1420" t="s">
        <v>53</v>
      </c>
      <c r="R36" s="1420" t="s">
        <v>54</v>
      </c>
      <c r="S36" s="1420" t="s">
        <v>53</v>
      </c>
      <c r="T36" s="1420" t="s">
        <v>53</v>
      </c>
      <c r="U36" s="1420" t="s">
        <v>53</v>
      </c>
      <c r="V36" s="1420" t="s">
        <v>54</v>
      </c>
      <c r="W36" s="1420" t="s">
        <v>54</v>
      </c>
      <c r="X36" s="1420" t="s">
        <v>53</v>
      </c>
      <c r="Y36" s="1420" t="s">
        <v>53</v>
      </c>
      <c r="Z36" s="1420" t="s">
        <v>53</v>
      </c>
      <c r="AA36" s="1420" t="s">
        <v>53</v>
      </c>
      <c r="AB36" s="1420" t="s">
        <v>53</v>
      </c>
      <c r="AC36" s="1420" t="s">
        <v>53</v>
      </c>
      <c r="AD36" s="1420" t="s">
        <v>54</v>
      </c>
      <c r="AE36" s="1420" t="s">
        <v>54</v>
      </c>
      <c r="AF36" s="1420" t="s">
        <v>54</v>
      </c>
      <c r="AG36" s="1420" t="s">
        <v>54</v>
      </c>
      <c r="AH36" s="1709">
        <f>COUNTIF(O36:AG36, "SI")</f>
        <v>12</v>
      </c>
      <c r="AI36" s="1374" t="str">
        <f>IF(AH36&lt;=5, "Moderado", IF(AH36&lt;=11,"Mayor","Catastrófico"))</f>
        <v>Catastrófico</v>
      </c>
      <c r="AJ36" s="1376">
        <f>IF(AI36="Leve", 20%, IF(AI36="Menor",40%, IF(AI36="Moderado",60%, IF(AI36="Mayor",80%,IF(AI36="Catastrófico",100%,"")))))</f>
        <v>1</v>
      </c>
      <c r="AK36" s="1649" t="str">
        <f>IF(AND(M36&lt;&gt;"",AI36&lt;&gt;""),VLOOKUP(M36&amp;AI36,'No Eliminar'!$P$32:$Q$56,2,FALSE),"")</f>
        <v>Extrema</v>
      </c>
      <c r="AL36" s="511" t="s">
        <v>84</v>
      </c>
      <c r="AM36" s="1224" t="s">
        <v>1452</v>
      </c>
      <c r="AN36" s="974" t="s">
        <v>1233</v>
      </c>
      <c r="AO36" s="300" t="str">
        <f t="shared" ref="AO36:AO38" si="76">IF(AP36="Preventivo","Probabilidad",IF(AP36="Detectivo","Probabilidad","Impacto"))</f>
        <v>Probabilidad</v>
      </c>
      <c r="AP36" s="208" t="s">
        <v>61</v>
      </c>
      <c r="AQ36" s="231">
        <f t="shared" ref="AQ36:AQ38" si="77">IF(AP36="Preventivo", 25%, IF(AP36="Detectivo",15%, IF(AP36="Correctivo",10%,IF(AP36="No se tienen controles para aplicar al impacto","No Aplica",""))))</f>
        <v>0.25</v>
      </c>
      <c r="AR36" s="208" t="s">
        <v>56</v>
      </c>
      <c r="AS36" s="206">
        <f t="shared" ref="AS36:AS38" si="78">IF(AR36="Automático", 25%, IF(AR36="Manual",15%,IF(AR36="No Aplica", "No Aplica","")))</f>
        <v>0.15</v>
      </c>
      <c r="AT36" s="209">
        <f t="shared" ref="AT36:AT38" si="79">AQ36+AS36</f>
        <v>0.4</v>
      </c>
      <c r="AU36" s="208" t="s">
        <v>73</v>
      </c>
      <c r="AV36" s="208" t="s">
        <v>58</v>
      </c>
      <c r="AW36" s="208" t="s">
        <v>59</v>
      </c>
      <c r="AX36" s="525">
        <f t="shared" ref="AX36" si="80">IFERROR(IF(AND(AO35="Probabilidad",AO36="Probabilidad"),(AX35-(+AX35*AT36)),IF(AO36="Probabilidad",(L35-(+L35*AT36)),IF(AO36="Impacto",AX35,""))),"")</f>
        <v>0.252</v>
      </c>
      <c r="AY36" s="210" t="str">
        <f t="shared" ref="AY36:AY38" si="81">IF(AX36&lt;=20%, "Muy Baja", IF(AX36&lt;=40%,"Baja", IF(AX36&lt;=60%,"Media",IF(AX36&lt;=80%,"Alta","Muy Alta"))))</f>
        <v>Baja</v>
      </c>
      <c r="AZ36" s="209">
        <f t="shared" ref="AZ36" si="82">IFERROR(IF(AND(AO35="Impacto",AO36="Impacto"),(AZ35-(+AZ35*AT36)),IF(AND(AO35="Impacto",AO36="Probabilidad"),(AZ35),IF(AND(AO35="Probabilidad",AO36="Impacto"),(AZ35-(+AZ35*AT36)),IF(AND(AO35="Probabilidad",AO36="Probabilidad"),(AZ35))))),"")</f>
        <v>1</v>
      </c>
      <c r="BA36" s="210" t="str">
        <f t="shared" ref="BA36:BA38" si="83">IF(AZ36&lt;=20%, "Leve", IF(AZ36&lt;=40%,"Menor", IF(AZ36&lt;=60%,"Moderado",IF(AZ36&lt;=80%,"Mayor","Catastrófico"))))</f>
        <v>Catastrófico</v>
      </c>
      <c r="BB36" s="211" t="str">
        <f>IF(AND(AY36&lt;&gt;"",BA36&lt;&gt;""),VLOOKUP(AY36&amp;BA36,'No Eliminar'!$P$3:$Q$27,2,FALSE),"")</f>
        <v>Extrema</v>
      </c>
      <c r="BC36" s="1380" t="s">
        <v>60</v>
      </c>
      <c r="BD36" s="1589" t="s">
        <v>1234</v>
      </c>
      <c r="BE36" s="1589" t="s">
        <v>1235</v>
      </c>
      <c r="BF36" s="1589" t="s">
        <v>430</v>
      </c>
      <c r="BG36" s="1605">
        <v>44928</v>
      </c>
      <c r="BH36" s="1605">
        <v>45289</v>
      </c>
      <c r="BI36" s="1591" t="s">
        <v>1236</v>
      </c>
    </row>
    <row r="37" spans="2:65" s="336" customFormat="1" ht="230.25" customHeight="1" thickBot="1" x14ac:dyDescent="0.35">
      <c r="B37" s="1446"/>
      <c r="C37" s="1729"/>
      <c r="D37" s="1730"/>
      <c r="E37" s="1739"/>
      <c r="F37" s="1731"/>
      <c r="G37" s="1423"/>
      <c r="H37" s="1415"/>
      <c r="I37" s="1415"/>
      <c r="J37" s="1758"/>
      <c r="K37" s="1423"/>
      <c r="L37" s="1415"/>
      <c r="M37" s="1424"/>
      <c r="N37" s="1414"/>
      <c r="O37" s="1421"/>
      <c r="P37" s="1421"/>
      <c r="Q37" s="1421"/>
      <c r="R37" s="1421"/>
      <c r="S37" s="1421"/>
      <c r="T37" s="1421"/>
      <c r="U37" s="1421"/>
      <c r="V37" s="1421"/>
      <c r="W37" s="1421"/>
      <c r="X37" s="1421"/>
      <c r="Y37" s="1421"/>
      <c r="Z37" s="1421"/>
      <c r="AA37" s="1421"/>
      <c r="AB37" s="1421"/>
      <c r="AC37" s="1421"/>
      <c r="AD37" s="1421"/>
      <c r="AE37" s="1421"/>
      <c r="AF37" s="1421"/>
      <c r="AG37" s="1421"/>
      <c r="AH37" s="1714"/>
      <c r="AI37" s="1416"/>
      <c r="AJ37" s="1417"/>
      <c r="AK37" s="1650"/>
      <c r="AL37" s="511" t="s">
        <v>347</v>
      </c>
      <c r="AM37" s="1224" t="s">
        <v>1453</v>
      </c>
      <c r="AN37" s="974" t="s">
        <v>1397</v>
      </c>
      <c r="AO37" s="452" t="str">
        <f t="shared" si="76"/>
        <v>Probabilidad</v>
      </c>
      <c r="AP37" s="437" t="s">
        <v>61</v>
      </c>
      <c r="AQ37" s="198">
        <f t="shared" si="77"/>
        <v>0.25</v>
      </c>
      <c r="AR37" s="437" t="s">
        <v>56</v>
      </c>
      <c r="AS37" s="438">
        <f t="shared" si="78"/>
        <v>0.15</v>
      </c>
      <c r="AT37" s="442">
        <f t="shared" si="79"/>
        <v>0.4</v>
      </c>
      <c r="AU37" s="437" t="s">
        <v>73</v>
      </c>
      <c r="AV37" s="437" t="s">
        <v>58</v>
      </c>
      <c r="AW37" s="437" t="s">
        <v>59</v>
      </c>
      <c r="AX37" s="125">
        <f>IFERROR(IF(AND(AO36="Probabilidad",AO37="Probabilidad"),(AX36-(+AX36*AT37)),IF(AO37="Probabilidad",(L36-(+L36*AT37)),IF(AO37="Impacto",AX36,""))),"")</f>
        <v>0.1512</v>
      </c>
      <c r="AY37" s="441" t="str">
        <f t="shared" si="81"/>
        <v>Muy Baja</v>
      </c>
      <c r="AZ37" s="105">
        <f>IFERROR(IF(AND(AO36="Impacto",AO37="Impacto"),(AZ36-(+AZ36*AT37)),IF(AND(AO36="Impacto",AO37="Probabilidad"),(AZ36),IF(AND(AO36="Probabilidad",AO37="Impacto"),(AZ36-(+AZ36*AT37)),IF(AND(AO36="Probabilidad",AO37="Probabilidad"),(AZ36))))),"")</f>
        <v>1</v>
      </c>
      <c r="BA37" s="441" t="str">
        <f t="shared" si="83"/>
        <v>Catastrófico</v>
      </c>
      <c r="BB37" s="443" t="str">
        <f>IF(AND(AY37&lt;&gt;"",BA37&lt;&gt;""),VLOOKUP(AY37&amp;BA37,'No Eliminar'!$P$3:$Q$27,2,FALSE),"")</f>
        <v>Extrema</v>
      </c>
      <c r="BC37" s="1419"/>
      <c r="BD37" s="1612"/>
      <c r="BE37" s="1612"/>
      <c r="BF37" s="1612"/>
      <c r="BG37" s="1690"/>
      <c r="BH37" s="1690"/>
      <c r="BI37" s="1614"/>
    </row>
    <row r="38" spans="2:65" s="336" customFormat="1" ht="135.75" customHeight="1" thickBot="1" x14ac:dyDescent="0.35">
      <c r="B38" s="1447"/>
      <c r="C38" s="1735"/>
      <c r="D38" s="1733"/>
      <c r="E38" s="1740"/>
      <c r="F38" s="1728"/>
      <c r="G38" s="1383"/>
      <c r="H38" s="1373"/>
      <c r="I38" s="1373"/>
      <c r="J38" s="1759"/>
      <c r="K38" s="1383"/>
      <c r="L38" s="1373"/>
      <c r="M38" s="1385"/>
      <c r="N38" s="1371"/>
      <c r="O38" s="1422"/>
      <c r="P38" s="1422"/>
      <c r="Q38" s="1422"/>
      <c r="R38" s="1422"/>
      <c r="S38" s="1422"/>
      <c r="T38" s="1422"/>
      <c r="U38" s="1422"/>
      <c r="V38" s="1422"/>
      <c r="W38" s="1422"/>
      <c r="X38" s="1422"/>
      <c r="Y38" s="1422"/>
      <c r="Z38" s="1422"/>
      <c r="AA38" s="1422"/>
      <c r="AB38" s="1422"/>
      <c r="AC38" s="1422"/>
      <c r="AD38" s="1422"/>
      <c r="AE38" s="1422"/>
      <c r="AF38" s="1422"/>
      <c r="AG38" s="1422"/>
      <c r="AH38" s="1710"/>
      <c r="AI38" s="1375"/>
      <c r="AJ38" s="1377"/>
      <c r="AK38" s="1651"/>
      <c r="AL38" s="526" t="s">
        <v>348</v>
      </c>
      <c r="AM38" s="1224" t="s">
        <v>1454</v>
      </c>
      <c r="AN38" s="974" t="s">
        <v>1240</v>
      </c>
      <c r="AO38" s="452" t="str">
        <f t="shared" si="76"/>
        <v>Probabilidad</v>
      </c>
      <c r="AP38" s="437" t="s">
        <v>62</v>
      </c>
      <c r="AQ38" s="198">
        <f t="shared" si="77"/>
        <v>0.15</v>
      </c>
      <c r="AR38" s="437" t="s">
        <v>56</v>
      </c>
      <c r="AS38" s="438">
        <f t="shared" si="78"/>
        <v>0.15</v>
      </c>
      <c r="AT38" s="442">
        <f t="shared" si="79"/>
        <v>0.3</v>
      </c>
      <c r="AU38" s="437" t="s">
        <v>57</v>
      </c>
      <c r="AV38" s="437" t="s">
        <v>65</v>
      </c>
      <c r="AW38" s="437" t="s">
        <v>59</v>
      </c>
      <c r="AX38" s="125">
        <f>IFERROR(IF(AND(AO37="Probabilidad",AO38="Probabilidad"),(AX37-(+AX37*AT38)),IF(AO38="Probabilidad",(L37-(+L37*AT38)),IF(AO38="Impacto",AX37,""))),"")</f>
        <v>0.10584</v>
      </c>
      <c r="AY38" s="441" t="str">
        <f t="shared" si="81"/>
        <v>Muy Baja</v>
      </c>
      <c r="AZ38" s="105">
        <f>IFERROR(IF(AND(AO37="Impacto",AO38="Impacto"),(AZ37-(+AZ37*AT38)),IF(AND(AO37="Impacto",AO38="Probabilidad"),(AZ37),IF(AND(AO37="Probabilidad",AO38="Impacto"),(AZ37-(+AZ37*AT38)),IF(AND(AO37="Probabilidad",AO38="Probabilidad"),(AZ37))))),"")</f>
        <v>1</v>
      </c>
      <c r="BA38" s="441" t="str">
        <f t="shared" si="83"/>
        <v>Catastrófico</v>
      </c>
      <c r="BB38" s="443" t="str">
        <f>IF(AND(AY38&lt;&gt;"",BA38&lt;&gt;""),VLOOKUP(AY38&amp;BA38,'No Eliminar'!$P$3:$Q$27,2,FALSE),"")</f>
        <v>Extrema</v>
      </c>
      <c r="BC38" s="1381"/>
      <c r="BD38" s="1590"/>
      <c r="BE38" s="1590"/>
      <c r="BF38" s="1590"/>
      <c r="BG38" s="1606"/>
      <c r="BH38" s="1606"/>
      <c r="BI38" s="1592"/>
    </row>
    <row r="39" spans="2:65" ht="261.75" customHeight="1" thickBot="1" x14ac:dyDescent="0.35">
      <c r="B39" s="1445" t="s">
        <v>162</v>
      </c>
      <c r="C39" s="1734" t="str">
        <f>VLOOKUP(B39,'No Eliminar'!B$3:D$18,2,FALSE)</f>
        <v>Ejercer el adecuado control de los recursos financieros asignados al Instituto en cumplimiento a los principios contables y de hacienda pública.</v>
      </c>
      <c r="D39" s="1732" t="str">
        <f>VLOOKUP(B39,'No Eliminar'!B$3:E$18,4,FALSE)</f>
        <v>Ejecutar la planeación institucional en el marco de los valores del servicio público.</v>
      </c>
      <c r="E39" s="1392" t="s">
        <v>346</v>
      </c>
      <c r="F39" s="1727" t="s">
        <v>318</v>
      </c>
      <c r="G39" s="1386" t="s">
        <v>526</v>
      </c>
      <c r="H39" s="1372" t="s">
        <v>63</v>
      </c>
      <c r="I39" s="1382" t="s">
        <v>527</v>
      </c>
      <c r="J39" s="1382" t="s">
        <v>528</v>
      </c>
      <c r="K39" s="1382" t="s">
        <v>355</v>
      </c>
      <c r="L39" s="1372" t="s">
        <v>373</v>
      </c>
      <c r="M39" s="1384" t="str">
        <f t="shared" si="0"/>
        <v>Rara vez</v>
      </c>
      <c r="N39" s="1370">
        <f t="shared" si="1"/>
        <v>0.2</v>
      </c>
      <c r="O39" s="1420" t="s">
        <v>54</v>
      </c>
      <c r="P39" s="1420" t="s">
        <v>54</v>
      </c>
      <c r="Q39" s="1420" t="s">
        <v>54</v>
      </c>
      <c r="R39" s="1420" t="s">
        <v>54</v>
      </c>
      <c r="S39" s="1420" t="s">
        <v>53</v>
      </c>
      <c r="T39" s="1420" t="s">
        <v>53</v>
      </c>
      <c r="U39" s="1420" t="s">
        <v>53</v>
      </c>
      <c r="V39" s="1420" t="s">
        <v>54</v>
      </c>
      <c r="W39" s="1420" t="s">
        <v>53</v>
      </c>
      <c r="X39" s="1420" t="s">
        <v>53</v>
      </c>
      <c r="Y39" s="1420" t="s">
        <v>53</v>
      </c>
      <c r="Z39" s="1420" t="s">
        <v>53</v>
      </c>
      <c r="AA39" s="1420" t="s">
        <v>53</v>
      </c>
      <c r="AB39" s="1420" t="s">
        <v>53</v>
      </c>
      <c r="AC39" s="1420" t="s">
        <v>53</v>
      </c>
      <c r="AD39" s="1420" t="s">
        <v>54</v>
      </c>
      <c r="AE39" s="1420" t="s">
        <v>54</v>
      </c>
      <c r="AF39" s="1420" t="s">
        <v>54</v>
      </c>
      <c r="AG39" s="1420" t="s">
        <v>54</v>
      </c>
      <c r="AH39" s="1709">
        <f t="shared" si="20"/>
        <v>10</v>
      </c>
      <c r="AI39" s="1374" t="str">
        <f t="shared" si="21"/>
        <v>Mayor</v>
      </c>
      <c r="AJ39" s="1376">
        <f t="shared" si="22"/>
        <v>0.8</v>
      </c>
      <c r="AK39" s="1378" t="str">
        <f>IF(AND(M39&lt;&gt;"",AI39&lt;&gt;""),VLOOKUP(M39&amp;AI39,'No Eliminar'!$P$32:$Q$56,2,FALSE),"")</f>
        <v>Alta</v>
      </c>
      <c r="AL39" s="188" t="s">
        <v>84</v>
      </c>
      <c r="AM39" s="1226" t="s">
        <v>1455</v>
      </c>
      <c r="AN39" s="975" t="s">
        <v>529</v>
      </c>
      <c r="AO39" s="94" t="str">
        <f t="shared" si="14"/>
        <v>Probabilidad</v>
      </c>
      <c r="AP39" s="244" t="s">
        <v>61</v>
      </c>
      <c r="AQ39" s="199">
        <f t="shared" si="15"/>
        <v>0.25</v>
      </c>
      <c r="AR39" s="244" t="s">
        <v>56</v>
      </c>
      <c r="AS39" s="246">
        <f t="shared" si="16"/>
        <v>0.15</v>
      </c>
      <c r="AT39" s="96">
        <f t="shared" si="17"/>
        <v>0.4</v>
      </c>
      <c r="AU39" s="244" t="s">
        <v>57</v>
      </c>
      <c r="AV39" s="244" t="s">
        <v>65</v>
      </c>
      <c r="AW39" s="244" t="s">
        <v>59</v>
      </c>
      <c r="AX39" s="96">
        <f>IFERROR(IF(AO39="Probabilidad",(N39-(+N39*AT39)),IF(AO39="Impacto",N39,"")),"")</f>
        <v>0.12</v>
      </c>
      <c r="AY39" s="97" t="str">
        <f t="shared" si="18"/>
        <v>Muy Baja</v>
      </c>
      <c r="AZ39" s="96">
        <f>IF(AO39="Impacto",(AJ39-(+AJ39*AT39)),AJ39)</f>
        <v>0.8</v>
      </c>
      <c r="BA39" s="97" t="str">
        <f t="shared" si="19"/>
        <v>Mayor</v>
      </c>
      <c r="BB39" s="242" t="str">
        <f>IF(AND(AY39&lt;&gt;"",BA39&lt;&gt;""),VLOOKUP(AY39&amp;BA39,'No Eliminar'!$P$3:$Q$27,2,FALSE),"")</f>
        <v>Alta</v>
      </c>
      <c r="BC39" s="1380" t="s">
        <v>60</v>
      </c>
      <c r="BD39" s="1589" t="s">
        <v>1398</v>
      </c>
      <c r="BE39" s="1589" t="s">
        <v>534</v>
      </c>
      <c r="BF39" s="1589" t="s">
        <v>430</v>
      </c>
      <c r="BG39" s="1605">
        <v>44928</v>
      </c>
      <c r="BH39" s="1605">
        <v>45289</v>
      </c>
      <c r="BI39" s="1591" t="s">
        <v>1241</v>
      </c>
    </row>
    <row r="40" spans="2:65" ht="153" customHeight="1" thickBot="1" x14ac:dyDescent="0.35">
      <c r="B40" s="1446"/>
      <c r="C40" s="1729"/>
      <c r="D40" s="1730"/>
      <c r="E40" s="1436"/>
      <c r="F40" s="1731"/>
      <c r="G40" s="1387"/>
      <c r="H40" s="1415"/>
      <c r="I40" s="1423"/>
      <c r="J40" s="1423"/>
      <c r="K40" s="1423"/>
      <c r="L40" s="1415"/>
      <c r="M40" s="1424"/>
      <c r="N40" s="1414"/>
      <c r="O40" s="1421"/>
      <c r="P40" s="1421"/>
      <c r="Q40" s="1421"/>
      <c r="R40" s="1421"/>
      <c r="S40" s="1421"/>
      <c r="T40" s="1421"/>
      <c r="U40" s="1421"/>
      <c r="V40" s="1421"/>
      <c r="W40" s="1421"/>
      <c r="X40" s="1421"/>
      <c r="Y40" s="1421"/>
      <c r="Z40" s="1421"/>
      <c r="AA40" s="1421"/>
      <c r="AB40" s="1421"/>
      <c r="AC40" s="1421"/>
      <c r="AD40" s="1421"/>
      <c r="AE40" s="1421"/>
      <c r="AF40" s="1421"/>
      <c r="AG40" s="1421"/>
      <c r="AH40" s="1714"/>
      <c r="AI40" s="1416"/>
      <c r="AJ40" s="1417"/>
      <c r="AK40" s="1418"/>
      <c r="AL40" s="188" t="s">
        <v>347</v>
      </c>
      <c r="AM40" s="1224" t="s">
        <v>1456</v>
      </c>
      <c r="AN40" s="975" t="s">
        <v>530</v>
      </c>
      <c r="AO40" s="265" t="str">
        <f t="shared" si="14"/>
        <v>Probabilidad</v>
      </c>
      <c r="AP40" s="109" t="s">
        <v>61</v>
      </c>
      <c r="AQ40" s="266">
        <f t="shared" ref="AQ40:AQ41" si="84">IF(AP40="Preventivo", 25%, IF(AP40="Detectivo",15%, IF(AP40="Correctivo",10%,IF(AP40="No se tienen controles para aplicar al impacto","No Aplica",""))))</f>
        <v>0.25</v>
      </c>
      <c r="AR40" s="109" t="s">
        <v>56</v>
      </c>
      <c r="AS40" s="70">
        <f>IF(AR40="Automático", 25%, IF(AR40="Manual",15%,IF(AR40="No Aplica", "No Aplica","")))</f>
        <v>0.15</v>
      </c>
      <c r="AT40" s="53">
        <f t="shared" ref="AT40:AT41" si="85">AQ40+AS40</f>
        <v>0.4</v>
      </c>
      <c r="AU40" s="109" t="s">
        <v>57</v>
      </c>
      <c r="AV40" s="109" t="s">
        <v>65</v>
      </c>
      <c r="AW40" s="109" t="s">
        <v>59</v>
      </c>
      <c r="AX40" s="76">
        <f>IFERROR(IF(AND(AO39="Probabilidad",AO40="Probabilidad"),(AX39-(+AX39*AT40)),IF(AO40="Probabilidad",(L39-(+L39*AT40)),IF(AO40="Impacto",AX39,""))),"")</f>
        <v>7.1999999999999995E-2</v>
      </c>
      <c r="AY40" s="54" t="str">
        <f t="shared" si="18"/>
        <v>Muy Baja</v>
      </c>
      <c r="AZ40" s="53">
        <f>IFERROR(IF(AND(AO39="Impacto",AO40="Impacto"),(AZ39-(+AZ39*AT40)),IF(AND(AO39="Impacto",AO40="Probabilidad"),(AZ39),IF(AND(AO39="Probabilidad",AO40="Impacto"),(AZ39-(+AZ39*AT40)),IF(AND(AO39="Probabilidad",AO40="Probabilidad"),(AZ39))))),"")</f>
        <v>0.8</v>
      </c>
      <c r="BA40" s="54" t="str">
        <f t="shared" si="19"/>
        <v>Mayor</v>
      </c>
      <c r="BB40" s="55" t="str">
        <f>IF(AND(AY40&lt;&gt;"",BA40&lt;&gt;""),VLOOKUP(AY40&amp;BA40,'No Eliminar'!$P$3:$Q$27,2,FALSE),"")</f>
        <v>Alta</v>
      </c>
      <c r="BC40" s="1419"/>
      <c r="BD40" s="1612"/>
      <c r="BE40" s="1612"/>
      <c r="BF40" s="1612"/>
      <c r="BG40" s="1690"/>
      <c r="BH40" s="1690"/>
      <c r="BI40" s="1614"/>
    </row>
    <row r="41" spans="2:65" ht="153" customHeight="1" thickBot="1" x14ac:dyDescent="0.35">
      <c r="B41" s="1447"/>
      <c r="C41" s="1735"/>
      <c r="D41" s="1733"/>
      <c r="E41" s="1393"/>
      <c r="F41" s="1728"/>
      <c r="G41" s="1388"/>
      <c r="H41" s="1373"/>
      <c r="I41" s="1383"/>
      <c r="J41" s="1383"/>
      <c r="K41" s="1383"/>
      <c r="L41" s="1373"/>
      <c r="M41" s="1385"/>
      <c r="N41" s="1371"/>
      <c r="O41" s="1422"/>
      <c r="P41" s="1422"/>
      <c r="Q41" s="1422"/>
      <c r="R41" s="1422"/>
      <c r="S41" s="1422"/>
      <c r="T41" s="1422"/>
      <c r="U41" s="1422"/>
      <c r="V41" s="1422"/>
      <c r="W41" s="1422"/>
      <c r="X41" s="1422"/>
      <c r="Y41" s="1422"/>
      <c r="Z41" s="1422"/>
      <c r="AA41" s="1422"/>
      <c r="AB41" s="1422"/>
      <c r="AC41" s="1422"/>
      <c r="AD41" s="1422"/>
      <c r="AE41" s="1422"/>
      <c r="AF41" s="1422"/>
      <c r="AG41" s="1422"/>
      <c r="AH41" s="1710"/>
      <c r="AI41" s="1375"/>
      <c r="AJ41" s="1377"/>
      <c r="AK41" s="1379"/>
      <c r="AL41" s="190" t="s">
        <v>348</v>
      </c>
      <c r="AM41" s="1224" t="s">
        <v>1477</v>
      </c>
      <c r="AN41" s="975" t="s">
        <v>531</v>
      </c>
      <c r="AO41" s="177" t="str">
        <f t="shared" si="14"/>
        <v>Probabilidad</v>
      </c>
      <c r="AP41" s="245" t="s">
        <v>61</v>
      </c>
      <c r="AQ41" s="267">
        <f t="shared" si="84"/>
        <v>0.25</v>
      </c>
      <c r="AR41" s="245" t="s">
        <v>56</v>
      </c>
      <c r="AS41" s="247">
        <f>IF(AR41="Automático", 25%, IF(AR41="Manual",15%,IF(AR41="No Aplica", "No Aplica","")))</f>
        <v>0.15</v>
      </c>
      <c r="AT41" s="105">
        <f t="shared" si="85"/>
        <v>0.4</v>
      </c>
      <c r="AU41" s="245" t="s">
        <v>57</v>
      </c>
      <c r="AV41" s="245" t="s">
        <v>65</v>
      </c>
      <c r="AW41" s="245" t="s">
        <v>59</v>
      </c>
      <c r="AX41" s="105">
        <f>IFERROR(IF(AND(AO40="Probabilidad",AO41="Probabilidad"),(AX40-(+AX40*AT41)),IF(AND(AO40="Impacto",AO41="Probabilidad"),(AX39-(+AX39*AT41)),IF(AO41="Impacto",AX40,""))),"")</f>
        <v>4.3199999999999995E-2</v>
      </c>
      <c r="AY41" s="106" t="str">
        <f t="shared" si="18"/>
        <v>Muy Baja</v>
      </c>
      <c r="AZ41" s="105">
        <f>IFERROR(IF(AND(AO40="Impacto",AO41="Impacto"),(AZ40-(+AZ40*AT41)),IF(AND(AO40="Impacto",AO41="Probabilidad"),(AZ40),IF(AND(AO40="Probabilidad",AO41="Impacto"),(AZ40-(+AZ40*AT41)),IF(AND(AO40="Probabilidad",AO41="Probabilidad"),(AZ40))))),"")</f>
        <v>0.8</v>
      </c>
      <c r="BA41" s="106" t="str">
        <f t="shared" si="19"/>
        <v>Mayor</v>
      </c>
      <c r="BB41" s="243" t="str">
        <f>IF(AND(AY41&lt;&gt;"",BA41&lt;&gt;""),VLOOKUP(AY41&amp;BA41,'No Eliminar'!$P$3:$Q$27,2,FALSE),"")</f>
        <v>Alta</v>
      </c>
      <c r="BC41" s="1381"/>
      <c r="BD41" s="1590"/>
      <c r="BE41" s="1590"/>
      <c r="BF41" s="1590"/>
      <c r="BG41" s="1606"/>
      <c r="BH41" s="1606"/>
      <c r="BI41" s="1592"/>
    </row>
    <row r="42" spans="2:65" ht="152.25" customHeight="1" thickBot="1" x14ac:dyDescent="0.35">
      <c r="B42" s="1445" t="s">
        <v>71</v>
      </c>
      <c r="C42" s="1734" t="str">
        <f>VLOOKUP(B42,'No Eliminar'!B$3:D$18,2,FALSE)</f>
        <v>Administrar la documentación del Instituto durante todo su ciclo vital de acuerdo a la legislación vigente con el fin de conservar la memoria institucional y proporcionar de manera oportuna la información a usuarios.</v>
      </c>
      <c r="D42" s="1732" t="str">
        <f>VLOOKUP(B42,'No Eliminar'!B$3:E$18,4,FALSE)</f>
        <v>Garantizar un adecuado flujo de información tanto interna  como externa</v>
      </c>
      <c r="E42" s="1392" t="s">
        <v>50</v>
      </c>
      <c r="F42" s="1727" t="s">
        <v>323</v>
      </c>
      <c r="G42" s="1386" t="s">
        <v>592</v>
      </c>
      <c r="H42" s="1372" t="s">
        <v>63</v>
      </c>
      <c r="I42" s="1736" t="s">
        <v>593</v>
      </c>
      <c r="J42" s="378" t="s">
        <v>594</v>
      </c>
      <c r="K42" s="1382" t="s">
        <v>355</v>
      </c>
      <c r="L42" s="1372" t="s">
        <v>371</v>
      </c>
      <c r="M42" s="1384" t="str">
        <f t="shared" si="0"/>
        <v>Posible</v>
      </c>
      <c r="N42" s="1370">
        <f t="shared" si="1"/>
        <v>0.6</v>
      </c>
      <c r="O42" s="1715" t="s">
        <v>53</v>
      </c>
      <c r="P42" s="1715" t="s">
        <v>53</v>
      </c>
      <c r="Q42" s="1715" t="s">
        <v>53</v>
      </c>
      <c r="R42" s="1715" t="s">
        <v>53</v>
      </c>
      <c r="S42" s="1715" t="s">
        <v>53</v>
      </c>
      <c r="T42" s="1715" t="s">
        <v>53</v>
      </c>
      <c r="U42" s="1715" t="s">
        <v>53</v>
      </c>
      <c r="V42" s="1715" t="s">
        <v>53</v>
      </c>
      <c r="W42" s="1715" t="s">
        <v>53</v>
      </c>
      <c r="X42" s="1715" t="s">
        <v>53</v>
      </c>
      <c r="Y42" s="1715" t="s">
        <v>53</v>
      </c>
      <c r="Z42" s="1715" t="s">
        <v>53</v>
      </c>
      <c r="AA42" s="1715" t="s">
        <v>53</v>
      </c>
      <c r="AB42" s="1715" t="s">
        <v>53</v>
      </c>
      <c r="AC42" s="1715" t="s">
        <v>54</v>
      </c>
      <c r="AD42" s="1715" t="s">
        <v>54</v>
      </c>
      <c r="AE42" s="1715" t="s">
        <v>54</v>
      </c>
      <c r="AF42" s="1715" t="s">
        <v>53</v>
      </c>
      <c r="AG42" s="1715" t="s">
        <v>54</v>
      </c>
      <c r="AH42" s="1709">
        <f t="shared" si="20"/>
        <v>15</v>
      </c>
      <c r="AI42" s="1374" t="str">
        <f t="shared" si="21"/>
        <v>Catastrófico</v>
      </c>
      <c r="AJ42" s="1376">
        <f t="shared" si="22"/>
        <v>1</v>
      </c>
      <c r="AK42" s="1711" t="str">
        <f>IF(AND(M42&lt;&gt;"",AI42&lt;&gt;""),VLOOKUP(M42&amp;AI42,'No Eliminar'!$P$32:$Q$56,2,FALSE),"")</f>
        <v>Extrema</v>
      </c>
      <c r="AL42" s="280" t="s">
        <v>84</v>
      </c>
      <c r="AM42" s="1224" t="s">
        <v>1457</v>
      </c>
      <c r="AN42" s="263" t="s">
        <v>570</v>
      </c>
      <c r="AO42" s="94" t="str">
        <f t="shared" si="14"/>
        <v>Probabilidad</v>
      </c>
      <c r="AP42" s="244" t="s">
        <v>61</v>
      </c>
      <c r="AQ42" s="199">
        <f t="shared" si="15"/>
        <v>0.25</v>
      </c>
      <c r="AR42" s="244" t="s">
        <v>56</v>
      </c>
      <c r="AS42" s="246">
        <f t="shared" si="16"/>
        <v>0.15</v>
      </c>
      <c r="AT42" s="96">
        <f t="shared" si="17"/>
        <v>0.4</v>
      </c>
      <c r="AU42" s="244" t="s">
        <v>57</v>
      </c>
      <c r="AV42" s="244" t="s">
        <v>65</v>
      </c>
      <c r="AW42" s="244" t="s">
        <v>59</v>
      </c>
      <c r="AX42" s="96">
        <f t="shared" si="75"/>
        <v>0.36</v>
      </c>
      <c r="AY42" s="97" t="str">
        <f t="shared" si="18"/>
        <v>Baja</v>
      </c>
      <c r="AZ42" s="96">
        <f>IF(AO42="Impacto",(AJ42-(+AJ42*AT42)),AJ42)</f>
        <v>1</v>
      </c>
      <c r="BA42" s="97" t="str">
        <f t="shared" si="19"/>
        <v>Catastrófico</v>
      </c>
      <c r="BB42" s="242" t="str">
        <f>IF(AND(AY42&lt;&gt;"",BA42&lt;&gt;""),VLOOKUP(AY42&amp;BA42,'No Eliminar'!$P$3:$Q$27,2,FALSE),"")</f>
        <v>Extrema</v>
      </c>
      <c r="BC42" s="1380" t="s">
        <v>60</v>
      </c>
      <c r="BD42" s="1069" t="s">
        <v>598</v>
      </c>
      <c r="BE42" s="1237" t="s">
        <v>599</v>
      </c>
      <c r="BF42" s="1237" t="s">
        <v>381</v>
      </c>
      <c r="BG42" s="1243">
        <v>44928</v>
      </c>
      <c r="BH42" s="1243">
        <v>45289</v>
      </c>
      <c r="BI42" s="1591" t="s">
        <v>602</v>
      </c>
    </row>
    <row r="43" spans="2:65" ht="129" customHeight="1" thickBot="1" x14ac:dyDescent="0.35">
      <c r="B43" s="1447"/>
      <c r="C43" s="1735"/>
      <c r="D43" s="1733"/>
      <c r="E43" s="1393"/>
      <c r="F43" s="1728"/>
      <c r="G43" s="1388"/>
      <c r="H43" s="1373"/>
      <c r="I43" s="1737"/>
      <c r="J43" s="380" t="s">
        <v>595</v>
      </c>
      <c r="K43" s="1383"/>
      <c r="L43" s="1373"/>
      <c r="M43" s="1385"/>
      <c r="N43" s="1371"/>
      <c r="O43" s="1716"/>
      <c r="P43" s="1716"/>
      <c r="Q43" s="1716"/>
      <c r="R43" s="1716"/>
      <c r="S43" s="1716"/>
      <c r="T43" s="1716"/>
      <c r="U43" s="1716"/>
      <c r="V43" s="1716"/>
      <c r="W43" s="1716"/>
      <c r="X43" s="1716"/>
      <c r="Y43" s="1716"/>
      <c r="Z43" s="1716"/>
      <c r="AA43" s="1716"/>
      <c r="AB43" s="1716"/>
      <c r="AC43" s="1716"/>
      <c r="AD43" s="1716"/>
      <c r="AE43" s="1716"/>
      <c r="AF43" s="1716"/>
      <c r="AG43" s="1716"/>
      <c r="AH43" s="1710"/>
      <c r="AI43" s="1375"/>
      <c r="AJ43" s="1377"/>
      <c r="AK43" s="1713"/>
      <c r="AL43" s="282" t="s">
        <v>347</v>
      </c>
      <c r="AM43" s="1233" t="s">
        <v>1458</v>
      </c>
      <c r="AN43" s="263" t="s">
        <v>570</v>
      </c>
      <c r="AO43" s="145" t="str">
        <f t="shared" si="14"/>
        <v>Probabilidad</v>
      </c>
      <c r="AP43" s="237" t="s">
        <v>61</v>
      </c>
      <c r="AQ43" s="198">
        <f t="shared" si="15"/>
        <v>0.25</v>
      </c>
      <c r="AR43" s="237" t="s">
        <v>56</v>
      </c>
      <c r="AS43" s="238">
        <f t="shared" si="16"/>
        <v>0.15</v>
      </c>
      <c r="AT43" s="239">
        <f t="shared" si="17"/>
        <v>0.4</v>
      </c>
      <c r="AU43" s="237" t="s">
        <v>57</v>
      </c>
      <c r="AV43" s="237" t="s">
        <v>65</v>
      </c>
      <c r="AW43" s="237" t="s">
        <v>59</v>
      </c>
      <c r="AX43" s="125">
        <f>IFERROR(IF(AND(AO42="Probabilidad",AO43="Probabilidad"),(AX42-(+AX42*AT43)),IF(AO43="Probabilidad",(L42-(+L42*AT43)),IF(AO43="Impacto",AX42,""))),"")</f>
        <v>0.216</v>
      </c>
      <c r="AY43" s="240" t="str">
        <f t="shared" si="18"/>
        <v>Baja</v>
      </c>
      <c r="AZ43" s="105">
        <f>IFERROR(IF(AND(AO42="Impacto",AO43="Impacto"),(AZ42-(+AZ42*AT43)),IF(AND(AO42="Impacto",AO43="Probabilidad"),(AZ42),IF(AND(AO42="Probabilidad",AO43="Impacto"),(AZ42-(+AZ42*AT43)),IF(AND(AO42="Probabilidad",AO43="Probabilidad"),(AZ42))))),"")</f>
        <v>1</v>
      </c>
      <c r="BA43" s="240" t="str">
        <f t="shared" si="19"/>
        <v>Catastrófico</v>
      </c>
      <c r="BB43" s="241" t="str">
        <f>IF(AND(AY43&lt;&gt;"",BA43&lt;&gt;""),VLOOKUP(AY43&amp;BA43,'No Eliminar'!$P$3:$Q$27,2,FALSE),"")</f>
        <v>Extrema</v>
      </c>
      <c r="BC43" s="1381"/>
      <c r="BD43" s="159" t="s">
        <v>600</v>
      </c>
      <c r="BE43" s="159" t="s">
        <v>601</v>
      </c>
      <c r="BF43" s="159" t="s">
        <v>395</v>
      </c>
      <c r="BG43" s="1263">
        <v>44928</v>
      </c>
      <c r="BH43" s="1263" t="s">
        <v>1362</v>
      </c>
      <c r="BI43" s="1592"/>
    </row>
    <row r="44" spans="2:65" ht="406.5" thickBot="1" x14ac:dyDescent="0.35">
      <c r="B44" s="399" t="s">
        <v>200</v>
      </c>
      <c r="C44" s="74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218" t="str">
        <f>VLOOKUP(B44,'No Eliminar'!B$3:E$18,4,FALSE)</f>
        <v>Garantizar un adecuado flujo de información tanto interna  como externa</v>
      </c>
      <c r="E44" s="215" t="s">
        <v>74</v>
      </c>
      <c r="F44" s="297" t="s">
        <v>327</v>
      </c>
      <c r="G44" s="213" t="s">
        <v>608</v>
      </c>
      <c r="H44" s="688" t="s">
        <v>63</v>
      </c>
      <c r="I44" s="689" t="s">
        <v>609</v>
      </c>
      <c r="J44" s="689" t="s">
        <v>610</v>
      </c>
      <c r="K44" s="689" t="s">
        <v>355</v>
      </c>
      <c r="L44" s="299" t="s">
        <v>373</v>
      </c>
      <c r="M44" s="937" t="str">
        <f t="shared" si="0"/>
        <v>Rara vez</v>
      </c>
      <c r="N44" s="938">
        <f t="shared" si="1"/>
        <v>0.2</v>
      </c>
      <c r="O44" s="203" t="s">
        <v>53</v>
      </c>
      <c r="P44" s="203" t="s">
        <v>53</v>
      </c>
      <c r="Q44" s="203" t="s">
        <v>53</v>
      </c>
      <c r="R44" s="203" t="s">
        <v>54</v>
      </c>
      <c r="S44" s="203" t="s">
        <v>53</v>
      </c>
      <c r="T44" s="203" t="s">
        <v>54</v>
      </c>
      <c r="U44" s="203" t="s">
        <v>53</v>
      </c>
      <c r="V44" s="203" t="s">
        <v>54</v>
      </c>
      <c r="W44" s="203" t="s">
        <v>53</v>
      </c>
      <c r="X44" s="203" t="s">
        <v>53</v>
      </c>
      <c r="Y44" s="203" t="s">
        <v>53</v>
      </c>
      <c r="Z44" s="203" t="s">
        <v>53</v>
      </c>
      <c r="AA44" s="203" t="s">
        <v>54</v>
      </c>
      <c r="AB44" s="203" t="s">
        <v>53</v>
      </c>
      <c r="AC44" s="203" t="s">
        <v>54</v>
      </c>
      <c r="AD44" s="203" t="s">
        <v>54</v>
      </c>
      <c r="AE44" s="203" t="s">
        <v>53</v>
      </c>
      <c r="AF44" s="203" t="s">
        <v>53</v>
      </c>
      <c r="AG44" s="203" t="s">
        <v>54</v>
      </c>
      <c r="AH44" s="220">
        <f t="shared" si="20"/>
        <v>12</v>
      </c>
      <c r="AI44" s="205" t="str">
        <f t="shared" si="21"/>
        <v>Catastrófico</v>
      </c>
      <c r="AJ44" s="206">
        <f t="shared" si="22"/>
        <v>1</v>
      </c>
      <c r="AK44" s="936" t="str">
        <f>IF(AND(M44&lt;&gt;"",AI44&lt;&gt;""),VLOOKUP(M44&amp;AI44,'No Eliminar'!$P$32:$Q$56,2,FALSE),"")</f>
        <v>Extrema</v>
      </c>
      <c r="AL44" s="190" t="s">
        <v>84</v>
      </c>
      <c r="AM44" s="1223" t="s">
        <v>1459</v>
      </c>
      <c r="AN44" s="263" t="s">
        <v>611</v>
      </c>
      <c r="AO44" s="207" t="str">
        <f t="shared" si="14"/>
        <v>Probabilidad</v>
      </c>
      <c r="AP44" s="208" t="s">
        <v>61</v>
      </c>
      <c r="AQ44" s="231">
        <f t="shared" si="15"/>
        <v>0.25</v>
      </c>
      <c r="AR44" s="208" t="s">
        <v>56</v>
      </c>
      <c r="AS44" s="206">
        <f t="shared" si="16"/>
        <v>0.15</v>
      </c>
      <c r="AT44" s="209">
        <f t="shared" si="17"/>
        <v>0.4</v>
      </c>
      <c r="AU44" s="208" t="s">
        <v>73</v>
      </c>
      <c r="AV44" s="208" t="s">
        <v>65</v>
      </c>
      <c r="AW44" s="208" t="s">
        <v>59</v>
      </c>
      <c r="AX44" s="209">
        <f t="shared" si="75"/>
        <v>0.12</v>
      </c>
      <c r="AY44" s="210" t="str">
        <f t="shared" si="18"/>
        <v>Muy Baja</v>
      </c>
      <c r="AZ44" s="209">
        <f t="shared" si="23"/>
        <v>1</v>
      </c>
      <c r="BA44" s="210" t="str">
        <f t="shared" si="19"/>
        <v>Catastrófico</v>
      </c>
      <c r="BB44" s="211" t="str">
        <f>IF(AND(AY44&lt;&gt;"",BA44&lt;&gt;""),VLOOKUP(AY44&amp;BA44,'No Eliminar'!$P$3:$Q$27,2,FALSE),"")</f>
        <v>Extrema</v>
      </c>
      <c r="BC44" s="208" t="s">
        <v>60</v>
      </c>
      <c r="BD44" s="1264" t="s">
        <v>1244</v>
      </c>
      <c r="BE44" s="1264" t="s">
        <v>1099</v>
      </c>
      <c r="BF44" s="1241" t="s">
        <v>1100</v>
      </c>
      <c r="BG44" s="1265">
        <v>45170</v>
      </c>
      <c r="BH44" s="1265">
        <v>45289</v>
      </c>
      <c r="BI44" s="1009" t="s">
        <v>1101</v>
      </c>
    </row>
    <row r="45" spans="2:65" ht="49.5" thickBot="1" x14ac:dyDescent="0.35">
      <c r="B45" s="63"/>
      <c r="C45" s="156" t="e">
        <f>VLOOKUP(B45,'No Eliminar'!B$3:D$18,2,FALSE)</f>
        <v>#N/A</v>
      </c>
      <c r="D45" s="156" t="e">
        <f>VLOOKUP(B45,'No Eliminar'!B$3:E$18,4,FALSE)</f>
        <v>#N/A</v>
      </c>
      <c r="E45" s="63"/>
      <c r="F45" s="403"/>
      <c r="G45" s="1216"/>
      <c r="H45" s="1066"/>
      <c r="I45" s="1217"/>
      <c r="J45" s="1217"/>
      <c r="K45" s="431"/>
      <c r="L45" s="142"/>
      <c r="M45" s="937" t="str">
        <f t="shared" si="0"/>
        <v>;</v>
      </c>
      <c r="N45" s="938" t="str">
        <f t="shared" si="1"/>
        <v/>
      </c>
      <c r="O45" s="83"/>
      <c r="P45" s="83"/>
      <c r="Q45" s="83"/>
      <c r="R45" s="83"/>
      <c r="S45" s="83"/>
      <c r="T45" s="83"/>
      <c r="U45" s="83"/>
      <c r="V45" s="83"/>
      <c r="W45" s="83"/>
      <c r="X45" s="83"/>
      <c r="Y45" s="83"/>
      <c r="Z45" s="83"/>
      <c r="AA45" s="83"/>
      <c r="AB45" s="83"/>
      <c r="AC45" s="83"/>
      <c r="AD45" s="83"/>
      <c r="AE45" s="83"/>
      <c r="AF45" s="83"/>
      <c r="AG45" s="83"/>
      <c r="AH45" s="57">
        <f t="shared" si="20"/>
        <v>0</v>
      </c>
      <c r="AI45" s="75" t="str">
        <f t="shared" si="21"/>
        <v>Moderado</v>
      </c>
      <c r="AJ45" s="74">
        <f t="shared" si="22"/>
        <v>0.6</v>
      </c>
      <c r="AK45" s="936" t="e">
        <f>IF(AND(M45&lt;&gt;"",AI45&lt;&gt;""),VLOOKUP(M45&amp;AI45,'No Eliminar'!$P$32:$Q$56,2,FALSE),"")</f>
        <v>#N/A</v>
      </c>
      <c r="AL45" s="217"/>
      <c r="AM45" s="1234"/>
      <c r="AN45" s="992"/>
      <c r="AO45" s="87" t="str">
        <f t="shared" si="14"/>
        <v>Impacto</v>
      </c>
      <c r="AP45" s="88"/>
      <c r="AQ45" s="130" t="str">
        <f t="shared" si="15"/>
        <v/>
      </c>
      <c r="AR45" s="88"/>
      <c r="AS45" s="86" t="str">
        <f t="shared" si="16"/>
        <v/>
      </c>
      <c r="AT45" s="89" t="e">
        <f t="shared" si="17"/>
        <v>#VALUE!</v>
      </c>
      <c r="AU45" s="88"/>
      <c r="AV45" s="88"/>
      <c r="AW45" s="88"/>
      <c r="AX45" s="89" t="str">
        <f t="shared" si="75"/>
        <v/>
      </c>
      <c r="AY45" s="90" t="str">
        <f t="shared" si="18"/>
        <v>Muy Alta</v>
      </c>
      <c r="AZ45" s="89" t="e">
        <f t="shared" si="23"/>
        <v>#VALUE!</v>
      </c>
      <c r="BA45" s="90" t="e">
        <f t="shared" si="19"/>
        <v>#VALUE!</v>
      </c>
      <c r="BB45" s="69" t="e">
        <f>IF(AND(AY45&lt;&gt;"",BA45&lt;&gt;""),VLOOKUP(AY45&amp;BA45,'No Eliminar'!$P$3:$Q$27,2,FALSE),"")</f>
        <v>#VALUE!</v>
      </c>
      <c r="BC45" s="88"/>
      <c r="BD45" s="1234"/>
      <c r="BE45" s="1234"/>
      <c r="BF45" s="1234"/>
      <c r="BG45" s="1234"/>
      <c r="BH45" s="1234"/>
      <c r="BI45" s="1266"/>
    </row>
    <row r="46" spans="2:65" ht="49.5" thickBot="1" x14ac:dyDescent="0.35">
      <c r="B46" s="63"/>
      <c r="C46" s="156" t="e">
        <f>VLOOKUP(B46,'No Eliminar'!B$3:D$18,2,FALSE)</f>
        <v>#N/A</v>
      </c>
      <c r="D46" s="156" t="e">
        <f>VLOOKUP(B46,'No Eliminar'!B$3:E$18,4,FALSE)</f>
        <v>#N/A</v>
      </c>
      <c r="E46" s="63"/>
      <c r="F46" s="133"/>
      <c r="G46" s="1216"/>
      <c r="H46" s="1066"/>
      <c r="I46" s="1217"/>
      <c r="J46" s="1217"/>
      <c r="K46" s="431"/>
      <c r="L46" s="142"/>
      <c r="M46" s="937" t="str">
        <f t="shared" si="0"/>
        <v>;</v>
      </c>
      <c r="N46" s="938" t="str">
        <f t="shared" si="1"/>
        <v/>
      </c>
      <c r="O46" s="83"/>
      <c r="P46" s="83"/>
      <c r="Q46" s="83"/>
      <c r="R46" s="83"/>
      <c r="S46" s="83"/>
      <c r="T46" s="83"/>
      <c r="U46" s="83"/>
      <c r="V46" s="83"/>
      <c r="W46" s="83"/>
      <c r="X46" s="83"/>
      <c r="Y46" s="83"/>
      <c r="Z46" s="83"/>
      <c r="AA46" s="83"/>
      <c r="AB46" s="83"/>
      <c r="AC46" s="83"/>
      <c r="AD46" s="83"/>
      <c r="AE46" s="83"/>
      <c r="AF46" s="83"/>
      <c r="AG46" s="83"/>
      <c r="AH46" s="57">
        <f t="shared" si="20"/>
        <v>0</v>
      </c>
      <c r="AI46" s="75" t="str">
        <f t="shared" si="21"/>
        <v>Moderado</v>
      </c>
      <c r="AJ46" s="74">
        <f t="shared" si="22"/>
        <v>0.6</v>
      </c>
      <c r="AK46" s="936" t="e">
        <f>IF(AND(M46&lt;&gt;"",AI46&lt;&gt;""),VLOOKUP(M46&amp;AI46,'No Eliminar'!$P$32:$Q$56,2,FALSE),"")</f>
        <v>#N/A</v>
      </c>
      <c r="AL46" s="124"/>
      <c r="AM46" s="1234"/>
      <c r="AN46" s="992"/>
      <c r="AO46" s="87" t="str">
        <f t="shared" si="14"/>
        <v>Impacto</v>
      </c>
      <c r="AP46" s="88"/>
      <c r="AQ46" s="130" t="str">
        <f t="shared" si="15"/>
        <v/>
      </c>
      <c r="AR46" s="88"/>
      <c r="AS46" s="86" t="str">
        <f t="shared" si="16"/>
        <v/>
      </c>
      <c r="AT46" s="89" t="e">
        <f t="shared" si="17"/>
        <v>#VALUE!</v>
      </c>
      <c r="AU46" s="88"/>
      <c r="AV46" s="88"/>
      <c r="AW46" s="88"/>
      <c r="AX46" s="89" t="str">
        <f t="shared" si="75"/>
        <v/>
      </c>
      <c r="AY46" s="90" t="str">
        <f t="shared" si="18"/>
        <v>Muy Alta</v>
      </c>
      <c r="AZ46" s="89" t="e">
        <f t="shared" si="23"/>
        <v>#VALUE!</v>
      </c>
      <c r="BA46" s="90" t="e">
        <f t="shared" si="19"/>
        <v>#VALUE!</v>
      </c>
      <c r="BB46" s="69" t="e">
        <f>IF(AND(AY46&lt;&gt;"",BA46&lt;&gt;""),VLOOKUP(AY46&amp;BA46,'No Eliminar'!$P$3:$Q$27,2,FALSE),"")</f>
        <v>#VALUE!</v>
      </c>
      <c r="BC46" s="88"/>
      <c r="BD46" s="1234"/>
      <c r="BE46" s="1234"/>
      <c r="BF46" s="1234"/>
      <c r="BG46" s="1234"/>
      <c r="BH46" s="1234"/>
      <c r="BI46" s="1266"/>
    </row>
    <row r="47" spans="2:65" ht="49.5" thickBot="1" x14ac:dyDescent="0.35">
      <c r="B47" s="63"/>
      <c r="C47" s="156" t="e">
        <f>VLOOKUP(B47,'No Eliminar'!B$3:D$18,2,FALSE)</f>
        <v>#N/A</v>
      </c>
      <c r="D47" s="156" t="e">
        <f>VLOOKUP(B47,'No Eliminar'!B$3:E$18,4,FALSE)</f>
        <v>#N/A</v>
      </c>
      <c r="E47" s="63"/>
      <c r="F47" s="133"/>
      <c r="G47" s="1216"/>
      <c r="H47" s="1066"/>
      <c r="I47" s="1217"/>
      <c r="J47" s="1217"/>
      <c r="K47" s="431"/>
      <c r="L47" s="142"/>
      <c r="M47" s="937" t="str">
        <f t="shared" si="0"/>
        <v>;</v>
      </c>
      <c r="N47" s="938" t="str">
        <f t="shared" si="1"/>
        <v/>
      </c>
      <c r="O47" s="83"/>
      <c r="P47" s="83"/>
      <c r="Q47" s="83"/>
      <c r="R47" s="83"/>
      <c r="S47" s="83"/>
      <c r="T47" s="83"/>
      <c r="U47" s="83"/>
      <c r="V47" s="83"/>
      <c r="W47" s="83"/>
      <c r="X47" s="83"/>
      <c r="Y47" s="83"/>
      <c r="Z47" s="83"/>
      <c r="AA47" s="83"/>
      <c r="AB47" s="83"/>
      <c r="AC47" s="83"/>
      <c r="AD47" s="83"/>
      <c r="AE47" s="83"/>
      <c r="AF47" s="83"/>
      <c r="AG47" s="83"/>
      <c r="AH47" s="57">
        <f t="shared" si="20"/>
        <v>0</v>
      </c>
      <c r="AI47" s="75" t="str">
        <f t="shared" si="21"/>
        <v>Moderado</v>
      </c>
      <c r="AJ47" s="74">
        <f t="shared" si="22"/>
        <v>0.6</v>
      </c>
      <c r="AK47" s="936" t="e">
        <f>IF(AND(M47&lt;&gt;"",AI47&lt;&gt;""),VLOOKUP(M47&amp;AI47,'No Eliminar'!$P$32:$Q$56,2,FALSE),"")</f>
        <v>#N/A</v>
      </c>
      <c r="AL47" s="124"/>
      <c r="AM47" s="1234"/>
      <c r="AN47" s="992"/>
      <c r="AO47" s="87" t="str">
        <f t="shared" si="14"/>
        <v>Impacto</v>
      </c>
      <c r="AP47" s="88"/>
      <c r="AQ47" s="130" t="str">
        <f t="shared" si="15"/>
        <v/>
      </c>
      <c r="AR47" s="88"/>
      <c r="AS47" s="86" t="str">
        <f t="shared" si="16"/>
        <v/>
      </c>
      <c r="AT47" s="89" t="e">
        <f t="shared" si="17"/>
        <v>#VALUE!</v>
      </c>
      <c r="AU47" s="88"/>
      <c r="AV47" s="88"/>
      <c r="AW47" s="88"/>
      <c r="AX47" s="89" t="str">
        <f t="shared" si="75"/>
        <v/>
      </c>
      <c r="AY47" s="90" t="str">
        <f t="shared" si="18"/>
        <v>Muy Alta</v>
      </c>
      <c r="AZ47" s="89" t="e">
        <f t="shared" si="23"/>
        <v>#VALUE!</v>
      </c>
      <c r="BA47" s="90" t="e">
        <f t="shared" si="19"/>
        <v>#VALUE!</v>
      </c>
      <c r="BB47" s="69" t="e">
        <f>IF(AND(AY47&lt;&gt;"",BA47&lt;&gt;""),VLOOKUP(AY47&amp;BA47,'No Eliminar'!$P$3:$Q$27,2,FALSE),"")</f>
        <v>#VALUE!</v>
      </c>
      <c r="BC47" s="88"/>
      <c r="BD47" s="1234"/>
      <c r="BE47" s="1234"/>
      <c r="BF47" s="1234"/>
      <c r="BG47" s="1234"/>
      <c r="BH47" s="1234"/>
      <c r="BI47" s="1266"/>
    </row>
    <row r="48" spans="2:65" ht="49.5" thickBot="1" x14ac:dyDescent="0.35">
      <c r="B48" s="63"/>
      <c r="C48" s="156" t="e">
        <f>VLOOKUP(B48,'No Eliminar'!B$3:D$18,2,FALSE)</f>
        <v>#N/A</v>
      </c>
      <c r="D48" s="156" t="e">
        <f>VLOOKUP(B48,'No Eliminar'!B$3:E$18,4,FALSE)</f>
        <v>#N/A</v>
      </c>
      <c r="E48" s="63"/>
      <c r="F48" s="133"/>
      <c r="G48" s="1216"/>
      <c r="H48" s="1066"/>
      <c r="I48" s="1217"/>
      <c r="J48" s="1217"/>
      <c r="K48" s="431"/>
      <c r="L48" s="142"/>
      <c r="M48" s="937" t="str">
        <f t="shared" si="0"/>
        <v>;</v>
      </c>
      <c r="N48" s="938" t="str">
        <f t="shared" si="1"/>
        <v/>
      </c>
      <c r="O48" s="83"/>
      <c r="P48" s="83"/>
      <c r="Q48" s="83"/>
      <c r="R48" s="83"/>
      <c r="S48" s="83"/>
      <c r="T48" s="83"/>
      <c r="U48" s="83"/>
      <c r="V48" s="83"/>
      <c r="W48" s="83"/>
      <c r="X48" s="83"/>
      <c r="Y48" s="83"/>
      <c r="Z48" s="83"/>
      <c r="AA48" s="83"/>
      <c r="AB48" s="83"/>
      <c r="AC48" s="83"/>
      <c r="AD48" s="83"/>
      <c r="AE48" s="83"/>
      <c r="AF48" s="83"/>
      <c r="AG48" s="83"/>
      <c r="AH48" s="57">
        <f t="shared" si="20"/>
        <v>0</v>
      </c>
      <c r="AI48" s="75" t="str">
        <f t="shared" si="21"/>
        <v>Moderado</v>
      </c>
      <c r="AJ48" s="74">
        <f t="shared" si="22"/>
        <v>0.6</v>
      </c>
      <c r="AK48" s="936" t="e">
        <f>IF(AND(M48&lt;&gt;"",AI48&lt;&gt;""),VLOOKUP(M48&amp;AI48,'No Eliminar'!$P$32:$Q$56,2,FALSE),"")</f>
        <v>#N/A</v>
      </c>
      <c r="AL48" s="124"/>
      <c r="AM48" s="1234"/>
      <c r="AN48" s="992"/>
      <c r="AO48" s="87" t="str">
        <f t="shared" si="14"/>
        <v>Impacto</v>
      </c>
      <c r="AP48" s="88"/>
      <c r="AQ48" s="130" t="str">
        <f t="shared" si="15"/>
        <v/>
      </c>
      <c r="AR48" s="88"/>
      <c r="AS48" s="86" t="str">
        <f t="shared" si="16"/>
        <v/>
      </c>
      <c r="AT48" s="89" t="e">
        <f t="shared" si="17"/>
        <v>#VALUE!</v>
      </c>
      <c r="AU48" s="88"/>
      <c r="AV48" s="88"/>
      <c r="AW48" s="88"/>
      <c r="AX48" s="89" t="str">
        <f t="shared" si="75"/>
        <v/>
      </c>
      <c r="AY48" s="90" t="str">
        <f t="shared" si="18"/>
        <v>Muy Alta</v>
      </c>
      <c r="AZ48" s="89" t="e">
        <f t="shared" si="23"/>
        <v>#VALUE!</v>
      </c>
      <c r="BA48" s="90" t="e">
        <f t="shared" si="19"/>
        <v>#VALUE!</v>
      </c>
      <c r="BB48" s="69" t="e">
        <f>IF(AND(AY48&lt;&gt;"",BA48&lt;&gt;""),VLOOKUP(AY48&amp;BA48,'No Eliminar'!$P$3:$Q$27,2,FALSE),"")</f>
        <v>#VALUE!</v>
      </c>
      <c r="BC48" s="88"/>
      <c r="BD48" s="1234"/>
      <c r="BE48" s="1234"/>
      <c r="BF48" s="1234"/>
      <c r="BG48" s="1234"/>
      <c r="BH48" s="1234"/>
      <c r="BI48" s="1266"/>
    </row>
    <row r="49" spans="2:61" ht="49.5" thickBot="1" x14ac:dyDescent="0.35">
      <c r="B49" s="63"/>
      <c r="C49" s="156" t="e">
        <f>VLOOKUP(B49,'No Eliminar'!B$3:D$18,2,FALSE)</f>
        <v>#N/A</v>
      </c>
      <c r="D49" s="156" t="e">
        <f>VLOOKUP(B49,'No Eliminar'!B$3:E$18,4,FALSE)</f>
        <v>#N/A</v>
      </c>
      <c r="E49" s="63"/>
      <c r="F49" s="133"/>
      <c r="G49" s="1216"/>
      <c r="H49" s="1066"/>
      <c r="I49" s="1217"/>
      <c r="J49" s="1217"/>
      <c r="K49" s="431"/>
      <c r="L49" s="142"/>
      <c r="M49" s="937" t="str">
        <f t="shared" si="0"/>
        <v>;</v>
      </c>
      <c r="N49" s="938" t="str">
        <f t="shared" si="1"/>
        <v/>
      </c>
      <c r="O49" s="83"/>
      <c r="P49" s="83"/>
      <c r="Q49" s="83"/>
      <c r="R49" s="83"/>
      <c r="S49" s="83"/>
      <c r="T49" s="83"/>
      <c r="U49" s="83"/>
      <c r="V49" s="83"/>
      <c r="W49" s="83"/>
      <c r="X49" s="83"/>
      <c r="Y49" s="83"/>
      <c r="Z49" s="83"/>
      <c r="AA49" s="83"/>
      <c r="AB49" s="83"/>
      <c r="AC49" s="83"/>
      <c r="AD49" s="83"/>
      <c r="AE49" s="83"/>
      <c r="AF49" s="83"/>
      <c r="AG49" s="83"/>
      <c r="AH49" s="57">
        <f t="shared" si="20"/>
        <v>0</v>
      </c>
      <c r="AI49" s="75" t="str">
        <f t="shared" si="21"/>
        <v>Moderado</v>
      </c>
      <c r="AJ49" s="74">
        <f t="shared" si="22"/>
        <v>0.6</v>
      </c>
      <c r="AK49" s="936" t="e">
        <f>IF(AND(M49&lt;&gt;"",AI49&lt;&gt;""),VLOOKUP(M49&amp;AI49,'No Eliminar'!$P$32:$Q$56,2,FALSE),"")</f>
        <v>#N/A</v>
      </c>
      <c r="AL49" s="124"/>
      <c r="AM49" s="1234"/>
      <c r="AN49" s="992"/>
      <c r="AO49" s="87" t="str">
        <f t="shared" si="14"/>
        <v>Impacto</v>
      </c>
      <c r="AP49" s="88"/>
      <c r="AQ49" s="130" t="str">
        <f t="shared" si="15"/>
        <v/>
      </c>
      <c r="AR49" s="88"/>
      <c r="AS49" s="86" t="str">
        <f t="shared" si="16"/>
        <v/>
      </c>
      <c r="AT49" s="89" t="e">
        <f t="shared" si="17"/>
        <v>#VALUE!</v>
      </c>
      <c r="AU49" s="88"/>
      <c r="AV49" s="88"/>
      <c r="AW49" s="88"/>
      <c r="AX49" s="89" t="str">
        <f t="shared" si="75"/>
        <v/>
      </c>
      <c r="AY49" s="90" t="str">
        <f t="shared" si="18"/>
        <v>Muy Alta</v>
      </c>
      <c r="AZ49" s="89" t="e">
        <f t="shared" si="23"/>
        <v>#VALUE!</v>
      </c>
      <c r="BA49" s="90" t="e">
        <f t="shared" si="19"/>
        <v>#VALUE!</v>
      </c>
      <c r="BB49" s="69" t="e">
        <f>IF(AND(AY49&lt;&gt;"",BA49&lt;&gt;""),VLOOKUP(AY49&amp;BA49,'No Eliminar'!$P$3:$Q$27,2,FALSE),"")</f>
        <v>#VALUE!</v>
      </c>
      <c r="BC49" s="88"/>
      <c r="BD49" s="1234"/>
      <c r="BE49" s="1234"/>
      <c r="BF49" s="1234"/>
      <c r="BG49" s="1234"/>
      <c r="BH49" s="1234"/>
      <c r="BI49" s="1266"/>
    </row>
    <row r="50" spans="2:61" ht="49.5" thickBot="1" x14ac:dyDescent="0.35">
      <c r="B50" s="63"/>
      <c r="C50" s="156" t="e">
        <f>VLOOKUP(B50,'No Eliminar'!B$3:D$18,2,FALSE)</f>
        <v>#N/A</v>
      </c>
      <c r="D50" s="156" t="e">
        <f>VLOOKUP(B50,'No Eliminar'!B$3:E$18,4,FALSE)</f>
        <v>#N/A</v>
      </c>
      <c r="E50" s="63"/>
      <c r="F50" s="133"/>
      <c r="G50" s="1216"/>
      <c r="H50" s="1066"/>
      <c r="I50" s="1217"/>
      <c r="J50" s="1217"/>
      <c r="K50" s="431"/>
      <c r="L50" s="142"/>
      <c r="M50" s="937" t="str">
        <f t="shared" si="0"/>
        <v>;</v>
      </c>
      <c r="N50" s="938" t="str">
        <f t="shared" si="1"/>
        <v/>
      </c>
      <c r="O50" s="83"/>
      <c r="P50" s="83"/>
      <c r="Q50" s="83"/>
      <c r="R50" s="83"/>
      <c r="S50" s="83"/>
      <c r="T50" s="83"/>
      <c r="U50" s="83"/>
      <c r="V50" s="83"/>
      <c r="W50" s="83"/>
      <c r="X50" s="83"/>
      <c r="Y50" s="83"/>
      <c r="Z50" s="83"/>
      <c r="AA50" s="83"/>
      <c r="AB50" s="83"/>
      <c r="AC50" s="83"/>
      <c r="AD50" s="83"/>
      <c r="AE50" s="83"/>
      <c r="AF50" s="83"/>
      <c r="AG50" s="83"/>
      <c r="AH50" s="57">
        <f t="shared" si="20"/>
        <v>0</v>
      </c>
      <c r="AI50" s="75" t="str">
        <f t="shared" si="21"/>
        <v>Moderado</v>
      </c>
      <c r="AJ50" s="74">
        <f t="shared" si="22"/>
        <v>0.6</v>
      </c>
      <c r="AK50" s="936" t="e">
        <f>IF(AND(M50&lt;&gt;"",AI50&lt;&gt;""),VLOOKUP(M50&amp;AI50,'No Eliminar'!$P$32:$Q$56,2,FALSE),"")</f>
        <v>#N/A</v>
      </c>
      <c r="AL50" s="124"/>
      <c r="AM50" s="1234"/>
      <c r="AN50" s="992"/>
      <c r="AO50" s="87" t="str">
        <f t="shared" si="14"/>
        <v>Impacto</v>
      </c>
      <c r="AP50" s="88"/>
      <c r="AQ50" s="130" t="str">
        <f t="shared" si="15"/>
        <v/>
      </c>
      <c r="AR50" s="88"/>
      <c r="AS50" s="86" t="str">
        <f t="shared" si="16"/>
        <v/>
      </c>
      <c r="AT50" s="89" t="e">
        <f t="shared" si="17"/>
        <v>#VALUE!</v>
      </c>
      <c r="AU50" s="88"/>
      <c r="AV50" s="88"/>
      <c r="AW50" s="88"/>
      <c r="AX50" s="89" t="str">
        <f t="shared" si="75"/>
        <v/>
      </c>
      <c r="AY50" s="90" t="str">
        <f t="shared" si="18"/>
        <v>Muy Alta</v>
      </c>
      <c r="AZ50" s="89" t="e">
        <f t="shared" si="23"/>
        <v>#VALUE!</v>
      </c>
      <c r="BA50" s="90" t="e">
        <f t="shared" si="19"/>
        <v>#VALUE!</v>
      </c>
      <c r="BB50" s="69" t="e">
        <f>IF(AND(AY50&lt;&gt;"",BA50&lt;&gt;""),VLOOKUP(AY50&amp;BA50,'No Eliminar'!$P$3:$Q$27,2,FALSE),"")</f>
        <v>#VALUE!</v>
      </c>
      <c r="BC50" s="88"/>
      <c r="BD50" s="1234"/>
      <c r="BE50" s="1234"/>
      <c r="BF50" s="1234"/>
      <c r="BG50" s="1234"/>
      <c r="BH50" s="1234"/>
      <c r="BI50" s="1266"/>
    </row>
    <row r="51" spans="2:61" ht="49.5" thickBot="1" x14ac:dyDescent="0.35">
      <c r="B51" s="63"/>
      <c r="C51" s="156" t="e">
        <f>VLOOKUP(B51,'No Eliminar'!B$3:D$18,2,FALSE)</f>
        <v>#N/A</v>
      </c>
      <c r="D51" s="156" t="e">
        <f>VLOOKUP(B51,'No Eliminar'!B$3:E$18,4,FALSE)</f>
        <v>#N/A</v>
      </c>
      <c r="E51" s="63"/>
      <c r="F51" s="133"/>
      <c r="G51" s="1216"/>
      <c r="H51" s="1066"/>
      <c r="I51" s="1217"/>
      <c r="J51" s="1217"/>
      <c r="K51" s="431"/>
      <c r="L51" s="142"/>
      <c r="M51" s="937" t="str">
        <f t="shared" si="0"/>
        <v>;</v>
      </c>
      <c r="N51" s="938" t="str">
        <f t="shared" si="1"/>
        <v/>
      </c>
      <c r="O51" s="83"/>
      <c r="P51" s="83"/>
      <c r="Q51" s="83"/>
      <c r="R51" s="83"/>
      <c r="S51" s="83"/>
      <c r="T51" s="83"/>
      <c r="U51" s="83"/>
      <c r="V51" s="83"/>
      <c r="W51" s="83"/>
      <c r="X51" s="83"/>
      <c r="Y51" s="83"/>
      <c r="Z51" s="83"/>
      <c r="AA51" s="83"/>
      <c r="AB51" s="83"/>
      <c r="AC51" s="83"/>
      <c r="AD51" s="83"/>
      <c r="AE51" s="83"/>
      <c r="AF51" s="83"/>
      <c r="AG51" s="83"/>
      <c r="AH51" s="57">
        <f t="shared" si="20"/>
        <v>0</v>
      </c>
      <c r="AI51" s="75" t="str">
        <f t="shared" si="21"/>
        <v>Moderado</v>
      </c>
      <c r="AJ51" s="74">
        <f t="shared" si="22"/>
        <v>0.6</v>
      </c>
      <c r="AK51" s="936" t="e">
        <f>IF(AND(M51&lt;&gt;"",AI51&lt;&gt;""),VLOOKUP(M51&amp;AI51,'No Eliminar'!$P$32:$Q$56,2,FALSE),"")</f>
        <v>#N/A</v>
      </c>
      <c r="AL51" s="124"/>
      <c r="AM51" s="1234"/>
      <c r="AN51" s="992"/>
      <c r="AO51" s="87" t="str">
        <f t="shared" si="14"/>
        <v>Impacto</v>
      </c>
      <c r="AP51" s="88"/>
      <c r="AQ51" s="130" t="str">
        <f t="shared" si="15"/>
        <v/>
      </c>
      <c r="AR51" s="88"/>
      <c r="AS51" s="86" t="str">
        <f t="shared" si="16"/>
        <v/>
      </c>
      <c r="AT51" s="89" t="e">
        <f t="shared" si="17"/>
        <v>#VALUE!</v>
      </c>
      <c r="AU51" s="88"/>
      <c r="AV51" s="88"/>
      <c r="AW51" s="88"/>
      <c r="AX51" s="89" t="str">
        <f t="shared" si="75"/>
        <v/>
      </c>
      <c r="AY51" s="90" t="str">
        <f t="shared" si="18"/>
        <v>Muy Alta</v>
      </c>
      <c r="AZ51" s="89" t="e">
        <f t="shared" si="23"/>
        <v>#VALUE!</v>
      </c>
      <c r="BA51" s="90" t="e">
        <f t="shared" si="19"/>
        <v>#VALUE!</v>
      </c>
      <c r="BB51" s="69" t="e">
        <f>IF(AND(AY51&lt;&gt;"",BA51&lt;&gt;""),VLOOKUP(AY51&amp;BA51,'No Eliminar'!$P$3:$Q$27,2,FALSE),"")</f>
        <v>#VALUE!</v>
      </c>
      <c r="BC51" s="88"/>
      <c r="BD51" s="1234"/>
      <c r="BE51" s="1234"/>
      <c r="BF51" s="1234"/>
      <c r="BG51" s="1234"/>
      <c r="BH51" s="1234"/>
      <c r="BI51" s="1266"/>
    </row>
    <row r="52" spans="2:61" ht="49.5" thickBot="1" x14ac:dyDescent="0.35">
      <c r="B52" s="63"/>
      <c r="C52" s="156" t="e">
        <f>VLOOKUP(B52,'No Eliminar'!B$3:D$18,2,FALSE)</f>
        <v>#N/A</v>
      </c>
      <c r="D52" s="156" t="e">
        <f>VLOOKUP(B52,'No Eliminar'!B$3:E$18,4,FALSE)</f>
        <v>#N/A</v>
      </c>
      <c r="E52" s="63"/>
      <c r="F52" s="133"/>
      <c r="G52" s="1216"/>
      <c r="H52" s="1066"/>
      <c r="I52" s="1217"/>
      <c r="J52" s="1217"/>
      <c r="K52" s="431"/>
      <c r="L52" s="142"/>
      <c r="M52" s="937" t="str">
        <f t="shared" si="0"/>
        <v>;</v>
      </c>
      <c r="N52" s="938" t="str">
        <f t="shared" si="1"/>
        <v/>
      </c>
      <c r="O52" s="83"/>
      <c r="P52" s="83"/>
      <c r="Q52" s="83"/>
      <c r="R52" s="83"/>
      <c r="S52" s="83"/>
      <c r="T52" s="83"/>
      <c r="U52" s="83"/>
      <c r="V52" s="83"/>
      <c r="W52" s="83"/>
      <c r="X52" s="83"/>
      <c r="Y52" s="83"/>
      <c r="Z52" s="83"/>
      <c r="AA52" s="83"/>
      <c r="AB52" s="83"/>
      <c r="AC52" s="83"/>
      <c r="AD52" s="83"/>
      <c r="AE52" s="83"/>
      <c r="AF52" s="83"/>
      <c r="AG52" s="83"/>
      <c r="AH52" s="57">
        <f t="shared" si="20"/>
        <v>0</v>
      </c>
      <c r="AI52" s="75" t="str">
        <f t="shared" si="21"/>
        <v>Moderado</v>
      </c>
      <c r="AJ52" s="74">
        <f t="shared" si="22"/>
        <v>0.6</v>
      </c>
      <c r="AK52" s="936" t="e">
        <f>IF(AND(M52&lt;&gt;"",AI52&lt;&gt;""),VLOOKUP(M52&amp;AI52,'No Eliminar'!$P$32:$Q$56,2,FALSE),"")</f>
        <v>#N/A</v>
      </c>
      <c r="AL52" s="124"/>
      <c r="AM52" s="1234"/>
      <c r="AN52" s="992"/>
      <c r="AO52" s="87" t="str">
        <f t="shared" si="14"/>
        <v>Impacto</v>
      </c>
      <c r="AP52" s="88"/>
      <c r="AQ52" s="130" t="str">
        <f t="shared" si="15"/>
        <v/>
      </c>
      <c r="AR52" s="88"/>
      <c r="AS52" s="86" t="str">
        <f t="shared" si="16"/>
        <v/>
      </c>
      <c r="AT52" s="89" t="e">
        <f t="shared" si="17"/>
        <v>#VALUE!</v>
      </c>
      <c r="AU52" s="88"/>
      <c r="AV52" s="88"/>
      <c r="AW52" s="88"/>
      <c r="AX52" s="89" t="str">
        <f t="shared" si="75"/>
        <v/>
      </c>
      <c r="AY52" s="90" t="str">
        <f t="shared" si="18"/>
        <v>Muy Alta</v>
      </c>
      <c r="AZ52" s="89" t="e">
        <f t="shared" si="23"/>
        <v>#VALUE!</v>
      </c>
      <c r="BA52" s="90" t="e">
        <f t="shared" si="19"/>
        <v>#VALUE!</v>
      </c>
      <c r="BB52" s="69" t="e">
        <f>IF(AND(AY52&lt;&gt;"",BA52&lt;&gt;""),VLOOKUP(AY52&amp;BA52,'No Eliminar'!$P$3:$Q$27,2,FALSE),"")</f>
        <v>#VALUE!</v>
      </c>
      <c r="BC52" s="88"/>
      <c r="BD52" s="1234"/>
      <c r="BE52" s="1234"/>
      <c r="BF52" s="1234"/>
      <c r="BG52" s="1234"/>
      <c r="BH52" s="1234"/>
      <c r="BI52" s="1266"/>
    </row>
    <row r="53" spans="2:61" ht="49.5" thickBot="1" x14ac:dyDescent="0.35">
      <c r="B53" s="63"/>
      <c r="C53" s="156" t="e">
        <f>VLOOKUP(B53,'No Eliminar'!B$3:D$18,2,FALSE)</f>
        <v>#N/A</v>
      </c>
      <c r="D53" s="156" t="e">
        <f>VLOOKUP(B53,'No Eliminar'!B$3:E$18,4,FALSE)</f>
        <v>#N/A</v>
      </c>
      <c r="E53" s="63"/>
      <c r="F53" s="133"/>
      <c r="G53" s="1216"/>
      <c r="H53" s="1066"/>
      <c r="I53" s="1217"/>
      <c r="J53" s="1217"/>
      <c r="K53" s="431"/>
      <c r="L53" s="142"/>
      <c r="M53" s="937" t="str">
        <f t="shared" si="0"/>
        <v>;</v>
      </c>
      <c r="N53" s="938" t="str">
        <f t="shared" si="1"/>
        <v/>
      </c>
      <c r="O53" s="83"/>
      <c r="P53" s="83"/>
      <c r="Q53" s="83"/>
      <c r="R53" s="83"/>
      <c r="S53" s="83"/>
      <c r="T53" s="83"/>
      <c r="U53" s="83"/>
      <c r="V53" s="83"/>
      <c r="W53" s="83"/>
      <c r="X53" s="83"/>
      <c r="Y53" s="83"/>
      <c r="Z53" s="83"/>
      <c r="AA53" s="83"/>
      <c r="AB53" s="83"/>
      <c r="AC53" s="83"/>
      <c r="AD53" s="83"/>
      <c r="AE53" s="83"/>
      <c r="AF53" s="83"/>
      <c r="AG53" s="83"/>
      <c r="AH53" s="57">
        <f t="shared" si="20"/>
        <v>0</v>
      </c>
      <c r="AI53" s="75" t="str">
        <f t="shared" si="21"/>
        <v>Moderado</v>
      </c>
      <c r="AJ53" s="74">
        <f t="shared" si="22"/>
        <v>0.6</v>
      </c>
      <c r="AK53" s="936" t="e">
        <f>IF(AND(M53&lt;&gt;"",AI53&lt;&gt;""),VLOOKUP(M53&amp;AI53,'No Eliminar'!$P$32:$Q$56,2,FALSE),"")</f>
        <v>#N/A</v>
      </c>
      <c r="AL53" s="124"/>
      <c r="AM53" s="1234"/>
      <c r="AN53" s="992"/>
      <c r="AO53" s="87" t="str">
        <f t="shared" si="14"/>
        <v>Impacto</v>
      </c>
      <c r="AP53" s="88"/>
      <c r="AQ53" s="130" t="str">
        <f t="shared" si="15"/>
        <v/>
      </c>
      <c r="AR53" s="88"/>
      <c r="AS53" s="86" t="str">
        <f t="shared" si="16"/>
        <v/>
      </c>
      <c r="AT53" s="89" t="e">
        <f t="shared" si="17"/>
        <v>#VALUE!</v>
      </c>
      <c r="AU53" s="88"/>
      <c r="AV53" s="88"/>
      <c r="AW53" s="88"/>
      <c r="AX53" s="89" t="str">
        <f t="shared" si="75"/>
        <v/>
      </c>
      <c r="AY53" s="90" t="str">
        <f t="shared" si="18"/>
        <v>Muy Alta</v>
      </c>
      <c r="AZ53" s="89" t="e">
        <f t="shared" si="23"/>
        <v>#VALUE!</v>
      </c>
      <c r="BA53" s="90" t="e">
        <f t="shared" si="19"/>
        <v>#VALUE!</v>
      </c>
      <c r="BB53" s="69" t="e">
        <f>IF(AND(AY53&lt;&gt;"",BA53&lt;&gt;""),VLOOKUP(AY53&amp;BA53,'No Eliminar'!$P$3:$Q$27,2,FALSE),"")</f>
        <v>#VALUE!</v>
      </c>
      <c r="BC53" s="88"/>
      <c r="BD53" s="1234"/>
      <c r="BE53" s="1234"/>
      <c r="BF53" s="1234"/>
      <c r="BG53" s="1234"/>
      <c r="BH53" s="1234"/>
      <c r="BI53" s="1266"/>
    </row>
    <row r="54" spans="2:61" ht="49.5" thickBot="1" x14ac:dyDescent="0.35">
      <c r="B54" s="63"/>
      <c r="C54" s="156" t="e">
        <f>VLOOKUP(B54,'No Eliminar'!B$3:D$18,2,FALSE)</f>
        <v>#N/A</v>
      </c>
      <c r="D54" s="156" t="e">
        <f>VLOOKUP(B54,'No Eliminar'!B$3:E$18,4,FALSE)</f>
        <v>#N/A</v>
      </c>
      <c r="E54" s="63"/>
      <c r="F54" s="133"/>
      <c r="G54" s="1216"/>
      <c r="H54" s="1066"/>
      <c r="I54" s="1217"/>
      <c r="J54" s="1217"/>
      <c r="K54" s="431"/>
      <c r="L54" s="142"/>
      <c r="M54" s="937" t="str">
        <f t="shared" si="0"/>
        <v>;</v>
      </c>
      <c r="N54" s="938" t="str">
        <f t="shared" si="1"/>
        <v/>
      </c>
      <c r="O54" s="83"/>
      <c r="P54" s="83"/>
      <c r="Q54" s="83"/>
      <c r="R54" s="83"/>
      <c r="S54" s="83"/>
      <c r="T54" s="83"/>
      <c r="U54" s="83"/>
      <c r="V54" s="83"/>
      <c r="W54" s="83"/>
      <c r="X54" s="83"/>
      <c r="Y54" s="83"/>
      <c r="Z54" s="83"/>
      <c r="AA54" s="83"/>
      <c r="AB54" s="83"/>
      <c r="AC54" s="83"/>
      <c r="AD54" s="83"/>
      <c r="AE54" s="83"/>
      <c r="AF54" s="83"/>
      <c r="AG54" s="83"/>
      <c r="AH54" s="57">
        <f t="shared" si="20"/>
        <v>0</v>
      </c>
      <c r="AI54" s="75" t="str">
        <f t="shared" si="21"/>
        <v>Moderado</v>
      </c>
      <c r="AJ54" s="74">
        <f t="shared" si="22"/>
        <v>0.6</v>
      </c>
      <c r="AK54" s="936" t="e">
        <f>IF(AND(M54&lt;&gt;"",AI54&lt;&gt;""),VLOOKUP(M54&amp;AI54,'No Eliminar'!$P$32:$Q$56,2,FALSE),"")</f>
        <v>#N/A</v>
      </c>
      <c r="AL54" s="124"/>
      <c r="AM54" s="1234"/>
      <c r="AN54" s="992"/>
      <c r="AO54" s="87" t="str">
        <f t="shared" si="14"/>
        <v>Impacto</v>
      </c>
      <c r="AP54" s="88"/>
      <c r="AQ54" s="130" t="str">
        <f t="shared" si="15"/>
        <v/>
      </c>
      <c r="AR54" s="88"/>
      <c r="AS54" s="86" t="str">
        <f t="shared" si="16"/>
        <v/>
      </c>
      <c r="AT54" s="89" t="e">
        <f t="shared" si="17"/>
        <v>#VALUE!</v>
      </c>
      <c r="AU54" s="88"/>
      <c r="AV54" s="88"/>
      <c r="AW54" s="88"/>
      <c r="AX54" s="89" t="str">
        <f t="shared" si="75"/>
        <v/>
      </c>
      <c r="AY54" s="90" t="str">
        <f t="shared" si="18"/>
        <v>Muy Alta</v>
      </c>
      <c r="AZ54" s="89" t="e">
        <f t="shared" si="23"/>
        <v>#VALUE!</v>
      </c>
      <c r="BA54" s="90" t="e">
        <f t="shared" si="19"/>
        <v>#VALUE!</v>
      </c>
      <c r="BB54" s="69" t="e">
        <f>IF(AND(AY54&lt;&gt;"",BA54&lt;&gt;""),VLOOKUP(AY54&amp;BA54,'No Eliminar'!$P$3:$Q$27,2,FALSE),"")</f>
        <v>#VALUE!</v>
      </c>
      <c r="BC54" s="88"/>
      <c r="BD54" s="1234"/>
      <c r="BE54" s="1234"/>
      <c r="BF54" s="1234"/>
      <c r="BG54" s="1234"/>
      <c r="BH54" s="1234"/>
      <c r="BI54" s="1266"/>
    </row>
    <row r="55" spans="2:61" ht="49.5" thickBot="1" x14ac:dyDescent="0.35">
      <c r="B55" s="63"/>
      <c r="C55" s="156" t="e">
        <f>VLOOKUP(B55,'No Eliminar'!B$3:D$18,2,FALSE)</f>
        <v>#N/A</v>
      </c>
      <c r="D55" s="156" t="e">
        <f>VLOOKUP(B55,'No Eliminar'!B$3:E$18,4,FALSE)</f>
        <v>#N/A</v>
      </c>
      <c r="E55" s="63"/>
      <c r="F55" s="133"/>
      <c r="G55" s="1216"/>
      <c r="H55" s="1066"/>
      <c r="I55" s="1217"/>
      <c r="J55" s="1217"/>
      <c r="K55" s="431"/>
      <c r="L55" s="142"/>
      <c r="M55" s="937" t="str">
        <f t="shared" si="0"/>
        <v>;</v>
      </c>
      <c r="N55" s="938" t="str">
        <f t="shared" si="1"/>
        <v/>
      </c>
      <c r="O55" s="83"/>
      <c r="P55" s="83"/>
      <c r="Q55" s="83"/>
      <c r="R55" s="83"/>
      <c r="S55" s="83"/>
      <c r="T55" s="83"/>
      <c r="U55" s="83"/>
      <c r="V55" s="83"/>
      <c r="W55" s="83"/>
      <c r="X55" s="83"/>
      <c r="Y55" s="83"/>
      <c r="Z55" s="83"/>
      <c r="AA55" s="83"/>
      <c r="AB55" s="83"/>
      <c r="AC55" s="83"/>
      <c r="AD55" s="83"/>
      <c r="AE55" s="83"/>
      <c r="AF55" s="83"/>
      <c r="AG55" s="83"/>
      <c r="AH55" s="57">
        <f t="shared" si="20"/>
        <v>0</v>
      </c>
      <c r="AI55" s="75" t="str">
        <f t="shared" si="21"/>
        <v>Moderado</v>
      </c>
      <c r="AJ55" s="74">
        <f t="shared" si="22"/>
        <v>0.6</v>
      </c>
      <c r="AK55" s="936" t="e">
        <f>IF(AND(M55&lt;&gt;"",AI55&lt;&gt;""),VLOOKUP(M55&amp;AI55,'No Eliminar'!$P$32:$Q$56,2,FALSE),"")</f>
        <v>#N/A</v>
      </c>
      <c r="AL55" s="124"/>
      <c r="AM55" s="1234"/>
      <c r="AN55" s="992"/>
      <c r="AO55" s="87" t="str">
        <f t="shared" si="14"/>
        <v>Impacto</v>
      </c>
      <c r="AP55" s="88"/>
      <c r="AQ55" s="130" t="str">
        <f t="shared" si="15"/>
        <v/>
      </c>
      <c r="AR55" s="88"/>
      <c r="AS55" s="86" t="str">
        <f t="shared" si="16"/>
        <v/>
      </c>
      <c r="AT55" s="89" t="e">
        <f t="shared" si="17"/>
        <v>#VALUE!</v>
      </c>
      <c r="AU55" s="88"/>
      <c r="AV55" s="88"/>
      <c r="AW55" s="88"/>
      <c r="AX55" s="89" t="str">
        <f t="shared" si="75"/>
        <v/>
      </c>
      <c r="AY55" s="90" t="str">
        <f t="shared" si="18"/>
        <v>Muy Alta</v>
      </c>
      <c r="AZ55" s="89" t="e">
        <f t="shared" si="23"/>
        <v>#VALUE!</v>
      </c>
      <c r="BA55" s="90" t="e">
        <f t="shared" si="19"/>
        <v>#VALUE!</v>
      </c>
      <c r="BB55" s="69" t="e">
        <f>IF(AND(AY55&lt;&gt;"",BA55&lt;&gt;""),VLOOKUP(AY55&amp;BA55,'No Eliminar'!$P$3:$Q$27,2,FALSE),"")</f>
        <v>#VALUE!</v>
      </c>
      <c r="BC55" s="88"/>
      <c r="BD55" s="1234"/>
      <c r="BE55" s="1234"/>
      <c r="BF55" s="1234"/>
      <c r="BG55" s="1234"/>
      <c r="BH55" s="1234"/>
      <c r="BI55" s="1266"/>
    </row>
    <row r="56" spans="2:61" ht="49.5" thickBot="1" x14ac:dyDescent="0.35">
      <c r="B56" s="63"/>
      <c r="C56" s="156" t="e">
        <f>VLOOKUP(B56,'No Eliminar'!B$3:D$18,2,FALSE)</f>
        <v>#N/A</v>
      </c>
      <c r="D56" s="156" t="e">
        <f>VLOOKUP(B56,'No Eliminar'!B$3:E$18,4,FALSE)</f>
        <v>#N/A</v>
      </c>
      <c r="E56" s="63"/>
      <c r="F56" s="133"/>
      <c r="G56" s="1216"/>
      <c r="H56" s="1066"/>
      <c r="I56" s="1217"/>
      <c r="J56" s="1217"/>
      <c r="K56" s="431"/>
      <c r="L56" s="142"/>
      <c r="M56" s="937" t="str">
        <f t="shared" si="0"/>
        <v>;</v>
      </c>
      <c r="N56" s="938" t="str">
        <f t="shared" si="1"/>
        <v/>
      </c>
      <c r="O56" s="83"/>
      <c r="P56" s="83"/>
      <c r="Q56" s="83"/>
      <c r="R56" s="83"/>
      <c r="S56" s="83"/>
      <c r="T56" s="83"/>
      <c r="U56" s="83"/>
      <c r="V56" s="83"/>
      <c r="W56" s="83"/>
      <c r="X56" s="83"/>
      <c r="Y56" s="83"/>
      <c r="Z56" s="83"/>
      <c r="AA56" s="83"/>
      <c r="AB56" s="83"/>
      <c r="AC56" s="83"/>
      <c r="AD56" s="83"/>
      <c r="AE56" s="83"/>
      <c r="AF56" s="83"/>
      <c r="AG56" s="83"/>
      <c r="AH56" s="57">
        <f t="shared" si="20"/>
        <v>0</v>
      </c>
      <c r="AI56" s="75" t="str">
        <f t="shared" si="21"/>
        <v>Moderado</v>
      </c>
      <c r="AJ56" s="74">
        <f t="shared" si="22"/>
        <v>0.6</v>
      </c>
      <c r="AK56" s="936" t="e">
        <f>IF(AND(M56&lt;&gt;"",AI56&lt;&gt;""),VLOOKUP(M56&amp;AI56,'No Eliminar'!$P$32:$Q$56,2,FALSE),"")</f>
        <v>#N/A</v>
      </c>
      <c r="AL56" s="124"/>
      <c r="AM56" s="1234"/>
      <c r="AN56" s="992"/>
      <c r="AO56" s="87" t="str">
        <f t="shared" si="14"/>
        <v>Impacto</v>
      </c>
      <c r="AP56" s="88"/>
      <c r="AQ56" s="130" t="str">
        <f t="shared" si="15"/>
        <v/>
      </c>
      <c r="AR56" s="88"/>
      <c r="AS56" s="86" t="str">
        <f t="shared" si="16"/>
        <v/>
      </c>
      <c r="AT56" s="89" t="e">
        <f t="shared" si="17"/>
        <v>#VALUE!</v>
      </c>
      <c r="AU56" s="88"/>
      <c r="AV56" s="88"/>
      <c r="AW56" s="88"/>
      <c r="AX56" s="89" t="str">
        <f t="shared" si="75"/>
        <v/>
      </c>
      <c r="AY56" s="90" t="str">
        <f t="shared" si="18"/>
        <v>Muy Alta</v>
      </c>
      <c r="AZ56" s="89" t="e">
        <f t="shared" si="23"/>
        <v>#VALUE!</v>
      </c>
      <c r="BA56" s="90" t="e">
        <f t="shared" si="19"/>
        <v>#VALUE!</v>
      </c>
      <c r="BB56" s="69" t="e">
        <f>IF(AND(AY56&lt;&gt;"",BA56&lt;&gt;""),VLOOKUP(AY56&amp;BA56,'No Eliminar'!$P$3:$Q$27,2,FALSE),"")</f>
        <v>#VALUE!</v>
      </c>
      <c r="BC56" s="88"/>
      <c r="BD56" s="1234"/>
      <c r="BE56" s="1234"/>
      <c r="BF56" s="1234"/>
      <c r="BG56" s="1234"/>
      <c r="BH56" s="1234"/>
      <c r="BI56" s="1266"/>
    </row>
    <row r="57" spans="2:61" ht="49.5" thickBot="1" x14ac:dyDescent="0.35">
      <c r="B57" s="63"/>
      <c r="C57" s="156" t="e">
        <f>VLOOKUP(B57,'No Eliminar'!B$3:D$18,2,FALSE)</f>
        <v>#N/A</v>
      </c>
      <c r="D57" s="156" t="e">
        <f>VLOOKUP(B57,'No Eliminar'!B$3:E$18,4,FALSE)</f>
        <v>#N/A</v>
      </c>
      <c r="E57" s="63"/>
      <c r="F57" s="133"/>
      <c r="G57" s="1216"/>
      <c r="H57" s="1066"/>
      <c r="I57" s="1217"/>
      <c r="J57" s="1217"/>
      <c r="K57" s="431"/>
      <c r="L57" s="142"/>
      <c r="M57" s="937" t="str">
        <f t="shared" si="0"/>
        <v>;</v>
      </c>
      <c r="N57" s="938" t="str">
        <f t="shared" si="1"/>
        <v/>
      </c>
      <c r="O57" s="83"/>
      <c r="P57" s="83"/>
      <c r="Q57" s="83"/>
      <c r="R57" s="83"/>
      <c r="S57" s="83"/>
      <c r="T57" s="83"/>
      <c r="U57" s="83"/>
      <c r="V57" s="83"/>
      <c r="W57" s="83"/>
      <c r="X57" s="83"/>
      <c r="Y57" s="83"/>
      <c r="Z57" s="83"/>
      <c r="AA57" s="83"/>
      <c r="AB57" s="83"/>
      <c r="AC57" s="83"/>
      <c r="AD57" s="83"/>
      <c r="AE57" s="83"/>
      <c r="AF57" s="83"/>
      <c r="AG57" s="83"/>
      <c r="AH57" s="57">
        <f t="shared" si="20"/>
        <v>0</v>
      </c>
      <c r="AI57" s="75" t="str">
        <f t="shared" si="21"/>
        <v>Moderado</v>
      </c>
      <c r="AJ57" s="74">
        <f t="shared" si="22"/>
        <v>0.6</v>
      </c>
      <c r="AK57" s="936" t="e">
        <f>IF(AND(M57&lt;&gt;"",AI57&lt;&gt;""),VLOOKUP(M57&amp;AI57,'No Eliminar'!$P$32:$Q$56,2,FALSE),"")</f>
        <v>#N/A</v>
      </c>
      <c r="AL57" s="124"/>
      <c r="AM57" s="1234"/>
      <c r="AN57" s="992"/>
      <c r="AO57" s="87" t="str">
        <f t="shared" si="14"/>
        <v>Impacto</v>
      </c>
      <c r="AP57" s="88"/>
      <c r="AQ57" s="130" t="str">
        <f t="shared" si="15"/>
        <v/>
      </c>
      <c r="AR57" s="88"/>
      <c r="AS57" s="86" t="str">
        <f t="shared" si="16"/>
        <v/>
      </c>
      <c r="AT57" s="89" t="e">
        <f t="shared" si="17"/>
        <v>#VALUE!</v>
      </c>
      <c r="AU57" s="88"/>
      <c r="AV57" s="88"/>
      <c r="AW57" s="88"/>
      <c r="AX57" s="89" t="str">
        <f t="shared" si="75"/>
        <v/>
      </c>
      <c r="AY57" s="90" t="str">
        <f t="shared" si="18"/>
        <v>Muy Alta</v>
      </c>
      <c r="AZ57" s="89" t="e">
        <f t="shared" si="23"/>
        <v>#VALUE!</v>
      </c>
      <c r="BA57" s="90" t="e">
        <f t="shared" si="19"/>
        <v>#VALUE!</v>
      </c>
      <c r="BB57" s="69" t="e">
        <f>IF(AND(AY57&lt;&gt;"",BA57&lt;&gt;""),VLOOKUP(AY57&amp;BA57,'No Eliminar'!$P$3:$Q$27,2,FALSE),"")</f>
        <v>#VALUE!</v>
      </c>
      <c r="BC57" s="88"/>
      <c r="BD57" s="1234"/>
      <c r="BE57" s="1234"/>
      <c r="BF57" s="1234"/>
      <c r="BG57" s="1234"/>
      <c r="BH57" s="1234"/>
      <c r="BI57" s="1266"/>
    </row>
    <row r="58" spans="2:61" ht="49.5" thickBot="1" x14ac:dyDescent="0.35">
      <c r="B58" s="63"/>
      <c r="C58" s="156" t="e">
        <f>VLOOKUP(B58,'No Eliminar'!B$3:D$18,2,FALSE)</f>
        <v>#N/A</v>
      </c>
      <c r="D58" s="156" t="e">
        <f>VLOOKUP(B58,'No Eliminar'!B$3:E$18,4,FALSE)</f>
        <v>#N/A</v>
      </c>
      <c r="E58" s="63"/>
      <c r="F58" s="133"/>
      <c r="G58" s="1216"/>
      <c r="H58" s="1066"/>
      <c r="I58" s="1217"/>
      <c r="J58" s="1217"/>
      <c r="K58" s="431"/>
      <c r="L58" s="142"/>
      <c r="M58" s="937" t="str">
        <f t="shared" si="0"/>
        <v>;</v>
      </c>
      <c r="N58" s="938" t="str">
        <f t="shared" si="1"/>
        <v/>
      </c>
      <c r="O58" s="83"/>
      <c r="P58" s="83"/>
      <c r="Q58" s="83"/>
      <c r="R58" s="83"/>
      <c r="S58" s="83"/>
      <c r="T58" s="83"/>
      <c r="U58" s="83"/>
      <c r="V58" s="83"/>
      <c r="W58" s="83"/>
      <c r="X58" s="83"/>
      <c r="Y58" s="83"/>
      <c r="Z58" s="83"/>
      <c r="AA58" s="83"/>
      <c r="AB58" s="83"/>
      <c r="AC58" s="83"/>
      <c r="AD58" s="83"/>
      <c r="AE58" s="83"/>
      <c r="AF58" s="83"/>
      <c r="AG58" s="83"/>
      <c r="AH58" s="57">
        <f t="shared" si="20"/>
        <v>0</v>
      </c>
      <c r="AI58" s="75" t="str">
        <f t="shared" si="21"/>
        <v>Moderado</v>
      </c>
      <c r="AJ58" s="74">
        <f t="shared" si="22"/>
        <v>0.6</v>
      </c>
      <c r="AK58" s="936" t="e">
        <f>IF(AND(M58&lt;&gt;"",AI58&lt;&gt;""),VLOOKUP(M58&amp;AI58,'No Eliminar'!$P$32:$Q$56,2,FALSE),"")</f>
        <v>#N/A</v>
      </c>
      <c r="AL58" s="124"/>
      <c r="AM58" s="992"/>
      <c r="AN58" s="992"/>
      <c r="AO58" s="87" t="str">
        <f t="shared" si="14"/>
        <v>Impacto</v>
      </c>
      <c r="AP58" s="88"/>
      <c r="AQ58" s="130" t="str">
        <f t="shared" si="15"/>
        <v/>
      </c>
      <c r="AR58" s="88"/>
      <c r="AS58" s="86" t="str">
        <f t="shared" si="16"/>
        <v/>
      </c>
      <c r="AT58" s="89" t="e">
        <f t="shared" si="17"/>
        <v>#VALUE!</v>
      </c>
      <c r="AU58" s="88"/>
      <c r="AV58" s="88"/>
      <c r="AW58" s="88"/>
      <c r="AX58" s="89" t="str">
        <f t="shared" si="75"/>
        <v/>
      </c>
      <c r="AY58" s="90" t="str">
        <f t="shared" si="18"/>
        <v>Muy Alta</v>
      </c>
      <c r="AZ58" s="89" t="e">
        <f t="shared" si="23"/>
        <v>#VALUE!</v>
      </c>
      <c r="BA58" s="90" t="e">
        <f t="shared" si="19"/>
        <v>#VALUE!</v>
      </c>
      <c r="BB58" s="69" t="e">
        <f>IF(AND(AY58&lt;&gt;"",BA58&lt;&gt;""),VLOOKUP(AY58&amp;BA58,'No Eliminar'!$P$3:$Q$27,2,FALSE),"")</f>
        <v>#VALUE!</v>
      </c>
      <c r="BC58" s="88"/>
      <c r="BD58" s="992"/>
      <c r="BE58" s="992"/>
      <c r="BF58" s="992"/>
      <c r="BG58" s="992"/>
      <c r="BH58" s="992"/>
      <c r="BI58" s="1091"/>
    </row>
    <row r="59" spans="2:61" ht="49.5" thickBot="1" x14ac:dyDescent="0.35">
      <c r="B59" s="63"/>
      <c r="C59" s="156" t="e">
        <f>VLOOKUP(B59,'No Eliminar'!B$3:D$18,2,FALSE)</f>
        <v>#N/A</v>
      </c>
      <c r="D59" s="156" t="e">
        <f>VLOOKUP(B59,'No Eliminar'!B$3:E$18,4,FALSE)</f>
        <v>#N/A</v>
      </c>
      <c r="E59" s="63"/>
      <c r="F59" s="133"/>
      <c r="G59" s="1216"/>
      <c r="H59" s="1066"/>
      <c r="I59" s="1217"/>
      <c r="J59" s="1217"/>
      <c r="K59" s="431"/>
      <c r="L59" s="142"/>
      <c r="M59" s="937" t="str">
        <f t="shared" si="0"/>
        <v>;</v>
      </c>
      <c r="N59" s="938" t="str">
        <f t="shared" si="1"/>
        <v/>
      </c>
      <c r="O59" s="83"/>
      <c r="P59" s="83"/>
      <c r="Q59" s="83"/>
      <c r="R59" s="83"/>
      <c r="S59" s="83"/>
      <c r="T59" s="83"/>
      <c r="U59" s="83"/>
      <c r="V59" s="83"/>
      <c r="W59" s="83"/>
      <c r="X59" s="83"/>
      <c r="Y59" s="83"/>
      <c r="Z59" s="83"/>
      <c r="AA59" s="83"/>
      <c r="AB59" s="83"/>
      <c r="AC59" s="83"/>
      <c r="AD59" s="83"/>
      <c r="AE59" s="83"/>
      <c r="AF59" s="83"/>
      <c r="AG59" s="83"/>
      <c r="AH59" s="57">
        <f t="shared" si="20"/>
        <v>0</v>
      </c>
      <c r="AI59" s="75" t="str">
        <f t="shared" si="21"/>
        <v>Moderado</v>
      </c>
      <c r="AJ59" s="74">
        <f t="shared" si="22"/>
        <v>0.6</v>
      </c>
      <c r="AK59" s="936" t="e">
        <f>IF(AND(M59&lt;&gt;"",AI59&lt;&gt;""),VLOOKUP(M59&amp;AI59,'No Eliminar'!$P$32:$Q$56,2,FALSE),"")</f>
        <v>#N/A</v>
      </c>
      <c r="AL59" s="124"/>
      <c r="AM59" s="992"/>
      <c r="AN59" s="992"/>
      <c r="AO59" s="87" t="str">
        <f t="shared" si="14"/>
        <v>Impacto</v>
      </c>
      <c r="AP59" s="88"/>
      <c r="AQ59" s="130" t="str">
        <f t="shared" si="15"/>
        <v/>
      </c>
      <c r="AR59" s="88"/>
      <c r="AS59" s="86" t="str">
        <f t="shared" si="16"/>
        <v/>
      </c>
      <c r="AT59" s="89" t="e">
        <f t="shared" si="17"/>
        <v>#VALUE!</v>
      </c>
      <c r="AU59" s="88"/>
      <c r="AV59" s="88"/>
      <c r="AW59" s="88"/>
      <c r="AX59" s="89" t="str">
        <f t="shared" si="75"/>
        <v/>
      </c>
      <c r="AY59" s="90" t="str">
        <f t="shared" si="18"/>
        <v>Muy Alta</v>
      </c>
      <c r="AZ59" s="89" t="e">
        <f t="shared" si="23"/>
        <v>#VALUE!</v>
      </c>
      <c r="BA59" s="90" t="e">
        <f t="shared" si="19"/>
        <v>#VALUE!</v>
      </c>
      <c r="BB59" s="69" t="e">
        <f>IF(AND(AY59&lt;&gt;"",BA59&lt;&gt;""),VLOOKUP(AY59&amp;BA59,'No Eliminar'!$P$3:$Q$27,2,FALSE),"")</f>
        <v>#VALUE!</v>
      </c>
      <c r="BC59" s="88"/>
      <c r="BD59" s="992"/>
      <c r="BE59" s="992"/>
      <c r="BF59" s="992"/>
      <c r="BG59" s="992"/>
      <c r="BH59" s="992"/>
      <c r="BI59" s="1091"/>
    </row>
    <row r="60" spans="2:61" ht="49.5" thickBot="1" x14ac:dyDescent="0.35">
      <c r="B60" s="63"/>
      <c r="C60" s="156" t="e">
        <f>VLOOKUP(B60,'No Eliminar'!B$3:D$18,2,FALSE)</f>
        <v>#N/A</v>
      </c>
      <c r="D60" s="156" t="e">
        <f>VLOOKUP(B60,'No Eliminar'!B$3:E$18,4,FALSE)</f>
        <v>#N/A</v>
      </c>
      <c r="E60" s="63"/>
      <c r="F60" s="133"/>
      <c r="G60" s="1216"/>
      <c r="H60" s="1066"/>
      <c r="I60" s="1217"/>
      <c r="J60" s="1217"/>
      <c r="K60" s="431"/>
      <c r="L60" s="142"/>
      <c r="M60" s="937" t="str">
        <f t="shared" si="0"/>
        <v>;</v>
      </c>
      <c r="N60" s="938" t="str">
        <f t="shared" si="1"/>
        <v/>
      </c>
      <c r="O60" s="83"/>
      <c r="P60" s="83"/>
      <c r="Q60" s="83"/>
      <c r="R60" s="83"/>
      <c r="S60" s="83"/>
      <c r="T60" s="83"/>
      <c r="U60" s="83"/>
      <c r="V60" s="83"/>
      <c r="W60" s="83"/>
      <c r="X60" s="83"/>
      <c r="Y60" s="83"/>
      <c r="Z60" s="83"/>
      <c r="AA60" s="83"/>
      <c r="AB60" s="83"/>
      <c r="AC60" s="83"/>
      <c r="AD60" s="83"/>
      <c r="AE60" s="83"/>
      <c r="AF60" s="83"/>
      <c r="AG60" s="83"/>
      <c r="AH60" s="57">
        <f t="shared" si="20"/>
        <v>0</v>
      </c>
      <c r="AI60" s="75" t="str">
        <f t="shared" si="21"/>
        <v>Moderado</v>
      </c>
      <c r="AJ60" s="74">
        <f t="shared" si="22"/>
        <v>0.6</v>
      </c>
      <c r="AK60" s="936" t="e">
        <f>IF(AND(M60&lt;&gt;"",AI60&lt;&gt;""),VLOOKUP(M60&amp;AI60,'No Eliminar'!$P$32:$Q$56,2,FALSE),"")</f>
        <v>#N/A</v>
      </c>
      <c r="AL60" s="124"/>
      <c r="AM60" s="992"/>
      <c r="AN60" s="992"/>
      <c r="AO60" s="87" t="str">
        <f t="shared" si="14"/>
        <v>Impacto</v>
      </c>
      <c r="AP60" s="88"/>
      <c r="AQ60" s="130" t="str">
        <f t="shared" si="15"/>
        <v/>
      </c>
      <c r="AR60" s="88"/>
      <c r="AS60" s="86" t="str">
        <f t="shared" si="16"/>
        <v/>
      </c>
      <c r="AT60" s="89" t="e">
        <f t="shared" si="17"/>
        <v>#VALUE!</v>
      </c>
      <c r="AU60" s="88"/>
      <c r="AV60" s="88"/>
      <c r="AW60" s="88"/>
      <c r="AX60" s="89" t="str">
        <f t="shared" si="75"/>
        <v/>
      </c>
      <c r="AY60" s="90" t="str">
        <f t="shared" si="18"/>
        <v>Muy Alta</v>
      </c>
      <c r="AZ60" s="89" t="e">
        <f t="shared" si="23"/>
        <v>#VALUE!</v>
      </c>
      <c r="BA60" s="90" t="e">
        <f t="shared" si="19"/>
        <v>#VALUE!</v>
      </c>
      <c r="BB60" s="69" t="e">
        <f>IF(AND(AY60&lt;&gt;"",BA60&lt;&gt;""),VLOOKUP(AY60&amp;BA60,'No Eliminar'!$P$3:$Q$27,2,FALSE),"")</f>
        <v>#VALUE!</v>
      </c>
      <c r="BC60" s="88"/>
      <c r="BD60" s="992"/>
      <c r="BE60" s="992"/>
      <c r="BF60" s="992"/>
      <c r="BG60" s="992"/>
      <c r="BH60" s="992"/>
      <c r="BI60" s="1091"/>
    </row>
    <row r="61" spans="2:61" ht="49.5" thickBot="1" x14ac:dyDescent="0.35">
      <c r="B61" s="63"/>
      <c r="C61" s="156" t="e">
        <f>VLOOKUP(B61,'No Eliminar'!B$3:D$18,2,FALSE)</f>
        <v>#N/A</v>
      </c>
      <c r="D61" s="156" t="e">
        <f>VLOOKUP(B61,'No Eliminar'!B$3:E$18,4,FALSE)</f>
        <v>#N/A</v>
      </c>
      <c r="E61" s="63"/>
      <c r="F61" s="133"/>
      <c r="G61" s="1216"/>
      <c r="H61" s="1066"/>
      <c r="I61" s="1217"/>
      <c r="J61" s="1217"/>
      <c r="K61" s="431"/>
      <c r="L61" s="142"/>
      <c r="M61" s="937" t="str">
        <f t="shared" si="0"/>
        <v>;</v>
      </c>
      <c r="N61" s="938" t="str">
        <f t="shared" si="1"/>
        <v/>
      </c>
      <c r="O61" s="83"/>
      <c r="P61" s="83"/>
      <c r="Q61" s="83"/>
      <c r="R61" s="83"/>
      <c r="S61" s="83"/>
      <c r="T61" s="83"/>
      <c r="U61" s="83"/>
      <c r="V61" s="83"/>
      <c r="W61" s="83"/>
      <c r="X61" s="83"/>
      <c r="Y61" s="83"/>
      <c r="Z61" s="83"/>
      <c r="AA61" s="83"/>
      <c r="AB61" s="83"/>
      <c r="AC61" s="83"/>
      <c r="AD61" s="83"/>
      <c r="AE61" s="83"/>
      <c r="AF61" s="83"/>
      <c r="AG61" s="83"/>
      <c r="AH61" s="57">
        <f t="shared" si="20"/>
        <v>0</v>
      </c>
      <c r="AI61" s="75" t="str">
        <f t="shared" si="21"/>
        <v>Moderado</v>
      </c>
      <c r="AJ61" s="74">
        <f t="shared" si="22"/>
        <v>0.6</v>
      </c>
      <c r="AK61" s="936" t="e">
        <f>IF(AND(M61&lt;&gt;"",AI61&lt;&gt;""),VLOOKUP(M61&amp;AI61,'No Eliminar'!$P$32:$Q$56,2,FALSE),"")</f>
        <v>#N/A</v>
      </c>
      <c r="AL61" s="124"/>
      <c r="AM61" s="992"/>
      <c r="AN61" s="992"/>
      <c r="AO61" s="87" t="str">
        <f t="shared" si="14"/>
        <v>Impacto</v>
      </c>
      <c r="AP61" s="88"/>
      <c r="AQ61" s="130" t="str">
        <f t="shared" si="15"/>
        <v/>
      </c>
      <c r="AR61" s="88"/>
      <c r="AS61" s="86" t="str">
        <f t="shared" si="16"/>
        <v/>
      </c>
      <c r="AT61" s="89" t="e">
        <f t="shared" si="17"/>
        <v>#VALUE!</v>
      </c>
      <c r="AU61" s="88"/>
      <c r="AV61" s="88"/>
      <c r="AW61" s="88"/>
      <c r="AX61" s="89" t="str">
        <f t="shared" si="75"/>
        <v/>
      </c>
      <c r="AY61" s="90" t="str">
        <f t="shared" si="18"/>
        <v>Muy Alta</v>
      </c>
      <c r="AZ61" s="89" t="e">
        <f t="shared" si="23"/>
        <v>#VALUE!</v>
      </c>
      <c r="BA61" s="90" t="e">
        <f t="shared" si="19"/>
        <v>#VALUE!</v>
      </c>
      <c r="BB61" s="69" t="e">
        <f>IF(AND(AY61&lt;&gt;"",BA61&lt;&gt;""),VLOOKUP(AY61&amp;BA61,'No Eliminar'!$P$3:$Q$27,2,FALSE),"")</f>
        <v>#VALUE!</v>
      </c>
      <c r="BC61" s="88"/>
      <c r="BD61" s="992"/>
      <c r="BE61" s="992"/>
      <c r="BF61" s="992"/>
      <c r="BG61" s="992"/>
      <c r="BH61" s="992"/>
      <c r="BI61" s="1091"/>
    </row>
    <row r="62" spans="2:61" ht="49.5" thickBot="1" x14ac:dyDescent="0.35">
      <c r="B62" s="63"/>
      <c r="C62" s="156" t="e">
        <f>VLOOKUP(B62,'No Eliminar'!B$3:D$18,2,FALSE)</f>
        <v>#N/A</v>
      </c>
      <c r="D62" s="156" t="e">
        <f>VLOOKUP(B62,'No Eliminar'!B$3:E$18,4,FALSE)</f>
        <v>#N/A</v>
      </c>
      <c r="E62" s="63"/>
      <c r="F62" s="133"/>
      <c r="G62" s="1216"/>
      <c r="H62" s="1066"/>
      <c r="I62" s="1217"/>
      <c r="J62" s="1217"/>
      <c r="K62" s="431"/>
      <c r="L62" s="142"/>
      <c r="M62" s="937" t="str">
        <f t="shared" si="0"/>
        <v>;</v>
      </c>
      <c r="N62" s="938" t="str">
        <f t="shared" si="1"/>
        <v/>
      </c>
      <c r="O62" s="83"/>
      <c r="P62" s="83"/>
      <c r="Q62" s="83"/>
      <c r="R62" s="83"/>
      <c r="S62" s="83"/>
      <c r="T62" s="83"/>
      <c r="U62" s="83"/>
      <c r="V62" s="83"/>
      <c r="W62" s="83"/>
      <c r="X62" s="83"/>
      <c r="Y62" s="83"/>
      <c r="Z62" s="83"/>
      <c r="AA62" s="83"/>
      <c r="AB62" s="83"/>
      <c r="AC62" s="83"/>
      <c r="AD62" s="83"/>
      <c r="AE62" s="83"/>
      <c r="AF62" s="83"/>
      <c r="AG62" s="83"/>
      <c r="AH62" s="57">
        <f t="shared" si="20"/>
        <v>0</v>
      </c>
      <c r="AI62" s="75" t="str">
        <f t="shared" si="21"/>
        <v>Moderado</v>
      </c>
      <c r="AJ62" s="74">
        <f t="shared" si="22"/>
        <v>0.6</v>
      </c>
      <c r="AK62" s="936" t="e">
        <f>IF(AND(M62&lt;&gt;"",AI62&lt;&gt;""),VLOOKUP(M62&amp;AI62,'No Eliminar'!$P$32:$Q$56,2,FALSE),"")</f>
        <v>#N/A</v>
      </c>
      <c r="AL62" s="124"/>
      <c r="AM62" s="992"/>
      <c r="AN62" s="992"/>
      <c r="AO62" s="87" t="str">
        <f t="shared" si="14"/>
        <v>Impacto</v>
      </c>
      <c r="AP62" s="88"/>
      <c r="AQ62" s="130" t="str">
        <f t="shared" si="15"/>
        <v/>
      </c>
      <c r="AR62" s="88"/>
      <c r="AS62" s="86" t="str">
        <f t="shared" si="16"/>
        <v/>
      </c>
      <c r="AT62" s="89" t="e">
        <f t="shared" si="17"/>
        <v>#VALUE!</v>
      </c>
      <c r="AU62" s="88"/>
      <c r="AV62" s="88"/>
      <c r="AW62" s="88"/>
      <c r="AX62" s="89" t="str">
        <f t="shared" si="75"/>
        <v/>
      </c>
      <c r="AY62" s="90" t="str">
        <f t="shared" si="18"/>
        <v>Muy Alta</v>
      </c>
      <c r="AZ62" s="89" t="e">
        <f t="shared" si="23"/>
        <v>#VALUE!</v>
      </c>
      <c r="BA62" s="90" t="e">
        <f t="shared" si="19"/>
        <v>#VALUE!</v>
      </c>
      <c r="BB62" s="69" t="e">
        <f>IF(AND(AY62&lt;&gt;"",BA62&lt;&gt;""),VLOOKUP(AY62&amp;BA62,'No Eliminar'!$P$3:$Q$27,2,FALSE),"")</f>
        <v>#VALUE!</v>
      </c>
      <c r="BC62" s="88"/>
      <c r="BD62" s="992"/>
      <c r="BE62" s="992"/>
      <c r="BF62" s="992"/>
      <c r="BG62" s="992"/>
      <c r="BH62" s="992"/>
      <c r="BI62" s="1091"/>
    </row>
    <row r="63" spans="2:61" ht="49.5" thickBot="1" x14ac:dyDescent="0.35">
      <c r="B63" s="63"/>
      <c r="C63" s="156" t="e">
        <f>VLOOKUP(B63,'No Eliminar'!B$3:D$18,2,FALSE)</f>
        <v>#N/A</v>
      </c>
      <c r="D63" s="156" t="e">
        <f>VLOOKUP(B63,'No Eliminar'!B$3:E$18,4,FALSE)</f>
        <v>#N/A</v>
      </c>
      <c r="E63" s="63"/>
      <c r="F63" s="133"/>
      <c r="G63" s="1216"/>
      <c r="H63" s="1066"/>
      <c r="I63" s="1217"/>
      <c r="J63" s="1217"/>
      <c r="K63" s="431"/>
      <c r="L63" s="142"/>
      <c r="M63" s="937" t="str">
        <f t="shared" si="0"/>
        <v>;</v>
      </c>
      <c r="N63" s="938" t="str">
        <f t="shared" si="1"/>
        <v/>
      </c>
      <c r="O63" s="83"/>
      <c r="P63" s="83"/>
      <c r="Q63" s="83"/>
      <c r="R63" s="83"/>
      <c r="S63" s="83"/>
      <c r="T63" s="83"/>
      <c r="U63" s="83"/>
      <c r="V63" s="83"/>
      <c r="W63" s="83"/>
      <c r="X63" s="83"/>
      <c r="Y63" s="83"/>
      <c r="Z63" s="83"/>
      <c r="AA63" s="83"/>
      <c r="AB63" s="83"/>
      <c r="AC63" s="83"/>
      <c r="AD63" s="83"/>
      <c r="AE63" s="83"/>
      <c r="AF63" s="83"/>
      <c r="AG63" s="83"/>
      <c r="AH63" s="57">
        <f t="shared" si="20"/>
        <v>0</v>
      </c>
      <c r="AI63" s="75" t="str">
        <f t="shared" si="21"/>
        <v>Moderado</v>
      </c>
      <c r="AJ63" s="74">
        <f t="shared" si="22"/>
        <v>0.6</v>
      </c>
      <c r="AK63" s="936" t="e">
        <f>IF(AND(M63&lt;&gt;"",AI63&lt;&gt;""),VLOOKUP(M63&amp;AI63,'No Eliminar'!$P$32:$Q$56,2,FALSE),"")</f>
        <v>#N/A</v>
      </c>
      <c r="AL63" s="124"/>
      <c r="AM63" s="992"/>
      <c r="AN63" s="992"/>
      <c r="AO63" s="87" t="str">
        <f t="shared" si="14"/>
        <v>Impacto</v>
      </c>
      <c r="AP63" s="88"/>
      <c r="AQ63" s="130" t="str">
        <f t="shared" si="15"/>
        <v/>
      </c>
      <c r="AR63" s="88"/>
      <c r="AS63" s="86" t="str">
        <f t="shared" si="16"/>
        <v/>
      </c>
      <c r="AT63" s="89" t="e">
        <f t="shared" si="17"/>
        <v>#VALUE!</v>
      </c>
      <c r="AU63" s="88"/>
      <c r="AV63" s="88"/>
      <c r="AW63" s="88"/>
      <c r="AX63" s="89" t="str">
        <f t="shared" si="75"/>
        <v/>
      </c>
      <c r="AY63" s="90" t="str">
        <f t="shared" si="18"/>
        <v>Muy Alta</v>
      </c>
      <c r="AZ63" s="89" t="e">
        <f t="shared" si="23"/>
        <v>#VALUE!</v>
      </c>
      <c r="BA63" s="90" t="e">
        <f t="shared" si="19"/>
        <v>#VALUE!</v>
      </c>
      <c r="BB63" s="69" t="e">
        <f>IF(AND(AY63&lt;&gt;"",BA63&lt;&gt;""),VLOOKUP(AY63&amp;BA63,'No Eliminar'!$P$3:$Q$27,2,FALSE),"")</f>
        <v>#VALUE!</v>
      </c>
      <c r="BC63" s="88"/>
      <c r="BD63" s="992"/>
      <c r="BE63" s="992"/>
      <c r="BF63" s="992"/>
      <c r="BG63" s="992"/>
      <c r="BH63" s="992"/>
      <c r="BI63" s="1091"/>
    </row>
    <row r="64" spans="2:61" ht="49.5" thickBot="1" x14ac:dyDescent="0.35">
      <c r="B64" s="63"/>
      <c r="C64" s="156" t="e">
        <f>VLOOKUP(B64,'No Eliminar'!B$3:D$18,2,FALSE)</f>
        <v>#N/A</v>
      </c>
      <c r="D64" s="156" t="e">
        <f>VLOOKUP(B64,'No Eliminar'!B$3:E$18,4,FALSE)</f>
        <v>#N/A</v>
      </c>
      <c r="E64" s="63"/>
      <c r="F64" s="133"/>
      <c r="G64" s="1216"/>
      <c r="H64" s="1066"/>
      <c r="I64" s="1217"/>
      <c r="J64" s="1217"/>
      <c r="K64" s="431"/>
      <c r="L64" s="142"/>
      <c r="M64" s="937" t="str">
        <f t="shared" si="0"/>
        <v>;</v>
      </c>
      <c r="N64" s="938" t="str">
        <f t="shared" si="1"/>
        <v/>
      </c>
      <c r="O64" s="83"/>
      <c r="P64" s="83"/>
      <c r="Q64" s="83"/>
      <c r="R64" s="83"/>
      <c r="S64" s="83"/>
      <c r="T64" s="83"/>
      <c r="U64" s="83"/>
      <c r="V64" s="83"/>
      <c r="W64" s="83"/>
      <c r="X64" s="83"/>
      <c r="Y64" s="83"/>
      <c r="Z64" s="83"/>
      <c r="AA64" s="83"/>
      <c r="AB64" s="83"/>
      <c r="AC64" s="83"/>
      <c r="AD64" s="83"/>
      <c r="AE64" s="83"/>
      <c r="AF64" s="83"/>
      <c r="AG64" s="83"/>
      <c r="AH64" s="57">
        <f t="shared" si="20"/>
        <v>0</v>
      </c>
      <c r="AI64" s="75" t="str">
        <f t="shared" si="21"/>
        <v>Moderado</v>
      </c>
      <c r="AJ64" s="74">
        <f t="shared" si="22"/>
        <v>0.6</v>
      </c>
      <c r="AK64" s="936" t="e">
        <f>IF(AND(M64&lt;&gt;"",AI64&lt;&gt;""),VLOOKUP(M64&amp;AI64,'No Eliminar'!$P$32:$Q$56,2,FALSE),"")</f>
        <v>#N/A</v>
      </c>
      <c r="AL64" s="124"/>
      <c r="AM64" s="992"/>
      <c r="AN64" s="992"/>
      <c r="AO64" s="87" t="str">
        <f t="shared" si="14"/>
        <v>Impacto</v>
      </c>
      <c r="AP64" s="88"/>
      <c r="AQ64" s="130" t="str">
        <f t="shared" si="15"/>
        <v/>
      </c>
      <c r="AR64" s="88"/>
      <c r="AS64" s="86" t="str">
        <f t="shared" si="16"/>
        <v/>
      </c>
      <c r="AT64" s="89" t="e">
        <f t="shared" si="17"/>
        <v>#VALUE!</v>
      </c>
      <c r="AU64" s="88"/>
      <c r="AV64" s="88"/>
      <c r="AW64" s="88"/>
      <c r="AX64" s="89" t="str">
        <f t="shared" si="75"/>
        <v/>
      </c>
      <c r="AY64" s="90" t="str">
        <f t="shared" si="18"/>
        <v>Muy Alta</v>
      </c>
      <c r="AZ64" s="89" t="e">
        <f t="shared" si="23"/>
        <v>#VALUE!</v>
      </c>
      <c r="BA64" s="90" t="e">
        <f t="shared" si="19"/>
        <v>#VALUE!</v>
      </c>
      <c r="BB64" s="69" t="e">
        <f>IF(AND(AY64&lt;&gt;"",BA64&lt;&gt;""),VLOOKUP(AY64&amp;BA64,'No Eliminar'!$P$3:$Q$27,2,FALSE),"")</f>
        <v>#VALUE!</v>
      </c>
      <c r="BC64" s="88"/>
      <c r="BD64" s="992"/>
      <c r="BE64" s="992"/>
      <c r="BF64" s="992"/>
      <c r="BG64" s="992"/>
      <c r="BH64" s="992"/>
      <c r="BI64" s="1091"/>
    </row>
    <row r="65" spans="2:61" ht="49.5" thickBot="1" x14ac:dyDescent="0.35">
      <c r="B65" s="63"/>
      <c r="C65" s="156" t="e">
        <f>VLOOKUP(B65,'No Eliminar'!B$3:D$18,2,FALSE)</f>
        <v>#N/A</v>
      </c>
      <c r="D65" s="156" t="e">
        <f>VLOOKUP(B65,'No Eliminar'!B$3:E$18,4,FALSE)</f>
        <v>#N/A</v>
      </c>
      <c r="E65" s="63"/>
      <c r="F65" s="133"/>
      <c r="G65" s="1216"/>
      <c r="H65" s="1066"/>
      <c r="I65" s="1217"/>
      <c r="J65" s="1217"/>
      <c r="K65" s="431"/>
      <c r="L65" s="142"/>
      <c r="M65" s="937" t="str">
        <f t="shared" si="0"/>
        <v>;</v>
      </c>
      <c r="N65" s="938" t="str">
        <f t="shared" si="1"/>
        <v/>
      </c>
      <c r="O65" s="83"/>
      <c r="P65" s="83"/>
      <c r="Q65" s="83"/>
      <c r="R65" s="83"/>
      <c r="S65" s="83"/>
      <c r="T65" s="83"/>
      <c r="U65" s="83"/>
      <c r="V65" s="83"/>
      <c r="W65" s="83"/>
      <c r="X65" s="83"/>
      <c r="Y65" s="83"/>
      <c r="Z65" s="83"/>
      <c r="AA65" s="83"/>
      <c r="AB65" s="83"/>
      <c r="AC65" s="83"/>
      <c r="AD65" s="83"/>
      <c r="AE65" s="83"/>
      <c r="AF65" s="83"/>
      <c r="AG65" s="83"/>
      <c r="AH65" s="57">
        <f t="shared" si="20"/>
        <v>0</v>
      </c>
      <c r="AI65" s="75" t="str">
        <f t="shared" si="21"/>
        <v>Moderado</v>
      </c>
      <c r="AJ65" s="74">
        <f t="shared" si="22"/>
        <v>0.6</v>
      </c>
      <c r="AK65" s="936" t="e">
        <f>IF(AND(M65&lt;&gt;"",AI65&lt;&gt;""),VLOOKUP(M65&amp;AI65,'No Eliminar'!$P$32:$Q$56,2,FALSE),"")</f>
        <v>#N/A</v>
      </c>
      <c r="AL65" s="124"/>
      <c r="AM65" s="992"/>
      <c r="AN65" s="992"/>
      <c r="AO65" s="87" t="str">
        <f t="shared" si="14"/>
        <v>Impacto</v>
      </c>
      <c r="AP65" s="88"/>
      <c r="AQ65" s="130" t="str">
        <f t="shared" si="15"/>
        <v/>
      </c>
      <c r="AR65" s="88"/>
      <c r="AS65" s="86" t="str">
        <f t="shared" si="16"/>
        <v/>
      </c>
      <c r="AT65" s="89" t="e">
        <f t="shared" si="17"/>
        <v>#VALUE!</v>
      </c>
      <c r="AU65" s="88"/>
      <c r="AV65" s="88"/>
      <c r="AW65" s="88"/>
      <c r="AX65" s="89" t="str">
        <f t="shared" si="75"/>
        <v/>
      </c>
      <c r="AY65" s="90" t="str">
        <f t="shared" si="18"/>
        <v>Muy Alta</v>
      </c>
      <c r="AZ65" s="89" t="e">
        <f t="shared" si="23"/>
        <v>#VALUE!</v>
      </c>
      <c r="BA65" s="90" t="e">
        <f t="shared" si="19"/>
        <v>#VALUE!</v>
      </c>
      <c r="BB65" s="69" t="e">
        <f>IF(AND(AY65&lt;&gt;"",BA65&lt;&gt;""),VLOOKUP(AY65&amp;BA65,'No Eliminar'!$P$3:$Q$27,2,FALSE),"")</f>
        <v>#VALUE!</v>
      </c>
      <c r="BC65" s="88"/>
      <c r="BD65" s="992"/>
      <c r="BE65" s="992"/>
      <c r="BF65" s="992"/>
      <c r="BG65" s="992"/>
      <c r="BH65" s="992"/>
      <c r="BI65" s="1091"/>
    </row>
    <row r="66" spans="2:61" ht="49.5" thickBot="1" x14ac:dyDescent="0.35">
      <c r="B66" s="63"/>
      <c r="C66" s="156" t="e">
        <f>VLOOKUP(B66,'No Eliminar'!B$3:D$18,2,FALSE)</f>
        <v>#N/A</v>
      </c>
      <c r="D66" s="156" t="e">
        <f>VLOOKUP(B66,'No Eliminar'!B$3:E$18,4,FALSE)</f>
        <v>#N/A</v>
      </c>
      <c r="E66" s="63"/>
      <c r="F66" s="133"/>
      <c r="G66" s="1216"/>
      <c r="H66" s="1066"/>
      <c r="I66" s="1217"/>
      <c r="J66" s="1217"/>
      <c r="K66" s="431"/>
      <c r="L66" s="142"/>
      <c r="M66" s="937" t="str">
        <f t="shared" si="0"/>
        <v>;</v>
      </c>
      <c r="N66" s="938" t="str">
        <f t="shared" si="1"/>
        <v/>
      </c>
      <c r="O66" s="83"/>
      <c r="P66" s="83"/>
      <c r="Q66" s="83"/>
      <c r="R66" s="83"/>
      <c r="S66" s="83"/>
      <c r="T66" s="83"/>
      <c r="U66" s="83"/>
      <c r="V66" s="83"/>
      <c r="W66" s="83"/>
      <c r="X66" s="83"/>
      <c r="Y66" s="83"/>
      <c r="Z66" s="83"/>
      <c r="AA66" s="83"/>
      <c r="AB66" s="83"/>
      <c r="AC66" s="83"/>
      <c r="AD66" s="83"/>
      <c r="AE66" s="83"/>
      <c r="AF66" s="83"/>
      <c r="AG66" s="83"/>
      <c r="AH66" s="57">
        <f t="shared" si="20"/>
        <v>0</v>
      </c>
      <c r="AI66" s="75" t="str">
        <f t="shared" si="21"/>
        <v>Moderado</v>
      </c>
      <c r="AJ66" s="74">
        <f t="shared" si="22"/>
        <v>0.6</v>
      </c>
      <c r="AK66" s="936" t="e">
        <f>IF(AND(M66&lt;&gt;"",AI66&lt;&gt;""),VLOOKUP(M66&amp;AI66,'No Eliminar'!$P$32:$Q$56,2,FALSE),"")</f>
        <v>#N/A</v>
      </c>
      <c r="AL66" s="124"/>
      <c r="AM66" s="992"/>
      <c r="AN66" s="992"/>
      <c r="AO66" s="87" t="str">
        <f t="shared" si="14"/>
        <v>Impacto</v>
      </c>
      <c r="AP66" s="88"/>
      <c r="AQ66" s="130" t="str">
        <f t="shared" si="15"/>
        <v/>
      </c>
      <c r="AR66" s="88"/>
      <c r="AS66" s="86" t="str">
        <f t="shared" si="16"/>
        <v/>
      </c>
      <c r="AT66" s="89" t="e">
        <f t="shared" si="17"/>
        <v>#VALUE!</v>
      </c>
      <c r="AU66" s="88"/>
      <c r="AV66" s="88"/>
      <c r="AW66" s="88"/>
      <c r="AX66" s="89" t="str">
        <f t="shared" si="75"/>
        <v/>
      </c>
      <c r="AY66" s="90" t="str">
        <f t="shared" si="18"/>
        <v>Muy Alta</v>
      </c>
      <c r="AZ66" s="89" t="e">
        <f t="shared" si="23"/>
        <v>#VALUE!</v>
      </c>
      <c r="BA66" s="90" t="e">
        <f t="shared" si="19"/>
        <v>#VALUE!</v>
      </c>
      <c r="BB66" s="69" t="e">
        <f>IF(AND(AY66&lt;&gt;"",BA66&lt;&gt;""),VLOOKUP(AY66&amp;BA66,'No Eliminar'!$P$3:$Q$27,2,FALSE),"")</f>
        <v>#VALUE!</v>
      </c>
      <c r="BC66" s="88"/>
      <c r="BD66" s="992"/>
      <c r="BE66" s="992"/>
      <c r="BF66" s="992"/>
      <c r="BG66" s="992"/>
      <c r="BH66" s="992"/>
      <c r="BI66" s="1091"/>
    </row>
    <row r="67" spans="2:61" ht="49.5" thickBot="1" x14ac:dyDescent="0.35">
      <c r="B67" s="63"/>
      <c r="C67" s="156" t="e">
        <f>VLOOKUP(B67,'No Eliminar'!B$3:D$18,2,FALSE)</f>
        <v>#N/A</v>
      </c>
      <c r="D67" s="156" t="e">
        <f>VLOOKUP(B67,'No Eliminar'!B$3:E$18,4,FALSE)</f>
        <v>#N/A</v>
      </c>
      <c r="E67" s="63"/>
      <c r="F67" s="133"/>
      <c r="G67" s="1216"/>
      <c r="H67" s="1066"/>
      <c r="I67" s="1217"/>
      <c r="J67" s="1217"/>
      <c r="K67" s="431"/>
      <c r="L67" s="142"/>
      <c r="M67" s="937" t="str">
        <f t="shared" si="0"/>
        <v>;</v>
      </c>
      <c r="N67" s="938" t="str">
        <f t="shared" si="1"/>
        <v/>
      </c>
      <c r="O67" s="83"/>
      <c r="P67" s="83"/>
      <c r="Q67" s="83"/>
      <c r="R67" s="83"/>
      <c r="S67" s="83"/>
      <c r="T67" s="83"/>
      <c r="U67" s="83"/>
      <c r="V67" s="83"/>
      <c r="W67" s="83"/>
      <c r="X67" s="83"/>
      <c r="Y67" s="83"/>
      <c r="Z67" s="83"/>
      <c r="AA67" s="83"/>
      <c r="AB67" s="83"/>
      <c r="AC67" s="83"/>
      <c r="AD67" s="83"/>
      <c r="AE67" s="83"/>
      <c r="AF67" s="83"/>
      <c r="AG67" s="83"/>
      <c r="AH67" s="57">
        <f t="shared" si="20"/>
        <v>0</v>
      </c>
      <c r="AI67" s="75" t="str">
        <f t="shared" si="21"/>
        <v>Moderado</v>
      </c>
      <c r="AJ67" s="74">
        <f t="shared" si="22"/>
        <v>0.6</v>
      </c>
      <c r="AK67" s="936" t="e">
        <f>IF(AND(M67&lt;&gt;"",AI67&lt;&gt;""),VLOOKUP(M67&amp;AI67,'No Eliminar'!$P$32:$Q$56,2,FALSE),"")</f>
        <v>#N/A</v>
      </c>
      <c r="AL67" s="124"/>
      <c r="AM67" s="992"/>
      <c r="AN67" s="992"/>
      <c r="AO67" s="87" t="str">
        <f t="shared" si="14"/>
        <v>Impacto</v>
      </c>
      <c r="AP67" s="88"/>
      <c r="AQ67" s="130" t="str">
        <f t="shared" si="15"/>
        <v/>
      </c>
      <c r="AR67" s="88"/>
      <c r="AS67" s="86" t="str">
        <f t="shared" si="16"/>
        <v/>
      </c>
      <c r="AT67" s="89" t="e">
        <f t="shared" si="17"/>
        <v>#VALUE!</v>
      </c>
      <c r="AU67" s="88"/>
      <c r="AV67" s="88"/>
      <c r="AW67" s="88"/>
      <c r="AX67" s="89" t="str">
        <f t="shared" si="75"/>
        <v/>
      </c>
      <c r="AY67" s="90" t="str">
        <f t="shared" si="18"/>
        <v>Muy Alta</v>
      </c>
      <c r="AZ67" s="89" t="e">
        <f t="shared" si="23"/>
        <v>#VALUE!</v>
      </c>
      <c r="BA67" s="90" t="e">
        <f t="shared" si="19"/>
        <v>#VALUE!</v>
      </c>
      <c r="BB67" s="69" t="e">
        <f>IF(AND(AY67&lt;&gt;"",BA67&lt;&gt;""),VLOOKUP(AY67&amp;BA67,'No Eliminar'!$P$3:$Q$27,2,FALSE),"")</f>
        <v>#VALUE!</v>
      </c>
      <c r="BC67" s="88"/>
      <c r="BD67" s="992"/>
      <c r="BE67" s="992"/>
      <c r="BF67" s="992"/>
      <c r="BG67" s="992"/>
      <c r="BH67" s="992"/>
      <c r="BI67" s="1091"/>
    </row>
    <row r="68" spans="2:61" ht="49.5" thickBot="1" x14ac:dyDescent="0.35">
      <c r="B68" s="63"/>
      <c r="C68" s="156" t="e">
        <f>VLOOKUP(B68,'No Eliminar'!B$3:D$18,2,FALSE)</f>
        <v>#N/A</v>
      </c>
      <c r="D68" s="156" t="e">
        <f>VLOOKUP(B68,'No Eliminar'!B$3:E$18,4,FALSE)</f>
        <v>#N/A</v>
      </c>
      <c r="E68" s="63"/>
      <c r="F68" s="133"/>
      <c r="G68" s="1216"/>
      <c r="H68" s="1066"/>
      <c r="I68" s="1217"/>
      <c r="J68" s="1217"/>
      <c r="K68" s="431"/>
      <c r="L68" s="142"/>
      <c r="M68" s="937" t="str">
        <f t="shared" si="0"/>
        <v>;</v>
      </c>
      <c r="N68" s="938" t="str">
        <f t="shared" si="1"/>
        <v/>
      </c>
      <c r="O68" s="83"/>
      <c r="P68" s="83"/>
      <c r="Q68" s="83"/>
      <c r="R68" s="83"/>
      <c r="S68" s="83"/>
      <c r="T68" s="83"/>
      <c r="U68" s="83"/>
      <c r="V68" s="83"/>
      <c r="W68" s="83"/>
      <c r="X68" s="83"/>
      <c r="Y68" s="83"/>
      <c r="Z68" s="83"/>
      <c r="AA68" s="83"/>
      <c r="AB68" s="83"/>
      <c r="AC68" s="83"/>
      <c r="AD68" s="83"/>
      <c r="AE68" s="83"/>
      <c r="AF68" s="83"/>
      <c r="AG68" s="83"/>
      <c r="AH68" s="57">
        <f t="shared" si="20"/>
        <v>0</v>
      </c>
      <c r="AI68" s="75" t="str">
        <f t="shared" si="21"/>
        <v>Moderado</v>
      </c>
      <c r="AJ68" s="74">
        <f t="shared" si="22"/>
        <v>0.6</v>
      </c>
      <c r="AK68" s="936" t="e">
        <f>IF(AND(M68&lt;&gt;"",AI68&lt;&gt;""),VLOOKUP(M68&amp;AI68,'No Eliminar'!$P$32:$Q$56,2,FALSE),"")</f>
        <v>#N/A</v>
      </c>
      <c r="AL68" s="124"/>
      <c r="AM68" s="992"/>
      <c r="AN68" s="992"/>
      <c r="AO68" s="87" t="str">
        <f t="shared" si="14"/>
        <v>Impacto</v>
      </c>
      <c r="AP68" s="88"/>
      <c r="AQ68" s="130" t="str">
        <f t="shared" si="15"/>
        <v/>
      </c>
      <c r="AR68" s="88"/>
      <c r="AS68" s="86" t="str">
        <f t="shared" si="16"/>
        <v/>
      </c>
      <c r="AT68" s="89" t="e">
        <f t="shared" si="17"/>
        <v>#VALUE!</v>
      </c>
      <c r="AU68" s="88"/>
      <c r="AV68" s="88"/>
      <c r="AW68" s="88"/>
      <c r="AX68" s="89" t="str">
        <f t="shared" si="75"/>
        <v/>
      </c>
      <c r="AY68" s="90" t="str">
        <f t="shared" si="18"/>
        <v>Muy Alta</v>
      </c>
      <c r="AZ68" s="89" t="e">
        <f t="shared" si="23"/>
        <v>#VALUE!</v>
      </c>
      <c r="BA68" s="90" t="e">
        <f t="shared" si="19"/>
        <v>#VALUE!</v>
      </c>
      <c r="BB68" s="69" t="e">
        <f>IF(AND(AY68&lt;&gt;"",BA68&lt;&gt;""),VLOOKUP(AY68&amp;BA68,'No Eliminar'!$P$3:$Q$27,2,FALSE),"")</f>
        <v>#VALUE!</v>
      </c>
      <c r="BC68" s="88"/>
      <c r="BD68" s="992"/>
      <c r="BE68" s="992"/>
      <c r="BF68" s="992"/>
      <c r="BG68" s="992"/>
      <c r="BH68" s="992"/>
      <c r="BI68" s="1091"/>
    </row>
    <row r="69" spans="2:61" ht="49.5" thickBot="1" x14ac:dyDescent="0.35">
      <c r="B69" s="63"/>
      <c r="C69" s="156" t="e">
        <f>VLOOKUP(B69,'No Eliminar'!B$3:D$18,2,FALSE)</f>
        <v>#N/A</v>
      </c>
      <c r="D69" s="156" t="e">
        <f>VLOOKUP(B69,'No Eliminar'!B$3:E$18,4,FALSE)</f>
        <v>#N/A</v>
      </c>
      <c r="E69" s="63"/>
      <c r="F69" s="133"/>
      <c r="G69" s="1216"/>
      <c r="H69" s="1066"/>
      <c r="I69" s="1217"/>
      <c r="J69" s="1217"/>
      <c r="K69" s="431"/>
      <c r="L69" s="142"/>
      <c r="M69" s="937" t="str">
        <f t="shared" si="0"/>
        <v>;</v>
      </c>
      <c r="N69" s="938" t="str">
        <f t="shared" si="1"/>
        <v/>
      </c>
      <c r="O69" s="83"/>
      <c r="P69" s="83"/>
      <c r="Q69" s="83"/>
      <c r="R69" s="83"/>
      <c r="S69" s="83"/>
      <c r="T69" s="83"/>
      <c r="U69" s="83"/>
      <c r="V69" s="83"/>
      <c r="W69" s="83"/>
      <c r="X69" s="83"/>
      <c r="Y69" s="83"/>
      <c r="Z69" s="83"/>
      <c r="AA69" s="83"/>
      <c r="AB69" s="83"/>
      <c r="AC69" s="83"/>
      <c r="AD69" s="83"/>
      <c r="AE69" s="83"/>
      <c r="AF69" s="83"/>
      <c r="AG69" s="83"/>
      <c r="AH69" s="57">
        <f t="shared" si="20"/>
        <v>0</v>
      </c>
      <c r="AI69" s="75" t="str">
        <f t="shared" si="21"/>
        <v>Moderado</v>
      </c>
      <c r="AJ69" s="74">
        <f t="shared" si="22"/>
        <v>0.6</v>
      </c>
      <c r="AK69" s="936" t="e">
        <f>IF(AND(M69&lt;&gt;"",AI69&lt;&gt;""),VLOOKUP(M69&amp;AI69,'No Eliminar'!$P$32:$Q$56,2,FALSE),"")</f>
        <v>#N/A</v>
      </c>
      <c r="AL69" s="124"/>
      <c r="AM69" s="992"/>
      <c r="AN69" s="992"/>
      <c r="AO69" s="87" t="str">
        <f t="shared" si="14"/>
        <v>Impacto</v>
      </c>
      <c r="AP69" s="88"/>
      <c r="AQ69" s="130" t="str">
        <f t="shared" si="15"/>
        <v/>
      </c>
      <c r="AR69" s="88"/>
      <c r="AS69" s="86" t="str">
        <f t="shared" si="16"/>
        <v/>
      </c>
      <c r="AT69" s="89" t="e">
        <f t="shared" si="17"/>
        <v>#VALUE!</v>
      </c>
      <c r="AU69" s="88"/>
      <c r="AV69" s="88"/>
      <c r="AW69" s="88"/>
      <c r="AX69" s="89" t="str">
        <f t="shared" si="75"/>
        <v/>
      </c>
      <c r="AY69" s="90" t="str">
        <f t="shared" si="18"/>
        <v>Muy Alta</v>
      </c>
      <c r="AZ69" s="89" t="e">
        <f t="shared" si="23"/>
        <v>#VALUE!</v>
      </c>
      <c r="BA69" s="90" t="e">
        <f t="shared" si="19"/>
        <v>#VALUE!</v>
      </c>
      <c r="BB69" s="69" t="e">
        <f>IF(AND(AY69&lt;&gt;"",BA69&lt;&gt;""),VLOOKUP(AY69&amp;BA69,'No Eliminar'!$P$3:$Q$27,2,FALSE),"")</f>
        <v>#VALUE!</v>
      </c>
      <c r="BC69" s="88"/>
      <c r="BD69" s="992"/>
      <c r="BE69" s="992"/>
      <c r="BF69" s="992"/>
      <c r="BG69" s="992"/>
      <c r="BH69" s="992"/>
      <c r="BI69" s="1091"/>
    </row>
    <row r="70" spans="2:61" ht="49.5" thickBot="1" x14ac:dyDescent="0.35">
      <c r="B70" s="63"/>
      <c r="C70" s="156" t="e">
        <f>VLOOKUP(B70,'No Eliminar'!B$3:D$18,2,FALSE)</f>
        <v>#N/A</v>
      </c>
      <c r="D70" s="156" t="e">
        <f>VLOOKUP(B70,'No Eliminar'!B$3:E$18,4,FALSE)</f>
        <v>#N/A</v>
      </c>
      <c r="E70" s="63"/>
      <c r="F70" s="133"/>
      <c r="G70" s="1216"/>
      <c r="H70" s="1066"/>
      <c r="I70" s="1217"/>
      <c r="J70" s="1217"/>
      <c r="K70" s="431"/>
      <c r="L70" s="142"/>
      <c r="M70" s="937" t="str">
        <f t="shared" si="0"/>
        <v>;</v>
      </c>
      <c r="N70" s="938" t="str">
        <f t="shared" si="1"/>
        <v/>
      </c>
      <c r="O70" s="83"/>
      <c r="P70" s="83"/>
      <c r="Q70" s="83"/>
      <c r="R70" s="83"/>
      <c r="S70" s="83"/>
      <c r="T70" s="83"/>
      <c r="U70" s="83"/>
      <c r="V70" s="83"/>
      <c r="W70" s="83"/>
      <c r="X70" s="83"/>
      <c r="Y70" s="83"/>
      <c r="Z70" s="83"/>
      <c r="AA70" s="83"/>
      <c r="AB70" s="83"/>
      <c r="AC70" s="83"/>
      <c r="AD70" s="83"/>
      <c r="AE70" s="83"/>
      <c r="AF70" s="83"/>
      <c r="AG70" s="83"/>
      <c r="AH70" s="57">
        <f t="shared" si="20"/>
        <v>0</v>
      </c>
      <c r="AI70" s="75" t="str">
        <f t="shared" si="21"/>
        <v>Moderado</v>
      </c>
      <c r="AJ70" s="74">
        <f t="shared" si="22"/>
        <v>0.6</v>
      </c>
      <c r="AK70" s="936" t="e">
        <f>IF(AND(M70&lt;&gt;"",AI70&lt;&gt;""),VLOOKUP(M70&amp;AI70,'No Eliminar'!$P$32:$Q$56,2,FALSE),"")</f>
        <v>#N/A</v>
      </c>
      <c r="AL70" s="124"/>
      <c r="AM70" s="992"/>
      <c r="AN70" s="992"/>
      <c r="AO70" s="87" t="str">
        <f t="shared" si="14"/>
        <v>Impacto</v>
      </c>
      <c r="AP70" s="88"/>
      <c r="AQ70" s="130" t="str">
        <f t="shared" si="15"/>
        <v/>
      </c>
      <c r="AR70" s="88"/>
      <c r="AS70" s="86" t="str">
        <f t="shared" si="16"/>
        <v/>
      </c>
      <c r="AT70" s="89" t="e">
        <f t="shared" si="17"/>
        <v>#VALUE!</v>
      </c>
      <c r="AU70" s="88"/>
      <c r="AV70" s="88"/>
      <c r="AW70" s="88"/>
      <c r="AX70" s="89" t="str">
        <f t="shared" si="75"/>
        <v/>
      </c>
      <c r="AY70" s="90" t="str">
        <f t="shared" si="18"/>
        <v>Muy Alta</v>
      </c>
      <c r="AZ70" s="89" t="e">
        <f t="shared" si="23"/>
        <v>#VALUE!</v>
      </c>
      <c r="BA70" s="90" t="e">
        <f t="shared" si="19"/>
        <v>#VALUE!</v>
      </c>
      <c r="BB70" s="69" t="e">
        <f>IF(AND(AY70&lt;&gt;"",BA70&lt;&gt;""),VLOOKUP(AY70&amp;BA70,'No Eliminar'!$P$3:$Q$27,2,FALSE),"")</f>
        <v>#VALUE!</v>
      </c>
      <c r="BC70" s="88"/>
      <c r="BD70" s="992"/>
      <c r="BE70" s="992"/>
      <c r="BF70" s="992"/>
      <c r="BG70" s="992"/>
      <c r="BH70" s="992"/>
      <c r="BI70" s="1091"/>
    </row>
    <row r="71" spans="2:61" ht="49.5" thickBot="1" x14ac:dyDescent="0.35">
      <c r="B71" s="63"/>
      <c r="C71" s="156" t="e">
        <f>VLOOKUP(B71,'No Eliminar'!B$3:D$18,2,FALSE)</f>
        <v>#N/A</v>
      </c>
      <c r="D71" s="156" t="e">
        <f>VLOOKUP(B71,'No Eliminar'!B$3:E$18,4,FALSE)</f>
        <v>#N/A</v>
      </c>
      <c r="E71" s="63"/>
      <c r="F71" s="133"/>
      <c r="G71" s="1216"/>
      <c r="H71" s="1066"/>
      <c r="I71" s="1217"/>
      <c r="J71" s="1217"/>
      <c r="K71" s="431"/>
      <c r="L71" s="142"/>
      <c r="M71" s="937" t="str">
        <f t="shared" si="0"/>
        <v>;</v>
      </c>
      <c r="N71" s="938" t="str">
        <f t="shared" si="1"/>
        <v/>
      </c>
      <c r="O71" s="83"/>
      <c r="P71" s="83"/>
      <c r="Q71" s="83"/>
      <c r="R71" s="83"/>
      <c r="S71" s="83"/>
      <c r="T71" s="83"/>
      <c r="U71" s="83"/>
      <c r="V71" s="83"/>
      <c r="W71" s="83"/>
      <c r="X71" s="83"/>
      <c r="Y71" s="83"/>
      <c r="Z71" s="83"/>
      <c r="AA71" s="83"/>
      <c r="AB71" s="83"/>
      <c r="AC71" s="83"/>
      <c r="AD71" s="83"/>
      <c r="AE71" s="83"/>
      <c r="AF71" s="83"/>
      <c r="AG71" s="83"/>
      <c r="AH71" s="57">
        <f t="shared" si="20"/>
        <v>0</v>
      </c>
      <c r="AI71" s="75" t="str">
        <f t="shared" si="21"/>
        <v>Moderado</v>
      </c>
      <c r="AJ71" s="74">
        <f t="shared" si="22"/>
        <v>0.6</v>
      </c>
      <c r="AK71" s="936" t="e">
        <f>IF(AND(M71&lt;&gt;"",AI71&lt;&gt;""),VLOOKUP(M71&amp;AI71,'No Eliminar'!$P$32:$Q$56,2,FALSE),"")</f>
        <v>#N/A</v>
      </c>
      <c r="AL71" s="124"/>
      <c r="AM71" s="992"/>
      <c r="AN71" s="992"/>
      <c r="AO71" s="87" t="str">
        <f t="shared" si="14"/>
        <v>Impacto</v>
      </c>
      <c r="AP71" s="88"/>
      <c r="AQ71" s="130" t="str">
        <f t="shared" si="15"/>
        <v/>
      </c>
      <c r="AR71" s="88"/>
      <c r="AS71" s="86" t="str">
        <f t="shared" si="16"/>
        <v/>
      </c>
      <c r="AT71" s="89" t="e">
        <f t="shared" si="17"/>
        <v>#VALUE!</v>
      </c>
      <c r="AU71" s="88"/>
      <c r="AV71" s="88"/>
      <c r="AW71" s="88"/>
      <c r="AX71" s="89" t="str">
        <f t="shared" si="75"/>
        <v/>
      </c>
      <c r="AY71" s="90" t="str">
        <f t="shared" si="18"/>
        <v>Muy Alta</v>
      </c>
      <c r="AZ71" s="89" t="e">
        <f t="shared" si="23"/>
        <v>#VALUE!</v>
      </c>
      <c r="BA71" s="90" t="e">
        <f t="shared" si="19"/>
        <v>#VALUE!</v>
      </c>
      <c r="BB71" s="69" t="e">
        <f>IF(AND(AY71&lt;&gt;"",BA71&lt;&gt;""),VLOOKUP(AY71&amp;BA71,'No Eliminar'!$P$3:$Q$27,2,FALSE),"")</f>
        <v>#VALUE!</v>
      </c>
      <c r="BC71" s="88"/>
      <c r="BD71" s="992"/>
      <c r="BE71" s="992"/>
      <c r="BF71" s="992"/>
      <c r="BG71" s="992"/>
      <c r="BH71" s="992"/>
      <c r="BI71" s="1091"/>
    </row>
    <row r="72" spans="2:61" ht="49.5" thickBot="1" x14ac:dyDescent="0.35">
      <c r="B72" s="63"/>
      <c r="C72" s="156" t="e">
        <f>VLOOKUP(B72,'No Eliminar'!B$3:D$18,2,FALSE)</f>
        <v>#N/A</v>
      </c>
      <c r="D72" s="156" t="e">
        <f>VLOOKUP(B72,'No Eliminar'!B$3:E$18,4,FALSE)</f>
        <v>#N/A</v>
      </c>
      <c r="E72" s="63"/>
      <c r="F72" s="133"/>
      <c r="G72" s="1216"/>
      <c r="H72" s="1066"/>
      <c r="I72" s="1217"/>
      <c r="J72" s="1217"/>
      <c r="K72" s="431"/>
      <c r="L72" s="142"/>
      <c r="M72" s="937"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938" t="str">
        <f t="shared" ref="N72:N135" si="87">IF(M72="Rara vez", 20%, IF(M72="Improbable",40%, IF(M72="Posible",60%, IF(M72="Probable",80%,IF(M72="Casi seguro",100%,"")))))</f>
        <v/>
      </c>
      <c r="O72" s="83"/>
      <c r="P72" s="83"/>
      <c r="Q72" s="83"/>
      <c r="R72" s="83"/>
      <c r="S72" s="83"/>
      <c r="T72" s="83"/>
      <c r="U72" s="83"/>
      <c r="V72" s="83"/>
      <c r="W72" s="83"/>
      <c r="X72" s="83"/>
      <c r="Y72" s="83"/>
      <c r="Z72" s="83"/>
      <c r="AA72" s="83"/>
      <c r="AB72" s="83"/>
      <c r="AC72" s="83"/>
      <c r="AD72" s="83"/>
      <c r="AE72" s="83"/>
      <c r="AF72" s="83"/>
      <c r="AG72" s="83"/>
      <c r="AH72" s="57">
        <f t="shared" si="20"/>
        <v>0</v>
      </c>
      <c r="AI72" s="75" t="str">
        <f t="shared" si="21"/>
        <v>Moderado</v>
      </c>
      <c r="AJ72" s="74">
        <f t="shared" si="22"/>
        <v>0.6</v>
      </c>
      <c r="AK72" s="936" t="e">
        <f>IF(AND(M72&lt;&gt;"",AI72&lt;&gt;""),VLOOKUP(M72&amp;AI72,'No Eliminar'!$P$32:$Q$56,2,FALSE),"")</f>
        <v>#N/A</v>
      </c>
      <c r="AL72" s="124"/>
      <c r="AM72" s="992"/>
      <c r="AN72" s="992"/>
      <c r="AO72" s="87" t="str">
        <f t="shared" si="14"/>
        <v>Impacto</v>
      </c>
      <c r="AP72" s="88"/>
      <c r="AQ72" s="130" t="str">
        <f t="shared" si="15"/>
        <v/>
      </c>
      <c r="AR72" s="88"/>
      <c r="AS72" s="86" t="str">
        <f t="shared" si="16"/>
        <v/>
      </c>
      <c r="AT72" s="89" t="e">
        <f t="shared" si="17"/>
        <v>#VALUE!</v>
      </c>
      <c r="AU72" s="88"/>
      <c r="AV72" s="88"/>
      <c r="AW72" s="88"/>
      <c r="AX72" s="89" t="str">
        <f t="shared" si="75"/>
        <v/>
      </c>
      <c r="AY72" s="90" t="str">
        <f t="shared" si="18"/>
        <v>Muy Alta</v>
      </c>
      <c r="AZ72" s="89" t="e">
        <f t="shared" si="23"/>
        <v>#VALUE!</v>
      </c>
      <c r="BA72" s="90" t="e">
        <f t="shared" si="19"/>
        <v>#VALUE!</v>
      </c>
      <c r="BB72" s="69" t="e">
        <f>IF(AND(AY72&lt;&gt;"",BA72&lt;&gt;""),VLOOKUP(AY72&amp;BA72,'No Eliminar'!$P$3:$Q$27,2,FALSE),"")</f>
        <v>#VALUE!</v>
      </c>
      <c r="BC72" s="88"/>
      <c r="BD72" s="992"/>
      <c r="BE72" s="992"/>
      <c r="BF72" s="992"/>
      <c r="BG72" s="992"/>
      <c r="BH72" s="992"/>
      <c r="BI72" s="1091"/>
    </row>
    <row r="73" spans="2:61" ht="49.5" thickBot="1" x14ac:dyDescent="0.35">
      <c r="B73" s="63"/>
      <c r="C73" s="156" t="e">
        <f>VLOOKUP(B73,'No Eliminar'!B$3:D$18,2,FALSE)</f>
        <v>#N/A</v>
      </c>
      <c r="D73" s="156" t="e">
        <f>VLOOKUP(B73,'No Eliminar'!B$3:E$18,4,FALSE)</f>
        <v>#N/A</v>
      </c>
      <c r="E73" s="63"/>
      <c r="F73" s="133"/>
      <c r="G73" s="1216"/>
      <c r="H73" s="1066"/>
      <c r="I73" s="1217"/>
      <c r="J73" s="1217"/>
      <c r="K73" s="431"/>
      <c r="L73" s="142"/>
      <c r="M73" s="937" t="str">
        <f t="shared" si="86"/>
        <v>;</v>
      </c>
      <c r="N73" s="938" t="str">
        <f t="shared" si="87"/>
        <v/>
      </c>
      <c r="O73" s="83"/>
      <c r="P73" s="83"/>
      <c r="Q73" s="83"/>
      <c r="R73" s="83"/>
      <c r="S73" s="83"/>
      <c r="T73" s="83"/>
      <c r="U73" s="83"/>
      <c r="V73" s="83"/>
      <c r="W73" s="83"/>
      <c r="X73" s="83"/>
      <c r="Y73" s="83"/>
      <c r="Z73" s="83"/>
      <c r="AA73" s="83"/>
      <c r="AB73" s="83"/>
      <c r="AC73" s="83"/>
      <c r="AD73" s="83"/>
      <c r="AE73" s="83"/>
      <c r="AF73" s="83"/>
      <c r="AG73" s="83"/>
      <c r="AH73" s="57">
        <f t="shared" si="20"/>
        <v>0</v>
      </c>
      <c r="AI73" s="75" t="str">
        <f t="shared" si="21"/>
        <v>Moderado</v>
      </c>
      <c r="AJ73" s="74">
        <f t="shared" si="22"/>
        <v>0.6</v>
      </c>
      <c r="AK73" s="936" t="e">
        <f>IF(AND(M73&lt;&gt;"",AI73&lt;&gt;""),VLOOKUP(M73&amp;AI73,'No Eliminar'!$P$32:$Q$56,2,FALSE),"")</f>
        <v>#N/A</v>
      </c>
      <c r="AL73" s="124"/>
      <c r="AM73" s="992"/>
      <c r="AN73" s="992"/>
      <c r="AO73" s="87" t="str">
        <f t="shared" si="14"/>
        <v>Impacto</v>
      </c>
      <c r="AP73" s="88"/>
      <c r="AQ73" s="130" t="str">
        <f t="shared" si="15"/>
        <v/>
      </c>
      <c r="AR73" s="88"/>
      <c r="AS73" s="86" t="str">
        <f t="shared" si="16"/>
        <v/>
      </c>
      <c r="AT73" s="89" t="e">
        <f t="shared" si="17"/>
        <v>#VALUE!</v>
      </c>
      <c r="AU73" s="88"/>
      <c r="AV73" s="88"/>
      <c r="AW73" s="88"/>
      <c r="AX73" s="89" t="str">
        <f t="shared" si="75"/>
        <v/>
      </c>
      <c r="AY73" s="90" t="str">
        <f t="shared" si="18"/>
        <v>Muy Alta</v>
      </c>
      <c r="AZ73" s="89" t="e">
        <f t="shared" si="23"/>
        <v>#VALUE!</v>
      </c>
      <c r="BA73" s="90" t="e">
        <f t="shared" si="19"/>
        <v>#VALUE!</v>
      </c>
      <c r="BB73" s="69" t="e">
        <f>IF(AND(AY73&lt;&gt;"",BA73&lt;&gt;""),VLOOKUP(AY73&amp;BA73,'No Eliminar'!$P$3:$Q$27,2,FALSE),"")</f>
        <v>#VALUE!</v>
      </c>
      <c r="BC73" s="88"/>
      <c r="BD73" s="992"/>
      <c r="BE73" s="992"/>
      <c r="BF73" s="992"/>
      <c r="BG73" s="992"/>
      <c r="BH73" s="992"/>
      <c r="BI73" s="1091"/>
    </row>
    <row r="74" spans="2:61" ht="49.5" thickBot="1" x14ac:dyDescent="0.35">
      <c r="B74" s="63"/>
      <c r="C74" s="156" t="e">
        <f>VLOOKUP(B74,'No Eliminar'!B$3:D$18,2,FALSE)</f>
        <v>#N/A</v>
      </c>
      <c r="D74" s="156" t="e">
        <f>VLOOKUP(B74,'No Eliminar'!B$3:E$18,4,FALSE)</f>
        <v>#N/A</v>
      </c>
      <c r="E74" s="63"/>
      <c r="F74" s="133"/>
      <c r="G74" s="1216"/>
      <c r="H74" s="1066"/>
      <c r="I74" s="1217"/>
      <c r="J74" s="1217"/>
      <c r="K74" s="431"/>
      <c r="L74" s="142"/>
      <c r="M74" s="937" t="str">
        <f t="shared" si="86"/>
        <v>;</v>
      </c>
      <c r="N74" s="938" t="str">
        <f t="shared" si="87"/>
        <v/>
      </c>
      <c r="O74" s="83"/>
      <c r="P74" s="83"/>
      <c r="Q74" s="83"/>
      <c r="R74" s="83"/>
      <c r="S74" s="83"/>
      <c r="T74" s="83"/>
      <c r="U74" s="83"/>
      <c r="V74" s="83"/>
      <c r="W74" s="83"/>
      <c r="X74" s="83"/>
      <c r="Y74" s="83"/>
      <c r="Z74" s="83"/>
      <c r="AA74" s="83"/>
      <c r="AB74" s="83"/>
      <c r="AC74" s="83"/>
      <c r="AD74" s="83"/>
      <c r="AE74" s="83"/>
      <c r="AF74" s="83"/>
      <c r="AG74" s="83"/>
      <c r="AH74" s="57">
        <f t="shared" si="20"/>
        <v>0</v>
      </c>
      <c r="AI74" s="75" t="str">
        <f t="shared" si="21"/>
        <v>Moderado</v>
      </c>
      <c r="AJ74" s="74">
        <f t="shared" si="22"/>
        <v>0.6</v>
      </c>
      <c r="AK74" s="936" t="e">
        <f>IF(AND(M74&lt;&gt;"",AI74&lt;&gt;""),VLOOKUP(M74&amp;AI74,'No Eliminar'!$P$32:$Q$56,2,FALSE),"")</f>
        <v>#N/A</v>
      </c>
      <c r="AL74" s="124"/>
      <c r="AM74" s="992"/>
      <c r="AN74" s="992"/>
      <c r="AO74" s="87" t="str">
        <f t="shared" si="14"/>
        <v>Impacto</v>
      </c>
      <c r="AP74" s="88"/>
      <c r="AQ74" s="130" t="str">
        <f t="shared" si="15"/>
        <v/>
      </c>
      <c r="AR74" s="88"/>
      <c r="AS74" s="86" t="str">
        <f t="shared" si="16"/>
        <v/>
      </c>
      <c r="AT74" s="89" t="e">
        <f t="shared" si="17"/>
        <v>#VALUE!</v>
      </c>
      <c r="AU74" s="88"/>
      <c r="AV74" s="88"/>
      <c r="AW74" s="88"/>
      <c r="AX74" s="89" t="str">
        <f t="shared" si="75"/>
        <v/>
      </c>
      <c r="AY74" s="90" t="str">
        <f t="shared" si="18"/>
        <v>Muy Alta</v>
      </c>
      <c r="AZ74" s="89" t="e">
        <f t="shared" si="23"/>
        <v>#VALUE!</v>
      </c>
      <c r="BA74" s="90" t="e">
        <f t="shared" si="19"/>
        <v>#VALUE!</v>
      </c>
      <c r="BB74" s="69" t="e">
        <f>IF(AND(AY74&lt;&gt;"",BA74&lt;&gt;""),VLOOKUP(AY74&amp;BA74,'No Eliminar'!$P$3:$Q$27,2,FALSE),"")</f>
        <v>#VALUE!</v>
      </c>
      <c r="BC74" s="88"/>
      <c r="BD74" s="992"/>
      <c r="BE74" s="992"/>
      <c r="BF74" s="992"/>
      <c r="BG74" s="992"/>
      <c r="BH74" s="992"/>
      <c r="BI74" s="1091"/>
    </row>
    <row r="75" spans="2:61" ht="49.5" thickBot="1" x14ac:dyDescent="0.35">
      <c r="B75" s="63"/>
      <c r="C75" s="156" t="e">
        <f>VLOOKUP(B75,'No Eliminar'!B$3:D$18,2,FALSE)</f>
        <v>#N/A</v>
      </c>
      <c r="D75" s="156" t="e">
        <f>VLOOKUP(B75,'No Eliminar'!B$3:E$18,4,FALSE)</f>
        <v>#N/A</v>
      </c>
      <c r="E75" s="63"/>
      <c r="F75" s="133"/>
      <c r="G75" s="1216"/>
      <c r="H75" s="1066"/>
      <c r="I75" s="1217"/>
      <c r="J75" s="1217"/>
      <c r="K75" s="431"/>
      <c r="L75" s="142"/>
      <c r="M75" s="937" t="str">
        <f t="shared" si="86"/>
        <v>;</v>
      </c>
      <c r="N75" s="938" t="str">
        <f t="shared" si="87"/>
        <v/>
      </c>
      <c r="O75" s="83"/>
      <c r="P75" s="83"/>
      <c r="Q75" s="83"/>
      <c r="R75" s="83"/>
      <c r="S75" s="83"/>
      <c r="T75" s="83"/>
      <c r="U75" s="83"/>
      <c r="V75" s="83"/>
      <c r="W75" s="83"/>
      <c r="X75" s="83"/>
      <c r="Y75" s="83"/>
      <c r="Z75" s="83"/>
      <c r="AA75" s="83"/>
      <c r="AB75" s="83"/>
      <c r="AC75" s="83"/>
      <c r="AD75" s="83"/>
      <c r="AE75" s="83"/>
      <c r="AF75" s="83"/>
      <c r="AG75" s="83"/>
      <c r="AH75" s="57">
        <f t="shared" si="20"/>
        <v>0</v>
      </c>
      <c r="AI75" s="75" t="str">
        <f t="shared" si="21"/>
        <v>Moderado</v>
      </c>
      <c r="AJ75" s="74">
        <f t="shared" si="22"/>
        <v>0.6</v>
      </c>
      <c r="AK75" s="936" t="e">
        <f>IF(AND(M75&lt;&gt;"",AI75&lt;&gt;""),VLOOKUP(M75&amp;AI75,'No Eliminar'!$P$32:$Q$56,2,FALSE),"")</f>
        <v>#N/A</v>
      </c>
      <c r="AL75" s="124"/>
      <c r="AM75" s="992"/>
      <c r="AN75" s="992"/>
      <c r="AO75" s="87" t="str">
        <f t="shared" si="14"/>
        <v>Impacto</v>
      </c>
      <c r="AP75" s="88"/>
      <c r="AQ75" s="130" t="str">
        <f t="shared" si="15"/>
        <v/>
      </c>
      <c r="AR75" s="88"/>
      <c r="AS75" s="86" t="str">
        <f t="shared" si="16"/>
        <v/>
      </c>
      <c r="AT75" s="89" t="e">
        <f t="shared" si="17"/>
        <v>#VALUE!</v>
      </c>
      <c r="AU75" s="88"/>
      <c r="AV75" s="88"/>
      <c r="AW75" s="88"/>
      <c r="AX75" s="89" t="str">
        <f t="shared" si="75"/>
        <v/>
      </c>
      <c r="AY75" s="90" t="str">
        <f t="shared" si="18"/>
        <v>Muy Alta</v>
      </c>
      <c r="AZ75" s="89" t="e">
        <f t="shared" si="23"/>
        <v>#VALUE!</v>
      </c>
      <c r="BA75" s="90" t="e">
        <f t="shared" si="19"/>
        <v>#VALUE!</v>
      </c>
      <c r="BB75" s="69" t="e">
        <f>IF(AND(AY75&lt;&gt;"",BA75&lt;&gt;""),VLOOKUP(AY75&amp;BA75,'No Eliminar'!$P$3:$Q$27,2,FALSE),"")</f>
        <v>#VALUE!</v>
      </c>
      <c r="BC75" s="88"/>
      <c r="BD75" s="992"/>
      <c r="BE75" s="992"/>
      <c r="BF75" s="992"/>
      <c r="BG75" s="992"/>
      <c r="BH75" s="992"/>
      <c r="BI75" s="1091"/>
    </row>
    <row r="76" spans="2:61" ht="49.5" thickBot="1" x14ac:dyDescent="0.35">
      <c r="B76" s="63"/>
      <c r="C76" s="156" t="e">
        <f>VLOOKUP(B76,'No Eliminar'!B$3:D$18,2,FALSE)</f>
        <v>#N/A</v>
      </c>
      <c r="D76" s="156" t="e">
        <f>VLOOKUP(B76,'No Eliminar'!B$3:E$18,4,FALSE)</f>
        <v>#N/A</v>
      </c>
      <c r="E76" s="63"/>
      <c r="F76" s="133"/>
      <c r="G76" s="1216"/>
      <c r="H76" s="1066"/>
      <c r="I76" s="1217"/>
      <c r="J76" s="1217"/>
      <c r="K76" s="431"/>
      <c r="L76" s="142"/>
      <c r="M76" s="937" t="str">
        <f t="shared" si="86"/>
        <v>;</v>
      </c>
      <c r="N76" s="938" t="str">
        <f t="shared" si="87"/>
        <v/>
      </c>
      <c r="O76" s="83"/>
      <c r="P76" s="83"/>
      <c r="Q76" s="83"/>
      <c r="R76" s="83"/>
      <c r="S76" s="83"/>
      <c r="T76" s="83"/>
      <c r="U76" s="83"/>
      <c r="V76" s="83"/>
      <c r="W76" s="83"/>
      <c r="X76" s="83"/>
      <c r="Y76" s="83"/>
      <c r="Z76" s="83"/>
      <c r="AA76" s="83"/>
      <c r="AB76" s="83"/>
      <c r="AC76" s="83"/>
      <c r="AD76" s="83"/>
      <c r="AE76" s="83"/>
      <c r="AF76" s="83"/>
      <c r="AG76" s="83"/>
      <c r="AH76" s="57">
        <f t="shared" si="20"/>
        <v>0</v>
      </c>
      <c r="AI76" s="75" t="str">
        <f t="shared" si="21"/>
        <v>Moderado</v>
      </c>
      <c r="AJ76" s="74">
        <f t="shared" si="22"/>
        <v>0.6</v>
      </c>
      <c r="AK76" s="936" t="e">
        <f>IF(AND(M76&lt;&gt;"",AI76&lt;&gt;""),VLOOKUP(M76&amp;AI76,'No Eliminar'!$P$32:$Q$56,2,FALSE),"")</f>
        <v>#N/A</v>
      </c>
      <c r="AL76" s="124"/>
      <c r="AM76" s="992"/>
      <c r="AN76" s="992"/>
      <c r="AO76" s="87" t="str">
        <f t="shared" si="14"/>
        <v>Impacto</v>
      </c>
      <c r="AP76" s="88"/>
      <c r="AQ76" s="130" t="str">
        <f t="shared" si="15"/>
        <v/>
      </c>
      <c r="AR76" s="88"/>
      <c r="AS76" s="86" t="str">
        <f t="shared" si="16"/>
        <v/>
      </c>
      <c r="AT76" s="89" t="e">
        <f t="shared" si="17"/>
        <v>#VALUE!</v>
      </c>
      <c r="AU76" s="88"/>
      <c r="AV76" s="88"/>
      <c r="AW76" s="88"/>
      <c r="AX76" s="89" t="str">
        <f t="shared" si="75"/>
        <v/>
      </c>
      <c r="AY76" s="90" t="str">
        <f t="shared" si="18"/>
        <v>Muy Alta</v>
      </c>
      <c r="AZ76" s="89" t="e">
        <f t="shared" si="23"/>
        <v>#VALUE!</v>
      </c>
      <c r="BA76" s="90" t="e">
        <f t="shared" si="19"/>
        <v>#VALUE!</v>
      </c>
      <c r="BB76" s="69" t="e">
        <f>IF(AND(AY76&lt;&gt;"",BA76&lt;&gt;""),VLOOKUP(AY76&amp;BA76,'No Eliminar'!$P$3:$Q$27,2,FALSE),"")</f>
        <v>#VALUE!</v>
      </c>
      <c r="BC76" s="88"/>
      <c r="BD76" s="992"/>
      <c r="BE76" s="992"/>
      <c r="BF76" s="992"/>
      <c r="BG76" s="992"/>
      <c r="BH76" s="992"/>
      <c r="BI76" s="1091"/>
    </row>
    <row r="77" spans="2:61" ht="49.5" thickBot="1" x14ac:dyDescent="0.35">
      <c r="B77" s="63"/>
      <c r="C77" s="156" t="e">
        <f>VLOOKUP(B77,'No Eliminar'!B$3:D$18,2,FALSE)</f>
        <v>#N/A</v>
      </c>
      <c r="D77" s="156" t="e">
        <f>VLOOKUP(B77,'No Eliminar'!B$3:E$18,4,FALSE)</f>
        <v>#N/A</v>
      </c>
      <c r="E77" s="63"/>
      <c r="F77" s="133"/>
      <c r="G77" s="1216"/>
      <c r="H77" s="1066"/>
      <c r="I77" s="1217"/>
      <c r="J77" s="1217"/>
      <c r="K77" s="431"/>
      <c r="L77" s="142"/>
      <c r="M77" s="937" t="str">
        <f t="shared" si="86"/>
        <v>;</v>
      </c>
      <c r="N77" s="938" t="str">
        <f t="shared" si="87"/>
        <v/>
      </c>
      <c r="O77" s="83"/>
      <c r="P77" s="83"/>
      <c r="Q77" s="83"/>
      <c r="R77" s="83"/>
      <c r="S77" s="83"/>
      <c r="T77" s="83"/>
      <c r="U77" s="83"/>
      <c r="V77" s="83"/>
      <c r="W77" s="83"/>
      <c r="X77" s="83"/>
      <c r="Y77" s="83"/>
      <c r="Z77" s="83"/>
      <c r="AA77" s="83"/>
      <c r="AB77" s="83"/>
      <c r="AC77" s="83"/>
      <c r="AD77" s="83"/>
      <c r="AE77" s="83"/>
      <c r="AF77" s="83"/>
      <c r="AG77" s="83"/>
      <c r="AH77" s="57">
        <f t="shared" si="20"/>
        <v>0</v>
      </c>
      <c r="AI77" s="75" t="str">
        <f t="shared" si="21"/>
        <v>Moderado</v>
      </c>
      <c r="AJ77" s="74">
        <f t="shared" si="22"/>
        <v>0.6</v>
      </c>
      <c r="AK77" s="936" t="e">
        <f>IF(AND(M77&lt;&gt;"",AI77&lt;&gt;""),VLOOKUP(M77&amp;AI77,'No Eliminar'!$P$32:$Q$56,2,FALSE),"")</f>
        <v>#N/A</v>
      </c>
      <c r="AL77" s="124"/>
      <c r="AM77" s="992"/>
      <c r="AN77" s="992"/>
      <c r="AO77" s="87" t="str">
        <f t="shared" si="14"/>
        <v>Impacto</v>
      </c>
      <c r="AP77" s="88"/>
      <c r="AQ77" s="130" t="str">
        <f t="shared" si="15"/>
        <v/>
      </c>
      <c r="AR77" s="88"/>
      <c r="AS77" s="86" t="str">
        <f t="shared" si="16"/>
        <v/>
      </c>
      <c r="AT77" s="89" t="e">
        <f t="shared" si="17"/>
        <v>#VALUE!</v>
      </c>
      <c r="AU77" s="88"/>
      <c r="AV77" s="88"/>
      <c r="AW77" s="88"/>
      <c r="AX77" s="89" t="str">
        <f t="shared" si="75"/>
        <v/>
      </c>
      <c r="AY77" s="90" t="str">
        <f t="shared" si="18"/>
        <v>Muy Alta</v>
      </c>
      <c r="AZ77" s="89" t="e">
        <f t="shared" si="23"/>
        <v>#VALUE!</v>
      </c>
      <c r="BA77" s="90" t="e">
        <f t="shared" si="19"/>
        <v>#VALUE!</v>
      </c>
      <c r="BB77" s="69" t="e">
        <f>IF(AND(AY77&lt;&gt;"",BA77&lt;&gt;""),VLOOKUP(AY77&amp;BA77,'No Eliminar'!$P$3:$Q$27,2,FALSE),"")</f>
        <v>#VALUE!</v>
      </c>
      <c r="BC77" s="88"/>
      <c r="BD77" s="992"/>
      <c r="BE77" s="992"/>
      <c r="BF77" s="992"/>
      <c r="BG77" s="992"/>
      <c r="BH77" s="992"/>
      <c r="BI77" s="1091"/>
    </row>
    <row r="78" spans="2:61" ht="49.5" thickBot="1" x14ac:dyDescent="0.35">
      <c r="B78" s="63"/>
      <c r="C78" s="156" t="e">
        <f>VLOOKUP(B78,'No Eliminar'!B$3:D$18,2,FALSE)</f>
        <v>#N/A</v>
      </c>
      <c r="D78" s="156" t="e">
        <f>VLOOKUP(B78,'No Eliminar'!B$3:E$18,4,FALSE)</f>
        <v>#N/A</v>
      </c>
      <c r="E78" s="63"/>
      <c r="F78" s="133"/>
      <c r="G78" s="1216"/>
      <c r="H78" s="1066"/>
      <c r="I78" s="1217"/>
      <c r="J78" s="1217"/>
      <c r="K78" s="431"/>
      <c r="L78" s="142"/>
      <c r="M78" s="937" t="str">
        <f t="shared" si="86"/>
        <v>;</v>
      </c>
      <c r="N78" s="938" t="str">
        <f t="shared" si="87"/>
        <v/>
      </c>
      <c r="O78" s="83"/>
      <c r="P78" s="83"/>
      <c r="Q78" s="83"/>
      <c r="R78" s="83"/>
      <c r="S78" s="83"/>
      <c r="T78" s="83"/>
      <c r="U78" s="83"/>
      <c r="V78" s="83"/>
      <c r="W78" s="83"/>
      <c r="X78" s="83"/>
      <c r="Y78" s="83"/>
      <c r="Z78" s="83"/>
      <c r="AA78" s="83"/>
      <c r="AB78" s="83"/>
      <c r="AC78" s="83"/>
      <c r="AD78" s="83"/>
      <c r="AE78" s="83"/>
      <c r="AF78" s="83"/>
      <c r="AG78" s="83"/>
      <c r="AH78" s="57">
        <f t="shared" si="20"/>
        <v>0</v>
      </c>
      <c r="AI78" s="75" t="str">
        <f t="shared" si="21"/>
        <v>Moderado</v>
      </c>
      <c r="AJ78" s="74">
        <f t="shared" si="22"/>
        <v>0.6</v>
      </c>
      <c r="AK78" s="936" t="e">
        <f>IF(AND(M78&lt;&gt;"",AI78&lt;&gt;""),VLOOKUP(M78&amp;AI78,'No Eliminar'!$P$32:$Q$56,2,FALSE),"")</f>
        <v>#N/A</v>
      </c>
      <c r="AL78" s="124"/>
      <c r="AM78" s="992"/>
      <c r="AN78" s="992"/>
      <c r="AO78" s="87" t="str">
        <f t="shared" si="14"/>
        <v>Impacto</v>
      </c>
      <c r="AP78" s="88"/>
      <c r="AQ78" s="130" t="str">
        <f t="shared" si="15"/>
        <v/>
      </c>
      <c r="AR78" s="88"/>
      <c r="AS78" s="86" t="str">
        <f t="shared" si="16"/>
        <v/>
      </c>
      <c r="AT78" s="89" t="e">
        <f t="shared" si="17"/>
        <v>#VALUE!</v>
      </c>
      <c r="AU78" s="88"/>
      <c r="AV78" s="88"/>
      <c r="AW78" s="88"/>
      <c r="AX78" s="89" t="str">
        <f t="shared" si="75"/>
        <v/>
      </c>
      <c r="AY78" s="90" t="str">
        <f t="shared" si="18"/>
        <v>Muy Alta</v>
      </c>
      <c r="AZ78" s="89" t="e">
        <f t="shared" si="23"/>
        <v>#VALUE!</v>
      </c>
      <c r="BA78" s="90" t="e">
        <f t="shared" si="19"/>
        <v>#VALUE!</v>
      </c>
      <c r="BB78" s="69" t="e">
        <f>IF(AND(AY78&lt;&gt;"",BA78&lt;&gt;""),VLOOKUP(AY78&amp;BA78,'No Eliminar'!$P$3:$Q$27,2,FALSE),"")</f>
        <v>#VALUE!</v>
      </c>
      <c r="BC78" s="88"/>
      <c r="BD78" s="992"/>
      <c r="BE78" s="992"/>
      <c r="BF78" s="992"/>
      <c r="BG78" s="992"/>
      <c r="BH78" s="992"/>
      <c r="BI78" s="1091"/>
    </row>
    <row r="79" spans="2:61" ht="49.5" thickBot="1" x14ac:dyDescent="0.35">
      <c r="B79" s="63"/>
      <c r="C79" s="156" t="e">
        <f>VLOOKUP(B79,'No Eliminar'!B$3:D$18,2,FALSE)</f>
        <v>#N/A</v>
      </c>
      <c r="D79" s="156" t="e">
        <f>VLOOKUP(B79,'No Eliminar'!B$3:E$18,4,FALSE)</f>
        <v>#N/A</v>
      </c>
      <c r="E79" s="63"/>
      <c r="F79" s="133"/>
      <c r="G79" s="1216"/>
      <c r="H79" s="1066"/>
      <c r="I79" s="1217"/>
      <c r="J79" s="1217"/>
      <c r="K79" s="431"/>
      <c r="L79" s="142"/>
      <c r="M79" s="937" t="str">
        <f t="shared" si="86"/>
        <v>;</v>
      </c>
      <c r="N79" s="938" t="str">
        <f t="shared" si="87"/>
        <v/>
      </c>
      <c r="O79" s="83"/>
      <c r="P79" s="83"/>
      <c r="Q79" s="83"/>
      <c r="R79" s="83"/>
      <c r="S79" s="83"/>
      <c r="T79" s="83"/>
      <c r="U79" s="83"/>
      <c r="V79" s="83"/>
      <c r="W79" s="83"/>
      <c r="X79" s="83"/>
      <c r="Y79" s="83"/>
      <c r="Z79" s="83"/>
      <c r="AA79" s="83"/>
      <c r="AB79" s="83"/>
      <c r="AC79" s="83"/>
      <c r="AD79" s="83"/>
      <c r="AE79" s="83"/>
      <c r="AF79" s="83"/>
      <c r="AG79" s="83"/>
      <c r="AH79" s="57">
        <f t="shared" si="20"/>
        <v>0</v>
      </c>
      <c r="AI79" s="75" t="str">
        <f t="shared" si="21"/>
        <v>Moderado</v>
      </c>
      <c r="AJ79" s="74">
        <f t="shared" si="22"/>
        <v>0.6</v>
      </c>
      <c r="AK79" s="936" t="e">
        <f>IF(AND(M79&lt;&gt;"",AI79&lt;&gt;""),VLOOKUP(M79&amp;AI79,'No Eliminar'!$P$32:$Q$56,2,FALSE),"")</f>
        <v>#N/A</v>
      </c>
      <c r="AL79" s="124"/>
      <c r="AM79" s="992"/>
      <c r="AN79" s="992"/>
      <c r="AO79" s="87" t="str">
        <f t="shared" si="14"/>
        <v>Impacto</v>
      </c>
      <c r="AP79" s="88"/>
      <c r="AQ79" s="130" t="str">
        <f t="shared" si="15"/>
        <v/>
      </c>
      <c r="AR79" s="88"/>
      <c r="AS79" s="86" t="str">
        <f t="shared" si="16"/>
        <v/>
      </c>
      <c r="AT79" s="89" t="e">
        <f t="shared" si="17"/>
        <v>#VALUE!</v>
      </c>
      <c r="AU79" s="88"/>
      <c r="AV79" s="88"/>
      <c r="AW79" s="88"/>
      <c r="AX79" s="89" t="str">
        <f t="shared" si="75"/>
        <v/>
      </c>
      <c r="AY79" s="90" t="str">
        <f t="shared" si="18"/>
        <v>Muy Alta</v>
      </c>
      <c r="AZ79" s="89" t="e">
        <f t="shared" si="23"/>
        <v>#VALUE!</v>
      </c>
      <c r="BA79" s="90" t="e">
        <f t="shared" si="19"/>
        <v>#VALUE!</v>
      </c>
      <c r="BB79" s="69" t="e">
        <f>IF(AND(AY79&lt;&gt;"",BA79&lt;&gt;""),VLOOKUP(AY79&amp;BA79,'No Eliminar'!$P$3:$Q$27,2,FALSE),"")</f>
        <v>#VALUE!</v>
      </c>
      <c r="BC79" s="88"/>
      <c r="BD79" s="992"/>
      <c r="BE79" s="992"/>
      <c r="BF79" s="992"/>
      <c r="BG79" s="992"/>
      <c r="BH79" s="992"/>
      <c r="BI79" s="1091"/>
    </row>
    <row r="80" spans="2:61" ht="49.5" thickBot="1" x14ac:dyDescent="0.35">
      <c r="B80" s="63"/>
      <c r="C80" s="156" t="e">
        <f>VLOOKUP(B80,'No Eliminar'!B$3:D$18,2,FALSE)</f>
        <v>#N/A</v>
      </c>
      <c r="D80" s="156" t="e">
        <f>VLOOKUP(B80,'No Eliminar'!B$3:E$18,4,FALSE)</f>
        <v>#N/A</v>
      </c>
      <c r="E80" s="63"/>
      <c r="F80" s="133"/>
      <c r="G80" s="1216"/>
      <c r="H80" s="1066"/>
      <c r="I80" s="1217"/>
      <c r="J80" s="1217"/>
      <c r="K80" s="431"/>
      <c r="L80" s="142"/>
      <c r="M80" s="937" t="str">
        <f t="shared" si="86"/>
        <v>;</v>
      </c>
      <c r="N80" s="938" t="str">
        <f t="shared" si="87"/>
        <v/>
      </c>
      <c r="O80" s="83"/>
      <c r="P80" s="83"/>
      <c r="Q80" s="83"/>
      <c r="R80" s="83"/>
      <c r="S80" s="83"/>
      <c r="T80" s="83"/>
      <c r="U80" s="83"/>
      <c r="V80" s="83"/>
      <c r="W80" s="83"/>
      <c r="X80" s="83"/>
      <c r="Y80" s="83"/>
      <c r="Z80" s="83"/>
      <c r="AA80" s="83"/>
      <c r="AB80" s="83"/>
      <c r="AC80" s="83"/>
      <c r="AD80" s="83"/>
      <c r="AE80" s="83"/>
      <c r="AF80" s="83"/>
      <c r="AG80" s="83"/>
      <c r="AH80" s="57">
        <f t="shared" si="20"/>
        <v>0</v>
      </c>
      <c r="AI80" s="75" t="str">
        <f t="shared" si="21"/>
        <v>Moderado</v>
      </c>
      <c r="AJ80" s="74">
        <f t="shared" si="22"/>
        <v>0.6</v>
      </c>
      <c r="AK80" s="936" t="e">
        <f>IF(AND(M80&lt;&gt;"",AI80&lt;&gt;""),VLOOKUP(M80&amp;AI80,'No Eliminar'!$P$32:$Q$56,2,FALSE),"")</f>
        <v>#N/A</v>
      </c>
      <c r="AL80" s="124"/>
      <c r="AM80" s="992"/>
      <c r="AN80" s="992"/>
      <c r="AO80" s="87" t="str">
        <f t="shared" si="14"/>
        <v>Impacto</v>
      </c>
      <c r="AP80" s="88"/>
      <c r="AQ80" s="130" t="str">
        <f t="shared" si="15"/>
        <v/>
      </c>
      <c r="AR80" s="88"/>
      <c r="AS80" s="86" t="str">
        <f t="shared" si="16"/>
        <v/>
      </c>
      <c r="AT80" s="89" t="e">
        <f t="shared" si="17"/>
        <v>#VALUE!</v>
      </c>
      <c r="AU80" s="88"/>
      <c r="AV80" s="88"/>
      <c r="AW80" s="88"/>
      <c r="AX80" s="89" t="str">
        <f t="shared" si="75"/>
        <v/>
      </c>
      <c r="AY80" s="90" t="str">
        <f t="shared" si="18"/>
        <v>Muy Alta</v>
      </c>
      <c r="AZ80" s="89" t="e">
        <f t="shared" si="23"/>
        <v>#VALUE!</v>
      </c>
      <c r="BA80" s="90" t="e">
        <f t="shared" si="19"/>
        <v>#VALUE!</v>
      </c>
      <c r="BB80" s="69" t="e">
        <f>IF(AND(AY80&lt;&gt;"",BA80&lt;&gt;""),VLOOKUP(AY80&amp;BA80,'No Eliminar'!$P$3:$Q$27,2,FALSE),"")</f>
        <v>#VALUE!</v>
      </c>
      <c r="BC80" s="88"/>
      <c r="BD80" s="992"/>
      <c r="BE80" s="992"/>
      <c r="BF80" s="992"/>
      <c r="BG80" s="992"/>
      <c r="BH80" s="992"/>
      <c r="BI80" s="1091"/>
    </row>
    <row r="81" spans="2:61" ht="49.5" thickBot="1" x14ac:dyDescent="0.35">
      <c r="B81" s="63"/>
      <c r="C81" s="156" t="e">
        <f>VLOOKUP(B81,'No Eliminar'!B$3:D$18,2,FALSE)</f>
        <v>#N/A</v>
      </c>
      <c r="D81" s="156" t="e">
        <f>VLOOKUP(B81,'No Eliminar'!B$3:E$18,4,FALSE)</f>
        <v>#N/A</v>
      </c>
      <c r="E81" s="63"/>
      <c r="F81" s="133"/>
      <c r="G81" s="1216"/>
      <c r="H81" s="1066"/>
      <c r="I81" s="1217"/>
      <c r="J81" s="1217"/>
      <c r="K81" s="431"/>
      <c r="L81" s="142"/>
      <c r="M81" s="937" t="str">
        <f t="shared" si="86"/>
        <v>;</v>
      </c>
      <c r="N81" s="938" t="str">
        <f t="shared" si="87"/>
        <v/>
      </c>
      <c r="O81" s="83"/>
      <c r="P81" s="83"/>
      <c r="Q81" s="83"/>
      <c r="R81" s="83"/>
      <c r="S81" s="83"/>
      <c r="T81" s="83"/>
      <c r="U81" s="83"/>
      <c r="V81" s="83"/>
      <c r="W81" s="83"/>
      <c r="X81" s="83"/>
      <c r="Y81" s="83"/>
      <c r="Z81" s="83"/>
      <c r="AA81" s="83"/>
      <c r="AB81" s="83"/>
      <c r="AC81" s="83"/>
      <c r="AD81" s="83"/>
      <c r="AE81" s="83"/>
      <c r="AF81" s="83"/>
      <c r="AG81" s="83"/>
      <c r="AH81" s="57">
        <f t="shared" si="20"/>
        <v>0</v>
      </c>
      <c r="AI81" s="75" t="str">
        <f t="shared" si="21"/>
        <v>Moderado</v>
      </c>
      <c r="AJ81" s="74">
        <f t="shared" si="22"/>
        <v>0.6</v>
      </c>
      <c r="AK81" s="936" t="e">
        <f>IF(AND(M81&lt;&gt;"",AI81&lt;&gt;""),VLOOKUP(M81&amp;AI81,'No Eliminar'!$P$32:$Q$56,2,FALSE),"")</f>
        <v>#N/A</v>
      </c>
      <c r="AL81" s="124"/>
      <c r="AM81" s="992"/>
      <c r="AN81" s="992"/>
      <c r="AO81" s="87" t="str">
        <f t="shared" si="14"/>
        <v>Impacto</v>
      </c>
      <c r="AP81" s="88"/>
      <c r="AQ81" s="130" t="str">
        <f t="shared" si="15"/>
        <v/>
      </c>
      <c r="AR81" s="88"/>
      <c r="AS81" s="86" t="str">
        <f t="shared" si="16"/>
        <v/>
      </c>
      <c r="AT81" s="89" t="e">
        <f t="shared" si="17"/>
        <v>#VALUE!</v>
      </c>
      <c r="AU81" s="88"/>
      <c r="AV81" s="88"/>
      <c r="AW81" s="88"/>
      <c r="AX81" s="89" t="str">
        <f t="shared" si="75"/>
        <v/>
      </c>
      <c r="AY81" s="90" t="str">
        <f t="shared" si="18"/>
        <v>Muy Alta</v>
      </c>
      <c r="AZ81" s="89" t="e">
        <f t="shared" si="23"/>
        <v>#VALUE!</v>
      </c>
      <c r="BA81" s="90" t="e">
        <f t="shared" si="19"/>
        <v>#VALUE!</v>
      </c>
      <c r="BB81" s="69" t="e">
        <f>IF(AND(AY81&lt;&gt;"",BA81&lt;&gt;""),VLOOKUP(AY81&amp;BA81,'No Eliminar'!$P$3:$Q$27,2,FALSE),"")</f>
        <v>#VALUE!</v>
      </c>
      <c r="BC81" s="88"/>
      <c r="BD81" s="992"/>
      <c r="BE81" s="992"/>
      <c r="BF81" s="992"/>
      <c r="BG81" s="992"/>
      <c r="BH81" s="992"/>
      <c r="BI81" s="1091"/>
    </row>
    <row r="82" spans="2:61" ht="49.5" thickBot="1" x14ac:dyDescent="0.35">
      <c r="B82" s="63"/>
      <c r="C82" s="156" t="e">
        <f>VLOOKUP(B82,'No Eliminar'!B$3:D$18,2,FALSE)</f>
        <v>#N/A</v>
      </c>
      <c r="D82" s="156" t="e">
        <f>VLOOKUP(B82,'No Eliminar'!B$3:E$18,4,FALSE)</f>
        <v>#N/A</v>
      </c>
      <c r="E82" s="63"/>
      <c r="F82" s="133"/>
      <c r="G82" s="1216"/>
      <c r="H82" s="1066"/>
      <c r="I82" s="1217"/>
      <c r="J82" s="1217"/>
      <c r="K82" s="431"/>
      <c r="L82" s="142"/>
      <c r="M82" s="937" t="str">
        <f t="shared" si="86"/>
        <v>;</v>
      </c>
      <c r="N82" s="938" t="str">
        <f t="shared" si="87"/>
        <v/>
      </c>
      <c r="O82" s="83"/>
      <c r="P82" s="83"/>
      <c r="Q82" s="83"/>
      <c r="R82" s="83"/>
      <c r="S82" s="83"/>
      <c r="T82" s="83"/>
      <c r="U82" s="83"/>
      <c r="V82" s="83"/>
      <c r="W82" s="83"/>
      <c r="X82" s="83"/>
      <c r="Y82" s="83"/>
      <c r="Z82" s="83"/>
      <c r="AA82" s="83"/>
      <c r="AB82" s="83"/>
      <c r="AC82" s="83"/>
      <c r="AD82" s="83"/>
      <c r="AE82" s="83"/>
      <c r="AF82" s="83"/>
      <c r="AG82" s="83"/>
      <c r="AH82" s="57">
        <f t="shared" si="20"/>
        <v>0</v>
      </c>
      <c r="AI82" s="75" t="str">
        <f t="shared" si="21"/>
        <v>Moderado</v>
      </c>
      <c r="AJ82" s="74">
        <f t="shared" si="22"/>
        <v>0.6</v>
      </c>
      <c r="AK82" s="936" t="e">
        <f>IF(AND(M82&lt;&gt;"",AI82&lt;&gt;""),VLOOKUP(M82&amp;AI82,'No Eliminar'!$P$32:$Q$56,2,FALSE),"")</f>
        <v>#N/A</v>
      </c>
      <c r="AL82" s="124"/>
      <c r="AM82" s="992"/>
      <c r="AN82" s="992"/>
      <c r="AO82" s="87" t="str">
        <f t="shared" si="14"/>
        <v>Impacto</v>
      </c>
      <c r="AP82" s="88"/>
      <c r="AQ82" s="130" t="str">
        <f t="shared" si="15"/>
        <v/>
      </c>
      <c r="AR82" s="88"/>
      <c r="AS82" s="86" t="str">
        <f t="shared" si="16"/>
        <v/>
      </c>
      <c r="AT82" s="89" t="e">
        <f t="shared" si="17"/>
        <v>#VALUE!</v>
      </c>
      <c r="AU82" s="88"/>
      <c r="AV82" s="88"/>
      <c r="AW82" s="88"/>
      <c r="AX82" s="89" t="str">
        <f t="shared" si="75"/>
        <v/>
      </c>
      <c r="AY82" s="90" t="str">
        <f t="shared" si="18"/>
        <v>Muy Alta</v>
      </c>
      <c r="AZ82" s="89" t="e">
        <f t="shared" si="23"/>
        <v>#VALUE!</v>
      </c>
      <c r="BA82" s="90" t="e">
        <f t="shared" si="19"/>
        <v>#VALUE!</v>
      </c>
      <c r="BB82" s="69" t="e">
        <f>IF(AND(AY82&lt;&gt;"",BA82&lt;&gt;""),VLOOKUP(AY82&amp;BA82,'No Eliminar'!$P$3:$Q$27,2,FALSE),"")</f>
        <v>#VALUE!</v>
      </c>
      <c r="BC82" s="88"/>
      <c r="BD82" s="992"/>
      <c r="BE82" s="992"/>
      <c r="BF82" s="992"/>
      <c r="BG82" s="992"/>
      <c r="BH82" s="992"/>
      <c r="BI82" s="1091"/>
    </row>
    <row r="83" spans="2:61" ht="49.5" thickBot="1" x14ac:dyDescent="0.35">
      <c r="B83" s="63"/>
      <c r="C83" s="156" t="e">
        <f>VLOOKUP(B83,'No Eliminar'!B$3:D$18,2,FALSE)</f>
        <v>#N/A</v>
      </c>
      <c r="D83" s="156" t="e">
        <f>VLOOKUP(B83,'No Eliminar'!B$3:E$18,4,FALSE)</f>
        <v>#N/A</v>
      </c>
      <c r="E83" s="63"/>
      <c r="F83" s="133"/>
      <c r="G83" s="1216"/>
      <c r="H83" s="1066"/>
      <c r="I83" s="1217"/>
      <c r="J83" s="1217"/>
      <c r="K83" s="431"/>
      <c r="L83" s="142"/>
      <c r="M83" s="937" t="str">
        <f t="shared" si="86"/>
        <v>;</v>
      </c>
      <c r="N83" s="938" t="str">
        <f t="shared" si="87"/>
        <v/>
      </c>
      <c r="O83" s="83"/>
      <c r="P83" s="83"/>
      <c r="Q83" s="83"/>
      <c r="R83" s="83"/>
      <c r="S83" s="83"/>
      <c r="T83" s="83"/>
      <c r="U83" s="83"/>
      <c r="V83" s="83"/>
      <c r="W83" s="83"/>
      <c r="X83" s="83"/>
      <c r="Y83" s="83"/>
      <c r="Z83" s="83"/>
      <c r="AA83" s="83"/>
      <c r="AB83" s="83"/>
      <c r="AC83" s="83"/>
      <c r="AD83" s="83"/>
      <c r="AE83" s="83"/>
      <c r="AF83" s="83"/>
      <c r="AG83" s="83"/>
      <c r="AH83" s="57">
        <f t="shared" si="20"/>
        <v>0</v>
      </c>
      <c r="AI83" s="75" t="str">
        <f t="shared" si="21"/>
        <v>Moderado</v>
      </c>
      <c r="AJ83" s="74">
        <f t="shared" si="22"/>
        <v>0.6</v>
      </c>
      <c r="AK83" s="936" t="e">
        <f>IF(AND(M83&lt;&gt;"",AI83&lt;&gt;""),VLOOKUP(M83&amp;AI83,'No Eliminar'!$P$32:$Q$56,2,FALSE),"")</f>
        <v>#N/A</v>
      </c>
      <c r="AL83" s="124"/>
      <c r="AM83" s="992"/>
      <c r="AN83" s="992"/>
      <c r="AO83" s="87" t="str">
        <f t="shared" si="14"/>
        <v>Impacto</v>
      </c>
      <c r="AP83" s="88"/>
      <c r="AQ83" s="130" t="str">
        <f t="shared" si="15"/>
        <v/>
      </c>
      <c r="AR83" s="88"/>
      <c r="AS83" s="86" t="str">
        <f t="shared" si="16"/>
        <v/>
      </c>
      <c r="AT83" s="89" t="e">
        <f t="shared" si="17"/>
        <v>#VALUE!</v>
      </c>
      <c r="AU83" s="88"/>
      <c r="AV83" s="88"/>
      <c r="AW83" s="88"/>
      <c r="AX83" s="89" t="str">
        <f t="shared" si="75"/>
        <v/>
      </c>
      <c r="AY83" s="90" t="str">
        <f t="shared" si="18"/>
        <v>Muy Alta</v>
      </c>
      <c r="AZ83" s="89" t="e">
        <f t="shared" si="23"/>
        <v>#VALUE!</v>
      </c>
      <c r="BA83" s="90" t="e">
        <f t="shared" si="19"/>
        <v>#VALUE!</v>
      </c>
      <c r="BB83" s="69" t="e">
        <f>IF(AND(AY83&lt;&gt;"",BA83&lt;&gt;""),VLOOKUP(AY83&amp;BA83,'No Eliminar'!$P$3:$Q$27,2,FALSE),"")</f>
        <v>#VALUE!</v>
      </c>
      <c r="BC83" s="88"/>
      <c r="BD83" s="992"/>
      <c r="BE83" s="992"/>
      <c r="BF83" s="992"/>
      <c r="BG83" s="992"/>
      <c r="BH83" s="992"/>
      <c r="BI83" s="1091"/>
    </row>
    <row r="84" spans="2:61" ht="49.5" thickBot="1" x14ac:dyDescent="0.35">
      <c r="B84" s="63"/>
      <c r="C84" s="156" t="e">
        <f>VLOOKUP(B84,'No Eliminar'!B$3:D$18,2,FALSE)</f>
        <v>#N/A</v>
      </c>
      <c r="D84" s="156" t="e">
        <f>VLOOKUP(B84,'No Eliminar'!B$3:E$18,4,FALSE)</f>
        <v>#N/A</v>
      </c>
      <c r="E84" s="63"/>
      <c r="F84" s="133"/>
      <c r="G84" s="1216"/>
      <c r="H84" s="1066"/>
      <c r="I84" s="1217"/>
      <c r="J84" s="1217"/>
      <c r="K84" s="431"/>
      <c r="L84" s="142"/>
      <c r="M84" s="937" t="str">
        <f t="shared" si="86"/>
        <v>;</v>
      </c>
      <c r="N84" s="938" t="str">
        <f t="shared" si="87"/>
        <v/>
      </c>
      <c r="O84" s="83"/>
      <c r="P84" s="83"/>
      <c r="Q84" s="83"/>
      <c r="R84" s="83"/>
      <c r="S84" s="83"/>
      <c r="T84" s="83"/>
      <c r="U84" s="83"/>
      <c r="V84" s="83"/>
      <c r="W84" s="83"/>
      <c r="X84" s="83"/>
      <c r="Y84" s="83"/>
      <c r="Z84" s="83"/>
      <c r="AA84" s="83"/>
      <c r="AB84" s="83"/>
      <c r="AC84" s="83"/>
      <c r="AD84" s="83"/>
      <c r="AE84" s="83"/>
      <c r="AF84" s="83"/>
      <c r="AG84" s="83"/>
      <c r="AH84" s="57">
        <f t="shared" si="20"/>
        <v>0</v>
      </c>
      <c r="AI84" s="75" t="str">
        <f t="shared" si="21"/>
        <v>Moderado</v>
      </c>
      <c r="AJ84" s="74">
        <f t="shared" si="22"/>
        <v>0.6</v>
      </c>
      <c r="AK84" s="936" t="e">
        <f>IF(AND(M84&lt;&gt;"",AI84&lt;&gt;""),VLOOKUP(M84&amp;AI84,'No Eliminar'!$P$32:$Q$56,2,FALSE),"")</f>
        <v>#N/A</v>
      </c>
      <c r="AL84" s="124"/>
      <c r="AM84" s="992"/>
      <c r="AN84" s="992"/>
      <c r="AO84" s="87" t="str">
        <f t="shared" si="14"/>
        <v>Impacto</v>
      </c>
      <c r="AP84" s="88"/>
      <c r="AQ84" s="130" t="str">
        <f t="shared" si="15"/>
        <v/>
      </c>
      <c r="AR84" s="88"/>
      <c r="AS84" s="86" t="str">
        <f t="shared" si="16"/>
        <v/>
      </c>
      <c r="AT84" s="89" t="e">
        <f t="shared" si="17"/>
        <v>#VALUE!</v>
      </c>
      <c r="AU84" s="88"/>
      <c r="AV84" s="88"/>
      <c r="AW84" s="88"/>
      <c r="AX84" s="89" t="str">
        <f t="shared" si="75"/>
        <v/>
      </c>
      <c r="AY84" s="90" t="str">
        <f t="shared" si="18"/>
        <v>Muy Alta</v>
      </c>
      <c r="AZ84" s="89" t="e">
        <f t="shared" si="23"/>
        <v>#VALUE!</v>
      </c>
      <c r="BA84" s="90" t="e">
        <f t="shared" si="19"/>
        <v>#VALUE!</v>
      </c>
      <c r="BB84" s="69" t="e">
        <f>IF(AND(AY84&lt;&gt;"",BA84&lt;&gt;""),VLOOKUP(AY84&amp;BA84,'No Eliminar'!$P$3:$Q$27,2,FALSE),"")</f>
        <v>#VALUE!</v>
      </c>
      <c r="BC84" s="88"/>
      <c r="BD84" s="992"/>
      <c r="BE84" s="992"/>
      <c r="BF84" s="992"/>
      <c r="BG84" s="992"/>
      <c r="BH84" s="992"/>
      <c r="BI84" s="1091"/>
    </row>
    <row r="85" spans="2:61" ht="49.5" thickBot="1" x14ac:dyDescent="0.35">
      <c r="B85" s="63"/>
      <c r="C85" s="156" t="e">
        <f>VLOOKUP(B85,'No Eliminar'!B$3:D$18,2,FALSE)</f>
        <v>#N/A</v>
      </c>
      <c r="D85" s="156" t="e">
        <f>VLOOKUP(B85,'No Eliminar'!B$3:E$18,4,FALSE)</f>
        <v>#N/A</v>
      </c>
      <c r="E85" s="63"/>
      <c r="F85" s="133"/>
      <c r="G85" s="1216"/>
      <c r="H85" s="1066"/>
      <c r="I85" s="1217"/>
      <c r="J85" s="1217"/>
      <c r="K85" s="431"/>
      <c r="L85" s="142"/>
      <c r="M85" s="937" t="str">
        <f t="shared" si="86"/>
        <v>;</v>
      </c>
      <c r="N85" s="938" t="str">
        <f t="shared" si="87"/>
        <v/>
      </c>
      <c r="O85" s="83"/>
      <c r="P85" s="83"/>
      <c r="Q85" s="83"/>
      <c r="R85" s="83"/>
      <c r="S85" s="83"/>
      <c r="T85" s="83"/>
      <c r="U85" s="83"/>
      <c r="V85" s="83"/>
      <c r="W85" s="83"/>
      <c r="X85" s="83"/>
      <c r="Y85" s="83"/>
      <c r="Z85" s="83"/>
      <c r="AA85" s="83"/>
      <c r="AB85" s="83"/>
      <c r="AC85" s="83"/>
      <c r="AD85" s="83"/>
      <c r="AE85" s="83"/>
      <c r="AF85" s="83"/>
      <c r="AG85" s="83"/>
      <c r="AH85" s="57">
        <f t="shared" si="20"/>
        <v>0</v>
      </c>
      <c r="AI85" s="75" t="str">
        <f t="shared" si="21"/>
        <v>Moderado</v>
      </c>
      <c r="AJ85" s="74">
        <f t="shared" si="22"/>
        <v>0.6</v>
      </c>
      <c r="AK85" s="936" t="e">
        <f>IF(AND(M85&lt;&gt;"",AI85&lt;&gt;""),VLOOKUP(M85&amp;AI85,'No Eliminar'!$P$32:$Q$56,2,FALSE),"")</f>
        <v>#N/A</v>
      </c>
      <c r="AL85" s="124"/>
      <c r="AM85" s="992"/>
      <c r="AN85" s="992"/>
      <c r="AO85" s="87" t="str">
        <f t="shared" si="14"/>
        <v>Impacto</v>
      </c>
      <c r="AP85" s="88"/>
      <c r="AQ85" s="130" t="str">
        <f t="shared" si="15"/>
        <v/>
      </c>
      <c r="AR85" s="88"/>
      <c r="AS85" s="86" t="str">
        <f t="shared" si="16"/>
        <v/>
      </c>
      <c r="AT85" s="89" t="e">
        <f t="shared" si="17"/>
        <v>#VALUE!</v>
      </c>
      <c r="AU85" s="88"/>
      <c r="AV85" s="88"/>
      <c r="AW85" s="88"/>
      <c r="AX85" s="89" t="str">
        <f t="shared" si="75"/>
        <v/>
      </c>
      <c r="AY85" s="90" t="str">
        <f t="shared" si="18"/>
        <v>Muy Alta</v>
      </c>
      <c r="AZ85" s="89" t="e">
        <f t="shared" si="23"/>
        <v>#VALUE!</v>
      </c>
      <c r="BA85" s="90" t="e">
        <f t="shared" si="19"/>
        <v>#VALUE!</v>
      </c>
      <c r="BB85" s="69" t="e">
        <f>IF(AND(AY85&lt;&gt;"",BA85&lt;&gt;""),VLOOKUP(AY85&amp;BA85,'No Eliminar'!$P$3:$Q$27,2,FALSE),"")</f>
        <v>#VALUE!</v>
      </c>
      <c r="BC85" s="88"/>
      <c r="BD85" s="992"/>
      <c r="BE85" s="992"/>
      <c r="BF85" s="992"/>
      <c r="BG85" s="992"/>
      <c r="BH85" s="992"/>
      <c r="BI85" s="1091"/>
    </row>
    <row r="86" spans="2:61" ht="49.5" thickBot="1" x14ac:dyDescent="0.35">
      <c r="B86" s="63"/>
      <c r="C86" s="156" t="e">
        <f>VLOOKUP(B86,'No Eliminar'!B$3:D$18,2,FALSE)</f>
        <v>#N/A</v>
      </c>
      <c r="D86" s="156" t="e">
        <f>VLOOKUP(B86,'No Eliminar'!B$3:E$18,4,FALSE)</f>
        <v>#N/A</v>
      </c>
      <c r="E86" s="63"/>
      <c r="F86" s="133"/>
      <c r="G86" s="1216"/>
      <c r="H86" s="1066"/>
      <c r="I86" s="1217"/>
      <c r="J86" s="1217"/>
      <c r="K86" s="431"/>
      <c r="L86" s="142"/>
      <c r="M86" s="937" t="str">
        <f t="shared" si="86"/>
        <v>;</v>
      </c>
      <c r="N86" s="938" t="str">
        <f t="shared" si="87"/>
        <v/>
      </c>
      <c r="O86" s="83"/>
      <c r="P86" s="83"/>
      <c r="Q86" s="83"/>
      <c r="R86" s="83"/>
      <c r="S86" s="83"/>
      <c r="T86" s="83"/>
      <c r="U86" s="83"/>
      <c r="V86" s="83"/>
      <c r="W86" s="83"/>
      <c r="X86" s="83"/>
      <c r="Y86" s="83"/>
      <c r="Z86" s="83"/>
      <c r="AA86" s="83"/>
      <c r="AB86" s="83"/>
      <c r="AC86" s="83"/>
      <c r="AD86" s="83"/>
      <c r="AE86" s="83"/>
      <c r="AF86" s="83"/>
      <c r="AG86" s="83"/>
      <c r="AH86" s="57">
        <f t="shared" si="20"/>
        <v>0</v>
      </c>
      <c r="AI86" s="75" t="str">
        <f t="shared" si="21"/>
        <v>Moderado</v>
      </c>
      <c r="AJ86" s="74">
        <f t="shared" si="22"/>
        <v>0.6</v>
      </c>
      <c r="AK86" s="936" t="e">
        <f>IF(AND(M86&lt;&gt;"",AI86&lt;&gt;""),VLOOKUP(M86&amp;AI86,'No Eliminar'!$P$32:$Q$56,2,FALSE),"")</f>
        <v>#N/A</v>
      </c>
      <c r="AL86" s="124"/>
      <c r="AM86" s="992"/>
      <c r="AN86" s="992"/>
      <c r="AO86" s="87" t="str">
        <f t="shared" si="14"/>
        <v>Impacto</v>
      </c>
      <c r="AP86" s="88"/>
      <c r="AQ86" s="130" t="str">
        <f t="shared" si="15"/>
        <v/>
      </c>
      <c r="AR86" s="88"/>
      <c r="AS86" s="86" t="str">
        <f t="shared" si="16"/>
        <v/>
      </c>
      <c r="AT86" s="89" t="e">
        <f t="shared" si="17"/>
        <v>#VALUE!</v>
      </c>
      <c r="AU86" s="88"/>
      <c r="AV86" s="88"/>
      <c r="AW86" s="88"/>
      <c r="AX86" s="89" t="str">
        <f t="shared" si="75"/>
        <v/>
      </c>
      <c r="AY86" s="90" t="str">
        <f t="shared" si="18"/>
        <v>Muy Alta</v>
      </c>
      <c r="AZ86" s="89" t="e">
        <f t="shared" si="23"/>
        <v>#VALUE!</v>
      </c>
      <c r="BA86" s="90" t="e">
        <f t="shared" si="19"/>
        <v>#VALUE!</v>
      </c>
      <c r="BB86" s="69" t="e">
        <f>IF(AND(AY86&lt;&gt;"",BA86&lt;&gt;""),VLOOKUP(AY86&amp;BA86,'No Eliminar'!$P$3:$Q$27,2,FALSE),"")</f>
        <v>#VALUE!</v>
      </c>
      <c r="BC86" s="88"/>
      <c r="BD86" s="992"/>
      <c r="BE86" s="992"/>
      <c r="BF86" s="992"/>
      <c r="BG86" s="992"/>
      <c r="BH86" s="992"/>
      <c r="BI86" s="1091"/>
    </row>
    <row r="87" spans="2:61" ht="49.5" thickBot="1" x14ac:dyDescent="0.35">
      <c r="B87" s="63"/>
      <c r="C87" s="156" t="e">
        <f>VLOOKUP(B87,'No Eliminar'!B$3:D$18,2,FALSE)</f>
        <v>#N/A</v>
      </c>
      <c r="D87" s="156" t="e">
        <f>VLOOKUP(B87,'No Eliminar'!B$3:E$18,4,FALSE)</f>
        <v>#N/A</v>
      </c>
      <c r="E87" s="63"/>
      <c r="F87" s="133"/>
      <c r="G87" s="1216"/>
      <c r="H87" s="1066"/>
      <c r="I87" s="1217"/>
      <c r="J87" s="1217"/>
      <c r="K87" s="431"/>
      <c r="L87" s="142"/>
      <c r="M87" s="937" t="str">
        <f t="shared" si="86"/>
        <v>;</v>
      </c>
      <c r="N87" s="938" t="str">
        <f t="shared" si="87"/>
        <v/>
      </c>
      <c r="O87" s="83"/>
      <c r="P87" s="83"/>
      <c r="Q87" s="83"/>
      <c r="R87" s="83"/>
      <c r="S87" s="83"/>
      <c r="T87" s="83"/>
      <c r="U87" s="83"/>
      <c r="V87" s="83"/>
      <c r="W87" s="83"/>
      <c r="X87" s="83"/>
      <c r="Y87" s="83"/>
      <c r="Z87" s="83"/>
      <c r="AA87" s="83"/>
      <c r="AB87" s="83"/>
      <c r="AC87" s="83"/>
      <c r="AD87" s="83"/>
      <c r="AE87" s="83"/>
      <c r="AF87" s="83"/>
      <c r="AG87" s="83"/>
      <c r="AH87" s="57">
        <f t="shared" si="20"/>
        <v>0</v>
      </c>
      <c r="AI87" s="75" t="str">
        <f t="shared" si="21"/>
        <v>Moderado</v>
      </c>
      <c r="AJ87" s="74">
        <f t="shared" si="22"/>
        <v>0.6</v>
      </c>
      <c r="AK87" s="936" t="e">
        <f>IF(AND(M87&lt;&gt;"",AI87&lt;&gt;""),VLOOKUP(M87&amp;AI87,'No Eliminar'!$P$32:$Q$56,2,FALSE),"")</f>
        <v>#N/A</v>
      </c>
      <c r="AL87" s="124"/>
      <c r="AM87" s="992"/>
      <c r="AN87" s="992"/>
      <c r="AO87" s="87" t="str">
        <f t="shared" si="14"/>
        <v>Impacto</v>
      </c>
      <c r="AP87" s="88"/>
      <c r="AQ87" s="130" t="str">
        <f t="shared" si="15"/>
        <v/>
      </c>
      <c r="AR87" s="88"/>
      <c r="AS87" s="86" t="str">
        <f t="shared" si="16"/>
        <v/>
      </c>
      <c r="AT87" s="89" t="e">
        <f t="shared" si="17"/>
        <v>#VALUE!</v>
      </c>
      <c r="AU87" s="88"/>
      <c r="AV87" s="88"/>
      <c r="AW87" s="88"/>
      <c r="AX87" s="89" t="str">
        <f t="shared" si="75"/>
        <v/>
      </c>
      <c r="AY87" s="90" t="str">
        <f t="shared" si="18"/>
        <v>Muy Alta</v>
      </c>
      <c r="AZ87" s="89" t="e">
        <f t="shared" si="23"/>
        <v>#VALUE!</v>
      </c>
      <c r="BA87" s="90" t="e">
        <f t="shared" si="19"/>
        <v>#VALUE!</v>
      </c>
      <c r="BB87" s="69" t="e">
        <f>IF(AND(AY87&lt;&gt;"",BA87&lt;&gt;""),VLOOKUP(AY87&amp;BA87,'No Eliminar'!$P$3:$Q$27,2,FALSE),"")</f>
        <v>#VALUE!</v>
      </c>
      <c r="BC87" s="88"/>
      <c r="BD87" s="992"/>
      <c r="BE87" s="992"/>
      <c r="BF87" s="992"/>
      <c r="BG87" s="992"/>
      <c r="BH87" s="992"/>
      <c r="BI87" s="1091"/>
    </row>
    <row r="88" spans="2:61" ht="49.5" thickBot="1" x14ac:dyDescent="0.35">
      <c r="B88" s="63"/>
      <c r="C88" s="156" t="e">
        <f>VLOOKUP(B88,'No Eliminar'!B$3:D$18,2,FALSE)</f>
        <v>#N/A</v>
      </c>
      <c r="D88" s="156" t="e">
        <f>VLOOKUP(B88,'No Eliminar'!B$3:E$18,4,FALSE)</f>
        <v>#N/A</v>
      </c>
      <c r="E88" s="63"/>
      <c r="F88" s="133"/>
      <c r="G88" s="1216"/>
      <c r="H88" s="1066"/>
      <c r="I88" s="1217"/>
      <c r="J88" s="1217"/>
      <c r="K88" s="431"/>
      <c r="L88" s="142"/>
      <c r="M88" s="937" t="str">
        <f t="shared" si="86"/>
        <v>;</v>
      </c>
      <c r="N88" s="938" t="str">
        <f t="shared" si="87"/>
        <v/>
      </c>
      <c r="O88" s="83"/>
      <c r="P88" s="83"/>
      <c r="Q88" s="83"/>
      <c r="R88" s="83"/>
      <c r="S88" s="83"/>
      <c r="T88" s="83"/>
      <c r="U88" s="83"/>
      <c r="V88" s="83"/>
      <c r="W88" s="83"/>
      <c r="X88" s="83"/>
      <c r="Y88" s="83"/>
      <c r="Z88" s="83"/>
      <c r="AA88" s="83"/>
      <c r="AB88" s="83"/>
      <c r="AC88" s="83"/>
      <c r="AD88" s="83"/>
      <c r="AE88" s="83"/>
      <c r="AF88" s="83"/>
      <c r="AG88" s="83"/>
      <c r="AH88" s="57">
        <f t="shared" ref="AH88:AH151" si="88">COUNTIF(O88:AG88, "SI")</f>
        <v>0</v>
      </c>
      <c r="AI88" s="75" t="str">
        <f t="shared" ref="AI88:AI151" si="89">IF(AH88&lt;=5, "Moderado", IF(AH88&lt;=11,"Mayor","Catastrófico"))</f>
        <v>Moderado</v>
      </c>
      <c r="AJ88" s="74">
        <f t="shared" ref="AJ88:AJ151" si="90">IF(AI88="Leve", 20%, IF(AI88="Menor",40%, IF(AI88="Moderado",60%, IF(AI88="Mayor",80%,IF(AI88="Catastrófico",100%,"")))))</f>
        <v>0.6</v>
      </c>
      <c r="AK88" s="936" t="e">
        <f>IF(AND(M88&lt;&gt;"",AI88&lt;&gt;""),VLOOKUP(M88&amp;AI88,'No Eliminar'!$P$32:$Q$56,2,FALSE),"")</f>
        <v>#N/A</v>
      </c>
      <c r="AL88" s="124"/>
      <c r="AM88" s="992"/>
      <c r="AN88" s="992"/>
      <c r="AO88" s="87" t="str">
        <f t="shared" ref="AO88:AO151" si="91">IF(AP88="Preventivo","Probabilidad",IF(AP88="Detectivo","Probabilidad","Impacto"))</f>
        <v>Impacto</v>
      </c>
      <c r="AP88" s="88"/>
      <c r="AQ88" s="130" t="str">
        <f t="shared" ref="AQ88:AQ151" si="92">IF(AP88="Preventivo", 25%, IF(AP88="Detectivo",15%, IF(AP88="Correctivo",10%,IF(AP88="No se tienen controles para aplicar al impacto","No Aplica",""))))</f>
        <v/>
      </c>
      <c r="AR88" s="88"/>
      <c r="AS88" s="86" t="str">
        <f t="shared" ref="AS88:AS151" si="93">IF(AR88="Automático", 25%, IF(AR88="Manual",15%,IF(AR88="No Aplica", "No Aplica","")))</f>
        <v/>
      </c>
      <c r="AT88" s="89" t="e">
        <f t="shared" ref="AT88:AT151" si="94">AQ88+AS88</f>
        <v>#VALUE!</v>
      </c>
      <c r="AU88" s="88"/>
      <c r="AV88" s="88"/>
      <c r="AW88" s="88"/>
      <c r="AX88" s="89" t="str">
        <f t="shared" ref="AX88:AX151" si="95">IFERROR(IF(AO88="Probabilidad",(N88-(+N88*AT88)),IF(AO88="Impacto",N88,"")),"")</f>
        <v/>
      </c>
      <c r="AY88" s="90" t="str">
        <f t="shared" ref="AY88:AY151" si="96">IF(AX88&lt;=20%, "Muy Baja", IF(AX88&lt;=40%,"Baja", IF(AX88&lt;=60%,"Media",IF(AX88&lt;=80%,"Alta","Muy Alta"))))</f>
        <v>Muy Alta</v>
      </c>
      <c r="AZ88" s="89" t="e">
        <f t="shared" ref="AZ88:AZ151" si="97">IF(AO88="Impacto",(AJ88-(+AJ88*AT88)),AJ88)</f>
        <v>#VALUE!</v>
      </c>
      <c r="BA88" s="90" t="e">
        <f t="shared" ref="BA88:BA151" si="98">IF(AZ88&lt;=20%, "Leve", IF(AZ88&lt;=40%,"Menor", IF(AZ88&lt;=60%,"Moderado",IF(AZ88&lt;=80%,"Mayor","Catastrófico"))))</f>
        <v>#VALUE!</v>
      </c>
      <c r="BB88" s="69" t="e">
        <f>IF(AND(AY88&lt;&gt;"",BA88&lt;&gt;""),VLOOKUP(AY88&amp;BA88,'No Eliminar'!$P$3:$Q$27,2,FALSE),"")</f>
        <v>#VALUE!</v>
      </c>
      <c r="BC88" s="88"/>
      <c r="BD88" s="992"/>
      <c r="BE88" s="992"/>
      <c r="BF88" s="992"/>
      <c r="BG88" s="992"/>
      <c r="BH88" s="992"/>
      <c r="BI88" s="1091"/>
    </row>
    <row r="89" spans="2:61" ht="49.5" thickBot="1" x14ac:dyDescent="0.35">
      <c r="B89" s="63"/>
      <c r="C89" s="156" t="e">
        <f>VLOOKUP(B89,'No Eliminar'!B$3:D$18,2,FALSE)</f>
        <v>#N/A</v>
      </c>
      <c r="D89" s="156" t="e">
        <f>VLOOKUP(B89,'No Eliminar'!B$3:E$18,4,FALSE)</f>
        <v>#N/A</v>
      </c>
      <c r="E89" s="63"/>
      <c r="F89" s="133"/>
      <c r="G89" s="1216"/>
      <c r="H89" s="1066"/>
      <c r="I89" s="1217"/>
      <c r="J89" s="1217"/>
      <c r="K89" s="431"/>
      <c r="L89" s="142"/>
      <c r="M89" s="937" t="str">
        <f t="shared" si="86"/>
        <v>;</v>
      </c>
      <c r="N89" s="938" t="str">
        <f t="shared" si="87"/>
        <v/>
      </c>
      <c r="O89" s="83"/>
      <c r="P89" s="83"/>
      <c r="Q89" s="83"/>
      <c r="R89" s="83"/>
      <c r="S89" s="83"/>
      <c r="T89" s="83"/>
      <c r="U89" s="83"/>
      <c r="V89" s="83"/>
      <c r="W89" s="83"/>
      <c r="X89" s="83"/>
      <c r="Y89" s="83"/>
      <c r="Z89" s="83"/>
      <c r="AA89" s="83"/>
      <c r="AB89" s="83"/>
      <c r="AC89" s="83"/>
      <c r="AD89" s="83"/>
      <c r="AE89" s="83"/>
      <c r="AF89" s="83"/>
      <c r="AG89" s="83"/>
      <c r="AH89" s="57">
        <f t="shared" si="88"/>
        <v>0</v>
      </c>
      <c r="AI89" s="75" t="str">
        <f t="shared" si="89"/>
        <v>Moderado</v>
      </c>
      <c r="AJ89" s="74">
        <f t="shared" si="90"/>
        <v>0.6</v>
      </c>
      <c r="AK89" s="936" t="e">
        <f>IF(AND(M89&lt;&gt;"",AI89&lt;&gt;""),VLOOKUP(M89&amp;AI89,'No Eliminar'!$P$32:$Q$56,2,FALSE),"")</f>
        <v>#N/A</v>
      </c>
      <c r="AL89" s="124"/>
      <c r="AM89" s="992"/>
      <c r="AN89" s="992"/>
      <c r="AO89" s="87" t="str">
        <f t="shared" si="91"/>
        <v>Impacto</v>
      </c>
      <c r="AP89" s="88"/>
      <c r="AQ89" s="130" t="str">
        <f t="shared" si="92"/>
        <v/>
      </c>
      <c r="AR89" s="88"/>
      <c r="AS89" s="86" t="str">
        <f t="shared" si="93"/>
        <v/>
      </c>
      <c r="AT89" s="89" t="e">
        <f t="shared" si="94"/>
        <v>#VALUE!</v>
      </c>
      <c r="AU89" s="88"/>
      <c r="AV89" s="88"/>
      <c r="AW89" s="88"/>
      <c r="AX89" s="89" t="str">
        <f t="shared" si="95"/>
        <v/>
      </c>
      <c r="AY89" s="90" t="str">
        <f t="shared" si="96"/>
        <v>Muy Alta</v>
      </c>
      <c r="AZ89" s="89" t="e">
        <f t="shared" si="97"/>
        <v>#VALUE!</v>
      </c>
      <c r="BA89" s="90" t="e">
        <f t="shared" si="98"/>
        <v>#VALUE!</v>
      </c>
      <c r="BB89" s="69" t="e">
        <f>IF(AND(AY89&lt;&gt;"",BA89&lt;&gt;""),VLOOKUP(AY89&amp;BA89,'No Eliminar'!$P$3:$Q$27,2,FALSE),"")</f>
        <v>#VALUE!</v>
      </c>
      <c r="BC89" s="88"/>
      <c r="BD89" s="992"/>
      <c r="BE89" s="992"/>
      <c r="BF89" s="992"/>
      <c r="BG89" s="992"/>
      <c r="BH89" s="992"/>
      <c r="BI89" s="1091"/>
    </row>
    <row r="90" spans="2:61" ht="49.5" thickBot="1" x14ac:dyDescent="0.35">
      <c r="B90" s="63"/>
      <c r="C90" s="156" t="e">
        <f>VLOOKUP(B90,'No Eliminar'!B$3:D$18,2,FALSE)</f>
        <v>#N/A</v>
      </c>
      <c r="D90" s="156" t="e">
        <f>VLOOKUP(B90,'No Eliminar'!B$3:E$18,4,FALSE)</f>
        <v>#N/A</v>
      </c>
      <c r="E90" s="63"/>
      <c r="F90" s="133"/>
      <c r="G90" s="1216"/>
      <c r="H90" s="1066"/>
      <c r="I90" s="1217"/>
      <c r="J90" s="1217"/>
      <c r="K90" s="431"/>
      <c r="L90" s="142"/>
      <c r="M90" s="937" t="str">
        <f t="shared" si="86"/>
        <v>;</v>
      </c>
      <c r="N90" s="938" t="str">
        <f t="shared" si="87"/>
        <v/>
      </c>
      <c r="O90" s="83"/>
      <c r="P90" s="83"/>
      <c r="Q90" s="83"/>
      <c r="R90" s="83"/>
      <c r="S90" s="83"/>
      <c r="T90" s="83"/>
      <c r="U90" s="83"/>
      <c r="V90" s="83"/>
      <c r="W90" s="83"/>
      <c r="X90" s="83"/>
      <c r="Y90" s="83"/>
      <c r="Z90" s="83"/>
      <c r="AA90" s="83"/>
      <c r="AB90" s="83"/>
      <c r="AC90" s="83"/>
      <c r="AD90" s="83"/>
      <c r="AE90" s="83"/>
      <c r="AF90" s="83"/>
      <c r="AG90" s="83"/>
      <c r="AH90" s="57">
        <f t="shared" si="88"/>
        <v>0</v>
      </c>
      <c r="AI90" s="75" t="str">
        <f t="shared" si="89"/>
        <v>Moderado</v>
      </c>
      <c r="AJ90" s="74">
        <f t="shared" si="90"/>
        <v>0.6</v>
      </c>
      <c r="AK90" s="936" t="e">
        <f>IF(AND(M90&lt;&gt;"",AI90&lt;&gt;""),VLOOKUP(M90&amp;AI90,'No Eliminar'!$P$32:$Q$56,2,FALSE),"")</f>
        <v>#N/A</v>
      </c>
      <c r="AL90" s="124"/>
      <c r="AM90" s="992"/>
      <c r="AN90" s="992"/>
      <c r="AO90" s="87" t="str">
        <f t="shared" si="91"/>
        <v>Impacto</v>
      </c>
      <c r="AP90" s="88"/>
      <c r="AQ90" s="130" t="str">
        <f t="shared" si="92"/>
        <v/>
      </c>
      <c r="AR90" s="88"/>
      <c r="AS90" s="86" t="str">
        <f t="shared" si="93"/>
        <v/>
      </c>
      <c r="AT90" s="89" t="e">
        <f t="shared" si="94"/>
        <v>#VALUE!</v>
      </c>
      <c r="AU90" s="88"/>
      <c r="AV90" s="88"/>
      <c r="AW90" s="88"/>
      <c r="AX90" s="89" t="str">
        <f t="shared" si="95"/>
        <v/>
      </c>
      <c r="AY90" s="90" t="str">
        <f t="shared" si="96"/>
        <v>Muy Alta</v>
      </c>
      <c r="AZ90" s="89" t="e">
        <f t="shared" si="97"/>
        <v>#VALUE!</v>
      </c>
      <c r="BA90" s="90" t="e">
        <f t="shared" si="98"/>
        <v>#VALUE!</v>
      </c>
      <c r="BB90" s="69" t="e">
        <f>IF(AND(AY90&lt;&gt;"",BA90&lt;&gt;""),VLOOKUP(AY90&amp;BA90,'No Eliminar'!$P$3:$Q$27,2,FALSE),"")</f>
        <v>#VALUE!</v>
      </c>
      <c r="BC90" s="88"/>
      <c r="BD90" s="992"/>
      <c r="BE90" s="992"/>
      <c r="BF90" s="992"/>
      <c r="BG90" s="992"/>
      <c r="BH90" s="992"/>
      <c r="BI90" s="1091"/>
    </row>
    <row r="91" spans="2:61" ht="49.5" thickBot="1" x14ac:dyDescent="0.35">
      <c r="B91" s="63"/>
      <c r="C91" s="156" t="e">
        <f>VLOOKUP(B91,'No Eliminar'!B$3:D$18,2,FALSE)</f>
        <v>#N/A</v>
      </c>
      <c r="D91" s="156" t="e">
        <f>VLOOKUP(B91,'No Eliminar'!B$3:E$18,4,FALSE)</f>
        <v>#N/A</v>
      </c>
      <c r="E91" s="63"/>
      <c r="F91" s="133"/>
      <c r="G91" s="1216"/>
      <c r="H91" s="1066"/>
      <c r="I91" s="1217"/>
      <c r="J91" s="1217"/>
      <c r="K91" s="431"/>
      <c r="L91" s="142"/>
      <c r="M91" s="937" t="str">
        <f t="shared" si="86"/>
        <v>;</v>
      </c>
      <c r="N91" s="938" t="str">
        <f t="shared" si="87"/>
        <v/>
      </c>
      <c r="O91" s="83"/>
      <c r="P91" s="83"/>
      <c r="Q91" s="83"/>
      <c r="R91" s="83"/>
      <c r="S91" s="83"/>
      <c r="T91" s="83"/>
      <c r="U91" s="83"/>
      <c r="V91" s="83"/>
      <c r="W91" s="83"/>
      <c r="X91" s="83"/>
      <c r="Y91" s="83"/>
      <c r="Z91" s="83"/>
      <c r="AA91" s="83"/>
      <c r="AB91" s="83"/>
      <c r="AC91" s="83"/>
      <c r="AD91" s="83"/>
      <c r="AE91" s="83"/>
      <c r="AF91" s="83"/>
      <c r="AG91" s="83"/>
      <c r="AH91" s="57">
        <f t="shared" si="88"/>
        <v>0</v>
      </c>
      <c r="AI91" s="75" t="str">
        <f t="shared" si="89"/>
        <v>Moderado</v>
      </c>
      <c r="AJ91" s="74">
        <f t="shared" si="90"/>
        <v>0.6</v>
      </c>
      <c r="AK91" s="936" t="e">
        <f>IF(AND(M91&lt;&gt;"",AI91&lt;&gt;""),VLOOKUP(M91&amp;AI91,'No Eliminar'!$P$32:$Q$56,2,FALSE),"")</f>
        <v>#N/A</v>
      </c>
      <c r="AL91" s="124"/>
      <c r="AM91" s="992"/>
      <c r="AN91" s="992"/>
      <c r="AO91" s="87" t="str">
        <f t="shared" si="91"/>
        <v>Impacto</v>
      </c>
      <c r="AP91" s="88"/>
      <c r="AQ91" s="130" t="str">
        <f t="shared" si="92"/>
        <v/>
      </c>
      <c r="AR91" s="88"/>
      <c r="AS91" s="86" t="str">
        <f t="shared" si="93"/>
        <v/>
      </c>
      <c r="AT91" s="89" t="e">
        <f t="shared" si="94"/>
        <v>#VALUE!</v>
      </c>
      <c r="AU91" s="88"/>
      <c r="AV91" s="88"/>
      <c r="AW91" s="88"/>
      <c r="AX91" s="89" t="str">
        <f t="shared" si="95"/>
        <v/>
      </c>
      <c r="AY91" s="90" t="str">
        <f t="shared" si="96"/>
        <v>Muy Alta</v>
      </c>
      <c r="AZ91" s="89" t="e">
        <f t="shared" si="97"/>
        <v>#VALUE!</v>
      </c>
      <c r="BA91" s="90" t="e">
        <f t="shared" si="98"/>
        <v>#VALUE!</v>
      </c>
      <c r="BB91" s="69" t="e">
        <f>IF(AND(AY91&lt;&gt;"",BA91&lt;&gt;""),VLOOKUP(AY91&amp;BA91,'No Eliminar'!$P$3:$Q$27,2,FALSE),"")</f>
        <v>#VALUE!</v>
      </c>
      <c r="BC91" s="88"/>
      <c r="BD91" s="992"/>
      <c r="BE91" s="992"/>
      <c r="BF91" s="992"/>
      <c r="BG91" s="992"/>
      <c r="BH91" s="992"/>
      <c r="BI91" s="1091"/>
    </row>
    <row r="92" spans="2:61" ht="49.5" thickBot="1" x14ac:dyDescent="0.35">
      <c r="B92" s="63"/>
      <c r="C92" s="156" t="e">
        <f>VLOOKUP(B92,'No Eliminar'!B$3:D$18,2,FALSE)</f>
        <v>#N/A</v>
      </c>
      <c r="D92" s="156" t="e">
        <f>VLOOKUP(B92,'No Eliminar'!B$3:E$18,4,FALSE)</f>
        <v>#N/A</v>
      </c>
      <c r="E92" s="63"/>
      <c r="F92" s="133"/>
      <c r="G92" s="1216"/>
      <c r="H92" s="1066"/>
      <c r="I92" s="1217"/>
      <c r="J92" s="1217"/>
      <c r="K92" s="431"/>
      <c r="L92" s="142"/>
      <c r="M92" s="937" t="str">
        <f t="shared" si="86"/>
        <v>;</v>
      </c>
      <c r="N92" s="938" t="str">
        <f t="shared" si="87"/>
        <v/>
      </c>
      <c r="O92" s="83"/>
      <c r="P92" s="83"/>
      <c r="Q92" s="83"/>
      <c r="R92" s="83"/>
      <c r="S92" s="83"/>
      <c r="T92" s="83"/>
      <c r="U92" s="83"/>
      <c r="V92" s="83"/>
      <c r="W92" s="83"/>
      <c r="X92" s="83"/>
      <c r="Y92" s="83"/>
      <c r="Z92" s="83"/>
      <c r="AA92" s="83"/>
      <c r="AB92" s="83"/>
      <c r="AC92" s="83"/>
      <c r="AD92" s="83"/>
      <c r="AE92" s="83"/>
      <c r="AF92" s="83"/>
      <c r="AG92" s="83"/>
      <c r="AH92" s="57">
        <f t="shared" si="88"/>
        <v>0</v>
      </c>
      <c r="AI92" s="75" t="str">
        <f t="shared" si="89"/>
        <v>Moderado</v>
      </c>
      <c r="AJ92" s="74">
        <f t="shared" si="90"/>
        <v>0.6</v>
      </c>
      <c r="AK92" s="936" t="e">
        <f>IF(AND(M92&lt;&gt;"",AI92&lt;&gt;""),VLOOKUP(M92&amp;AI92,'No Eliminar'!$P$32:$Q$56,2,FALSE),"")</f>
        <v>#N/A</v>
      </c>
      <c r="AL92" s="124"/>
      <c r="AM92" s="992"/>
      <c r="AN92" s="992"/>
      <c r="AO92" s="87" t="str">
        <f t="shared" si="91"/>
        <v>Impacto</v>
      </c>
      <c r="AP92" s="88"/>
      <c r="AQ92" s="130" t="str">
        <f t="shared" si="92"/>
        <v/>
      </c>
      <c r="AR92" s="88"/>
      <c r="AS92" s="86" t="str">
        <f t="shared" si="93"/>
        <v/>
      </c>
      <c r="AT92" s="89" t="e">
        <f t="shared" si="94"/>
        <v>#VALUE!</v>
      </c>
      <c r="AU92" s="88"/>
      <c r="AV92" s="88"/>
      <c r="AW92" s="88"/>
      <c r="AX92" s="89" t="str">
        <f t="shared" si="95"/>
        <v/>
      </c>
      <c r="AY92" s="90" t="str">
        <f t="shared" si="96"/>
        <v>Muy Alta</v>
      </c>
      <c r="AZ92" s="89" t="e">
        <f t="shared" si="97"/>
        <v>#VALUE!</v>
      </c>
      <c r="BA92" s="90" t="e">
        <f t="shared" si="98"/>
        <v>#VALUE!</v>
      </c>
      <c r="BB92" s="69" t="e">
        <f>IF(AND(AY92&lt;&gt;"",BA92&lt;&gt;""),VLOOKUP(AY92&amp;BA92,'No Eliminar'!$P$3:$Q$27,2,FALSE),"")</f>
        <v>#VALUE!</v>
      </c>
      <c r="BC92" s="88"/>
      <c r="BD92" s="992"/>
      <c r="BE92" s="992"/>
      <c r="BF92" s="992"/>
      <c r="BG92" s="992"/>
      <c r="BH92" s="992"/>
      <c r="BI92" s="1091"/>
    </row>
    <row r="93" spans="2:61" ht="49.5" thickBot="1" x14ac:dyDescent="0.35">
      <c r="B93" s="63"/>
      <c r="C93" s="156" t="e">
        <f>VLOOKUP(B93,'No Eliminar'!B$3:D$18,2,FALSE)</f>
        <v>#N/A</v>
      </c>
      <c r="D93" s="156" t="e">
        <f>VLOOKUP(B93,'No Eliminar'!B$3:E$18,4,FALSE)</f>
        <v>#N/A</v>
      </c>
      <c r="E93" s="63"/>
      <c r="F93" s="133"/>
      <c r="G93" s="1216"/>
      <c r="H93" s="1066"/>
      <c r="I93" s="1217"/>
      <c r="J93" s="1217"/>
      <c r="K93" s="431"/>
      <c r="L93" s="142"/>
      <c r="M93" s="937" t="str">
        <f t="shared" si="86"/>
        <v>;</v>
      </c>
      <c r="N93" s="938" t="str">
        <f t="shared" si="87"/>
        <v/>
      </c>
      <c r="O93" s="83"/>
      <c r="P93" s="83"/>
      <c r="Q93" s="83"/>
      <c r="R93" s="83"/>
      <c r="S93" s="83"/>
      <c r="T93" s="83"/>
      <c r="U93" s="83"/>
      <c r="V93" s="83"/>
      <c r="W93" s="83"/>
      <c r="X93" s="83"/>
      <c r="Y93" s="83"/>
      <c r="Z93" s="83"/>
      <c r="AA93" s="83"/>
      <c r="AB93" s="83"/>
      <c r="AC93" s="83"/>
      <c r="AD93" s="83"/>
      <c r="AE93" s="83"/>
      <c r="AF93" s="83"/>
      <c r="AG93" s="83"/>
      <c r="AH93" s="57">
        <f t="shared" si="88"/>
        <v>0</v>
      </c>
      <c r="AI93" s="75" t="str">
        <f t="shared" si="89"/>
        <v>Moderado</v>
      </c>
      <c r="AJ93" s="74">
        <f t="shared" si="90"/>
        <v>0.6</v>
      </c>
      <c r="AK93" s="936" t="e">
        <f>IF(AND(M93&lt;&gt;"",AI93&lt;&gt;""),VLOOKUP(M93&amp;AI93,'No Eliminar'!$P$32:$Q$56,2,FALSE),"")</f>
        <v>#N/A</v>
      </c>
      <c r="AL93" s="124"/>
      <c r="AM93" s="992"/>
      <c r="AN93" s="992"/>
      <c r="AO93" s="87" t="str">
        <f t="shared" si="91"/>
        <v>Impacto</v>
      </c>
      <c r="AP93" s="88"/>
      <c r="AQ93" s="130" t="str">
        <f t="shared" si="92"/>
        <v/>
      </c>
      <c r="AR93" s="88"/>
      <c r="AS93" s="86" t="str">
        <f t="shared" si="93"/>
        <v/>
      </c>
      <c r="AT93" s="89" t="e">
        <f t="shared" si="94"/>
        <v>#VALUE!</v>
      </c>
      <c r="AU93" s="88"/>
      <c r="AV93" s="88"/>
      <c r="AW93" s="88"/>
      <c r="AX93" s="89" t="str">
        <f t="shared" si="95"/>
        <v/>
      </c>
      <c r="AY93" s="90" t="str">
        <f t="shared" si="96"/>
        <v>Muy Alta</v>
      </c>
      <c r="AZ93" s="89" t="e">
        <f t="shared" si="97"/>
        <v>#VALUE!</v>
      </c>
      <c r="BA93" s="90" t="e">
        <f t="shared" si="98"/>
        <v>#VALUE!</v>
      </c>
      <c r="BB93" s="69" t="e">
        <f>IF(AND(AY93&lt;&gt;"",BA93&lt;&gt;""),VLOOKUP(AY93&amp;BA93,'No Eliminar'!$P$3:$Q$27,2,FALSE),"")</f>
        <v>#VALUE!</v>
      </c>
      <c r="BC93" s="88"/>
      <c r="BD93" s="992"/>
      <c r="BE93" s="992"/>
      <c r="BF93" s="992"/>
      <c r="BG93" s="992"/>
      <c r="BH93" s="992"/>
      <c r="BI93" s="1091"/>
    </row>
    <row r="94" spans="2:61" ht="49.5" thickBot="1" x14ac:dyDescent="0.35">
      <c r="B94" s="63"/>
      <c r="C94" s="156" t="e">
        <f>VLOOKUP(B94,'No Eliminar'!B$3:D$18,2,FALSE)</f>
        <v>#N/A</v>
      </c>
      <c r="D94" s="156" t="e">
        <f>VLOOKUP(B94,'No Eliminar'!B$3:E$18,4,FALSE)</f>
        <v>#N/A</v>
      </c>
      <c r="E94" s="63"/>
      <c r="F94" s="133"/>
      <c r="G94" s="1216"/>
      <c r="H94" s="1066"/>
      <c r="I94" s="1217"/>
      <c r="J94" s="1217"/>
      <c r="K94" s="431"/>
      <c r="L94" s="142"/>
      <c r="M94" s="937" t="str">
        <f t="shared" si="86"/>
        <v>;</v>
      </c>
      <c r="N94" s="938" t="str">
        <f t="shared" si="87"/>
        <v/>
      </c>
      <c r="O94" s="83"/>
      <c r="P94" s="83"/>
      <c r="Q94" s="83"/>
      <c r="R94" s="83"/>
      <c r="S94" s="83"/>
      <c r="T94" s="83"/>
      <c r="U94" s="83"/>
      <c r="V94" s="83"/>
      <c r="W94" s="83"/>
      <c r="X94" s="83"/>
      <c r="Y94" s="83"/>
      <c r="Z94" s="83"/>
      <c r="AA94" s="83"/>
      <c r="AB94" s="83"/>
      <c r="AC94" s="83"/>
      <c r="AD94" s="83"/>
      <c r="AE94" s="83"/>
      <c r="AF94" s="83"/>
      <c r="AG94" s="83"/>
      <c r="AH94" s="57">
        <f t="shared" si="88"/>
        <v>0</v>
      </c>
      <c r="AI94" s="75" t="str">
        <f t="shared" si="89"/>
        <v>Moderado</v>
      </c>
      <c r="AJ94" s="74">
        <f t="shared" si="90"/>
        <v>0.6</v>
      </c>
      <c r="AK94" s="936" t="e">
        <f>IF(AND(M94&lt;&gt;"",AI94&lt;&gt;""),VLOOKUP(M94&amp;AI94,'No Eliminar'!$P$32:$Q$56,2,FALSE),"")</f>
        <v>#N/A</v>
      </c>
      <c r="AL94" s="124"/>
      <c r="AM94" s="992"/>
      <c r="AN94" s="992"/>
      <c r="AO94" s="87" t="str">
        <f t="shared" si="91"/>
        <v>Impacto</v>
      </c>
      <c r="AP94" s="88"/>
      <c r="AQ94" s="130" t="str">
        <f t="shared" si="92"/>
        <v/>
      </c>
      <c r="AR94" s="88"/>
      <c r="AS94" s="86" t="str">
        <f t="shared" si="93"/>
        <v/>
      </c>
      <c r="AT94" s="89" t="e">
        <f t="shared" si="94"/>
        <v>#VALUE!</v>
      </c>
      <c r="AU94" s="88"/>
      <c r="AV94" s="88"/>
      <c r="AW94" s="88"/>
      <c r="AX94" s="89" t="str">
        <f t="shared" si="95"/>
        <v/>
      </c>
      <c r="AY94" s="90" t="str">
        <f t="shared" si="96"/>
        <v>Muy Alta</v>
      </c>
      <c r="AZ94" s="89" t="e">
        <f t="shared" si="97"/>
        <v>#VALUE!</v>
      </c>
      <c r="BA94" s="90" t="e">
        <f t="shared" si="98"/>
        <v>#VALUE!</v>
      </c>
      <c r="BB94" s="69" t="e">
        <f>IF(AND(AY94&lt;&gt;"",BA94&lt;&gt;""),VLOOKUP(AY94&amp;BA94,'No Eliminar'!$P$3:$Q$27,2,FALSE),"")</f>
        <v>#VALUE!</v>
      </c>
      <c r="BC94" s="88"/>
      <c r="BD94" s="992"/>
      <c r="BE94" s="992"/>
      <c r="BF94" s="992"/>
      <c r="BG94" s="992"/>
      <c r="BH94" s="992"/>
      <c r="BI94" s="1091"/>
    </row>
    <row r="95" spans="2:61" ht="49.5" thickBot="1" x14ac:dyDescent="0.35">
      <c r="B95" s="63"/>
      <c r="C95" s="156" t="e">
        <f>VLOOKUP(B95,'No Eliminar'!B$3:D$18,2,FALSE)</f>
        <v>#N/A</v>
      </c>
      <c r="D95" s="156" t="e">
        <f>VLOOKUP(B95,'No Eliminar'!B$3:E$18,4,FALSE)</f>
        <v>#N/A</v>
      </c>
      <c r="E95" s="63"/>
      <c r="F95" s="133"/>
      <c r="G95" s="1216"/>
      <c r="H95" s="1066"/>
      <c r="I95" s="1217"/>
      <c r="J95" s="1217"/>
      <c r="K95" s="431"/>
      <c r="L95" s="142"/>
      <c r="M95" s="937" t="str">
        <f t="shared" si="86"/>
        <v>;</v>
      </c>
      <c r="N95" s="938" t="str">
        <f t="shared" si="87"/>
        <v/>
      </c>
      <c r="O95" s="83"/>
      <c r="P95" s="83"/>
      <c r="Q95" s="83"/>
      <c r="R95" s="83"/>
      <c r="S95" s="83"/>
      <c r="T95" s="83"/>
      <c r="U95" s="83"/>
      <c r="V95" s="83"/>
      <c r="W95" s="83"/>
      <c r="X95" s="83"/>
      <c r="Y95" s="83"/>
      <c r="Z95" s="83"/>
      <c r="AA95" s="83"/>
      <c r="AB95" s="83"/>
      <c r="AC95" s="83"/>
      <c r="AD95" s="83"/>
      <c r="AE95" s="83"/>
      <c r="AF95" s="83"/>
      <c r="AG95" s="83"/>
      <c r="AH95" s="57">
        <f t="shared" si="88"/>
        <v>0</v>
      </c>
      <c r="AI95" s="75" t="str">
        <f t="shared" si="89"/>
        <v>Moderado</v>
      </c>
      <c r="AJ95" s="74">
        <f t="shared" si="90"/>
        <v>0.6</v>
      </c>
      <c r="AK95" s="936" t="e">
        <f>IF(AND(M95&lt;&gt;"",AI95&lt;&gt;""),VLOOKUP(M95&amp;AI95,'No Eliminar'!$P$32:$Q$56,2,FALSE),"")</f>
        <v>#N/A</v>
      </c>
      <c r="AL95" s="124"/>
      <c r="AM95" s="992"/>
      <c r="AN95" s="992"/>
      <c r="AO95" s="87" t="str">
        <f t="shared" si="91"/>
        <v>Impacto</v>
      </c>
      <c r="AP95" s="88"/>
      <c r="AQ95" s="130" t="str">
        <f t="shared" si="92"/>
        <v/>
      </c>
      <c r="AR95" s="88"/>
      <c r="AS95" s="86" t="str">
        <f t="shared" si="93"/>
        <v/>
      </c>
      <c r="AT95" s="89" t="e">
        <f t="shared" si="94"/>
        <v>#VALUE!</v>
      </c>
      <c r="AU95" s="88"/>
      <c r="AV95" s="88"/>
      <c r="AW95" s="88"/>
      <c r="AX95" s="89" t="str">
        <f t="shared" si="95"/>
        <v/>
      </c>
      <c r="AY95" s="90" t="str">
        <f t="shared" si="96"/>
        <v>Muy Alta</v>
      </c>
      <c r="AZ95" s="89" t="e">
        <f t="shared" si="97"/>
        <v>#VALUE!</v>
      </c>
      <c r="BA95" s="90" t="e">
        <f t="shared" si="98"/>
        <v>#VALUE!</v>
      </c>
      <c r="BB95" s="69" t="e">
        <f>IF(AND(AY95&lt;&gt;"",BA95&lt;&gt;""),VLOOKUP(AY95&amp;BA95,'No Eliminar'!$P$3:$Q$27,2,FALSE),"")</f>
        <v>#VALUE!</v>
      </c>
      <c r="BC95" s="88"/>
      <c r="BD95" s="992"/>
      <c r="BE95" s="992"/>
      <c r="BF95" s="992"/>
      <c r="BG95" s="992"/>
      <c r="BH95" s="992"/>
      <c r="BI95" s="1091"/>
    </row>
    <row r="96" spans="2:61" ht="49.5" thickBot="1" x14ac:dyDescent="0.35">
      <c r="B96" s="63"/>
      <c r="C96" s="156" t="e">
        <f>VLOOKUP(B96,'No Eliminar'!B$3:D$18,2,FALSE)</f>
        <v>#N/A</v>
      </c>
      <c r="D96" s="156" t="e">
        <f>VLOOKUP(B96,'No Eliminar'!B$3:E$18,4,FALSE)</f>
        <v>#N/A</v>
      </c>
      <c r="E96" s="63"/>
      <c r="F96" s="133"/>
      <c r="G96" s="1216"/>
      <c r="H96" s="1066"/>
      <c r="I96" s="1217"/>
      <c r="J96" s="1217"/>
      <c r="K96" s="431"/>
      <c r="L96" s="142"/>
      <c r="M96" s="937" t="str">
        <f t="shared" si="86"/>
        <v>;</v>
      </c>
      <c r="N96" s="938" t="str">
        <f t="shared" si="87"/>
        <v/>
      </c>
      <c r="O96" s="83"/>
      <c r="P96" s="83"/>
      <c r="Q96" s="83"/>
      <c r="R96" s="83"/>
      <c r="S96" s="83"/>
      <c r="T96" s="83"/>
      <c r="U96" s="83"/>
      <c r="V96" s="83"/>
      <c r="W96" s="83"/>
      <c r="X96" s="83"/>
      <c r="Y96" s="83"/>
      <c r="Z96" s="83"/>
      <c r="AA96" s="83"/>
      <c r="AB96" s="83"/>
      <c r="AC96" s="83"/>
      <c r="AD96" s="83"/>
      <c r="AE96" s="83"/>
      <c r="AF96" s="83"/>
      <c r="AG96" s="83"/>
      <c r="AH96" s="57">
        <f t="shared" si="88"/>
        <v>0</v>
      </c>
      <c r="AI96" s="75" t="str">
        <f t="shared" si="89"/>
        <v>Moderado</v>
      </c>
      <c r="AJ96" s="74">
        <f t="shared" si="90"/>
        <v>0.6</v>
      </c>
      <c r="AK96" s="936" t="e">
        <f>IF(AND(M96&lt;&gt;"",AI96&lt;&gt;""),VLOOKUP(M96&amp;AI96,'No Eliminar'!$P$32:$Q$56,2,FALSE),"")</f>
        <v>#N/A</v>
      </c>
      <c r="AL96" s="124"/>
      <c r="AM96" s="992"/>
      <c r="AN96" s="992"/>
      <c r="AO96" s="87" t="str">
        <f t="shared" si="91"/>
        <v>Impacto</v>
      </c>
      <c r="AP96" s="88"/>
      <c r="AQ96" s="130" t="str">
        <f t="shared" si="92"/>
        <v/>
      </c>
      <c r="AR96" s="88"/>
      <c r="AS96" s="86" t="str">
        <f t="shared" si="93"/>
        <v/>
      </c>
      <c r="AT96" s="89" t="e">
        <f t="shared" si="94"/>
        <v>#VALUE!</v>
      </c>
      <c r="AU96" s="88"/>
      <c r="AV96" s="88"/>
      <c r="AW96" s="88"/>
      <c r="AX96" s="89" t="str">
        <f t="shared" si="95"/>
        <v/>
      </c>
      <c r="AY96" s="90" t="str">
        <f t="shared" si="96"/>
        <v>Muy Alta</v>
      </c>
      <c r="AZ96" s="89" t="e">
        <f t="shared" si="97"/>
        <v>#VALUE!</v>
      </c>
      <c r="BA96" s="90" t="e">
        <f t="shared" si="98"/>
        <v>#VALUE!</v>
      </c>
      <c r="BB96" s="69" t="e">
        <f>IF(AND(AY96&lt;&gt;"",BA96&lt;&gt;""),VLOOKUP(AY96&amp;BA96,'No Eliminar'!$P$3:$Q$27,2,FALSE),"")</f>
        <v>#VALUE!</v>
      </c>
      <c r="BC96" s="88"/>
      <c r="BD96" s="992"/>
      <c r="BE96" s="992"/>
      <c r="BF96" s="992"/>
      <c r="BG96" s="992"/>
      <c r="BH96" s="992"/>
      <c r="BI96" s="1091"/>
    </row>
    <row r="97" spans="2:61" ht="49.5" thickBot="1" x14ac:dyDescent="0.35">
      <c r="B97" s="63"/>
      <c r="C97" s="156" t="e">
        <f>VLOOKUP(B97,'No Eliminar'!B$3:D$18,2,FALSE)</f>
        <v>#N/A</v>
      </c>
      <c r="D97" s="156" t="e">
        <f>VLOOKUP(B97,'No Eliminar'!B$3:E$18,4,FALSE)</f>
        <v>#N/A</v>
      </c>
      <c r="E97" s="63"/>
      <c r="F97" s="133"/>
      <c r="G97" s="1216"/>
      <c r="H97" s="1066"/>
      <c r="I97" s="1217"/>
      <c r="J97" s="1217"/>
      <c r="K97" s="431"/>
      <c r="L97" s="142"/>
      <c r="M97" s="937" t="str">
        <f t="shared" si="86"/>
        <v>;</v>
      </c>
      <c r="N97" s="938" t="str">
        <f t="shared" si="87"/>
        <v/>
      </c>
      <c r="O97" s="83"/>
      <c r="P97" s="83"/>
      <c r="Q97" s="83"/>
      <c r="R97" s="83"/>
      <c r="S97" s="83"/>
      <c r="T97" s="83"/>
      <c r="U97" s="83"/>
      <c r="V97" s="83"/>
      <c r="W97" s="83"/>
      <c r="X97" s="83"/>
      <c r="Y97" s="83"/>
      <c r="Z97" s="83"/>
      <c r="AA97" s="83"/>
      <c r="AB97" s="83"/>
      <c r="AC97" s="83"/>
      <c r="AD97" s="83"/>
      <c r="AE97" s="83"/>
      <c r="AF97" s="83"/>
      <c r="AG97" s="83"/>
      <c r="AH97" s="57">
        <f t="shared" si="88"/>
        <v>0</v>
      </c>
      <c r="AI97" s="75" t="str">
        <f t="shared" si="89"/>
        <v>Moderado</v>
      </c>
      <c r="AJ97" s="74">
        <f t="shared" si="90"/>
        <v>0.6</v>
      </c>
      <c r="AK97" s="936" t="e">
        <f>IF(AND(M97&lt;&gt;"",AI97&lt;&gt;""),VLOOKUP(M97&amp;AI97,'No Eliminar'!$P$32:$Q$56,2,FALSE),"")</f>
        <v>#N/A</v>
      </c>
      <c r="AL97" s="124"/>
      <c r="AM97" s="992"/>
      <c r="AN97" s="992"/>
      <c r="AO97" s="87" t="str">
        <f t="shared" si="91"/>
        <v>Impacto</v>
      </c>
      <c r="AP97" s="88"/>
      <c r="AQ97" s="130" t="str">
        <f t="shared" si="92"/>
        <v/>
      </c>
      <c r="AR97" s="88"/>
      <c r="AS97" s="86" t="str">
        <f t="shared" si="93"/>
        <v/>
      </c>
      <c r="AT97" s="89" t="e">
        <f t="shared" si="94"/>
        <v>#VALUE!</v>
      </c>
      <c r="AU97" s="88"/>
      <c r="AV97" s="88"/>
      <c r="AW97" s="88"/>
      <c r="AX97" s="89" t="str">
        <f t="shared" si="95"/>
        <v/>
      </c>
      <c r="AY97" s="90" t="str">
        <f t="shared" si="96"/>
        <v>Muy Alta</v>
      </c>
      <c r="AZ97" s="89" t="e">
        <f t="shared" si="97"/>
        <v>#VALUE!</v>
      </c>
      <c r="BA97" s="90" t="e">
        <f t="shared" si="98"/>
        <v>#VALUE!</v>
      </c>
      <c r="BB97" s="69" t="e">
        <f>IF(AND(AY97&lt;&gt;"",BA97&lt;&gt;""),VLOOKUP(AY97&amp;BA97,'No Eliminar'!$P$3:$Q$27,2,FALSE),"")</f>
        <v>#VALUE!</v>
      </c>
      <c r="BC97" s="88"/>
      <c r="BD97" s="992"/>
      <c r="BE97" s="992"/>
      <c r="BF97" s="992"/>
      <c r="BG97" s="992"/>
      <c r="BH97" s="992"/>
      <c r="BI97" s="1091"/>
    </row>
    <row r="98" spans="2:61" ht="49.5" thickBot="1" x14ac:dyDescent="0.35">
      <c r="B98" s="63"/>
      <c r="C98" s="156" t="e">
        <f>VLOOKUP(B98,'No Eliminar'!B$3:D$18,2,FALSE)</f>
        <v>#N/A</v>
      </c>
      <c r="D98" s="156" t="e">
        <f>VLOOKUP(B98,'No Eliminar'!B$3:E$18,4,FALSE)</f>
        <v>#N/A</v>
      </c>
      <c r="E98" s="63"/>
      <c r="F98" s="133"/>
      <c r="G98" s="1216"/>
      <c r="H98" s="1066"/>
      <c r="I98" s="1217"/>
      <c r="J98" s="1217"/>
      <c r="K98" s="431"/>
      <c r="L98" s="142"/>
      <c r="M98" s="937" t="str">
        <f t="shared" si="86"/>
        <v>;</v>
      </c>
      <c r="N98" s="938" t="str">
        <f t="shared" si="87"/>
        <v/>
      </c>
      <c r="O98" s="83"/>
      <c r="P98" s="83"/>
      <c r="Q98" s="83"/>
      <c r="R98" s="83"/>
      <c r="S98" s="83"/>
      <c r="T98" s="83"/>
      <c r="U98" s="83"/>
      <c r="V98" s="83"/>
      <c r="W98" s="83"/>
      <c r="X98" s="83"/>
      <c r="Y98" s="83"/>
      <c r="Z98" s="83"/>
      <c r="AA98" s="83"/>
      <c r="AB98" s="83"/>
      <c r="AC98" s="83"/>
      <c r="AD98" s="83"/>
      <c r="AE98" s="83"/>
      <c r="AF98" s="83"/>
      <c r="AG98" s="83"/>
      <c r="AH98" s="57">
        <f t="shared" si="88"/>
        <v>0</v>
      </c>
      <c r="AI98" s="75" t="str">
        <f t="shared" si="89"/>
        <v>Moderado</v>
      </c>
      <c r="AJ98" s="74">
        <f t="shared" si="90"/>
        <v>0.6</v>
      </c>
      <c r="AK98" s="936" t="e">
        <f>IF(AND(M98&lt;&gt;"",AI98&lt;&gt;""),VLOOKUP(M98&amp;AI98,'No Eliminar'!$P$32:$Q$56,2,FALSE),"")</f>
        <v>#N/A</v>
      </c>
      <c r="AL98" s="124"/>
      <c r="AM98" s="992"/>
      <c r="AN98" s="992"/>
      <c r="AO98" s="87" t="str">
        <f t="shared" si="91"/>
        <v>Impacto</v>
      </c>
      <c r="AP98" s="88"/>
      <c r="AQ98" s="130" t="str">
        <f t="shared" si="92"/>
        <v/>
      </c>
      <c r="AR98" s="88"/>
      <c r="AS98" s="86" t="str">
        <f t="shared" si="93"/>
        <v/>
      </c>
      <c r="AT98" s="89" t="e">
        <f t="shared" si="94"/>
        <v>#VALUE!</v>
      </c>
      <c r="AU98" s="88"/>
      <c r="AV98" s="88"/>
      <c r="AW98" s="88"/>
      <c r="AX98" s="89" t="str">
        <f t="shared" si="95"/>
        <v/>
      </c>
      <c r="AY98" s="90" t="str">
        <f t="shared" si="96"/>
        <v>Muy Alta</v>
      </c>
      <c r="AZ98" s="89" t="e">
        <f t="shared" si="97"/>
        <v>#VALUE!</v>
      </c>
      <c r="BA98" s="90" t="e">
        <f t="shared" si="98"/>
        <v>#VALUE!</v>
      </c>
      <c r="BB98" s="69" t="e">
        <f>IF(AND(AY98&lt;&gt;"",BA98&lt;&gt;""),VLOOKUP(AY98&amp;BA98,'No Eliminar'!$P$3:$Q$27,2,FALSE),"")</f>
        <v>#VALUE!</v>
      </c>
      <c r="BC98" s="88"/>
      <c r="BD98" s="992"/>
      <c r="BE98" s="992"/>
      <c r="BF98" s="992"/>
      <c r="BG98" s="992"/>
      <c r="BH98" s="992"/>
      <c r="BI98" s="1091"/>
    </row>
    <row r="99" spans="2:61" ht="49.5" thickBot="1" x14ac:dyDescent="0.35">
      <c r="B99" s="63"/>
      <c r="C99" s="156" t="e">
        <f>VLOOKUP(B99,'No Eliminar'!B$3:D$18,2,FALSE)</f>
        <v>#N/A</v>
      </c>
      <c r="D99" s="156" t="e">
        <f>VLOOKUP(B99,'No Eliminar'!B$3:E$18,4,FALSE)</f>
        <v>#N/A</v>
      </c>
      <c r="E99" s="63"/>
      <c r="F99" s="133"/>
      <c r="G99" s="1216"/>
      <c r="H99" s="1066"/>
      <c r="I99" s="1217"/>
      <c r="J99" s="1217"/>
      <c r="K99" s="431"/>
      <c r="L99" s="142"/>
      <c r="M99" s="937" t="str">
        <f t="shared" si="86"/>
        <v>;</v>
      </c>
      <c r="N99" s="938" t="str">
        <f t="shared" si="87"/>
        <v/>
      </c>
      <c r="O99" s="83"/>
      <c r="P99" s="83"/>
      <c r="Q99" s="83"/>
      <c r="R99" s="83"/>
      <c r="S99" s="83"/>
      <c r="T99" s="83"/>
      <c r="U99" s="83"/>
      <c r="V99" s="83"/>
      <c r="W99" s="83"/>
      <c r="X99" s="83"/>
      <c r="Y99" s="83"/>
      <c r="Z99" s="83"/>
      <c r="AA99" s="83"/>
      <c r="AB99" s="83"/>
      <c r="AC99" s="83"/>
      <c r="AD99" s="83"/>
      <c r="AE99" s="83"/>
      <c r="AF99" s="83"/>
      <c r="AG99" s="83"/>
      <c r="AH99" s="57">
        <f t="shared" si="88"/>
        <v>0</v>
      </c>
      <c r="AI99" s="75" t="str">
        <f t="shared" si="89"/>
        <v>Moderado</v>
      </c>
      <c r="AJ99" s="74">
        <f t="shared" si="90"/>
        <v>0.6</v>
      </c>
      <c r="AK99" s="936" t="e">
        <f>IF(AND(M99&lt;&gt;"",AI99&lt;&gt;""),VLOOKUP(M99&amp;AI99,'No Eliminar'!$P$32:$Q$56,2,FALSE),"")</f>
        <v>#N/A</v>
      </c>
      <c r="AL99" s="124"/>
      <c r="AM99" s="992"/>
      <c r="AN99" s="992"/>
      <c r="AO99" s="87" t="str">
        <f t="shared" si="91"/>
        <v>Impacto</v>
      </c>
      <c r="AP99" s="88"/>
      <c r="AQ99" s="130" t="str">
        <f t="shared" si="92"/>
        <v/>
      </c>
      <c r="AR99" s="88"/>
      <c r="AS99" s="86" t="str">
        <f t="shared" si="93"/>
        <v/>
      </c>
      <c r="AT99" s="89" t="e">
        <f t="shared" si="94"/>
        <v>#VALUE!</v>
      </c>
      <c r="AU99" s="88"/>
      <c r="AV99" s="88"/>
      <c r="AW99" s="88"/>
      <c r="AX99" s="89" t="str">
        <f t="shared" si="95"/>
        <v/>
      </c>
      <c r="AY99" s="90" t="str">
        <f t="shared" si="96"/>
        <v>Muy Alta</v>
      </c>
      <c r="AZ99" s="89" t="e">
        <f t="shared" si="97"/>
        <v>#VALUE!</v>
      </c>
      <c r="BA99" s="90" t="e">
        <f t="shared" si="98"/>
        <v>#VALUE!</v>
      </c>
      <c r="BB99" s="69" t="e">
        <f>IF(AND(AY99&lt;&gt;"",BA99&lt;&gt;""),VLOOKUP(AY99&amp;BA99,'No Eliminar'!$P$3:$Q$27,2,FALSE),"")</f>
        <v>#VALUE!</v>
      </c>
      <c r="BC99" s="88"/>
      <c r="BD99" s="992"/>
      <c r="BE99" s="992"/>
      <c r="BF99" s="992"/>
      <c r="BG99" s="992"/>
      <c r="BH99" s="992"/>
      <c r="BI99" s="1091"/>
    </row>
    <row r="100" spans="2:61" ht="49.5" thickBot="1" x14ac:dyDescent="0.35">
      <c r="B100" s="63"/>
      <c r="C100" s="156" t="e">
        <f>VLOOKUP(B100,'No Eliminar'!B$3:D$18,2,FALSE)</f>
        <v>#N/A</v>
      </c>
      <c r="D100" s="156" t="e">
        <f>VLOOKUP(B100,'No Eliminar'!B$3:E$18,4,FALSE)</f>
        <v>#N/A</v>
      </c>
      <c r="E100" s="63"/>
      <c r="F100" s="133"/>
      <c r="G100" s="1216"/>
      <c r="H100" s="1066"/>
      <c r="I100" s="1217"/>
      <c r="J100" s="1217"/>
      <c r="K100" s="431"/>
      <c r="L100" s="142"/>
      <c r="M100" s="937" t="str">
        <f t="shared" si="86"/>
        <v>;</v>
      </c>
      <c r="N100" s="938" t="str">
        <f t="shared" si="87"/>
        <v/>
      </c>
      <c r="O100" s="83"/>
      <c r="P100" s="83"/>
      <c r="Q100" s="83"/>
      <c r="R100" s="83"/>
      <c r="S100" s="83"/>
      <c r="T100" s="83"/>
      <c r="U100" s="83"/>
      <c r="V100" s="83"/>
      <c r="W100" s="83"/>
      <c r="X100" s="83"/>
      <c r="Y100" s="83"/>
      <c r="Z100" s="83"/>
      <c r="AA100" s="83"/>
      <c r="AB100" s="83"/>
      <c r="AC100" s="83"/>
      <c r="AD100" s="83"/>
      <c r="AE100" s="83"/>
      <c r="AF100" s="83"/>
      <c r="AG100" s="83"/>
      <c r="AH100" s="57">
        <f t="shared" si="88"/>
        <v>0</v>
      </c>
      <c r="AI100" s="75" t="str">
        <f t="shared" si="89"/>
        <v>Moderado</v>
      </c>
      <c r="AJ100" s="74">
        <f t="shared" si="90"/>
        <v>0.6</v>
      </c>
      <c r="AK100" s="936" t="e">
        <f>IF(AND(M100&lt;&gt;"",AI100&lt;&gt;""),VLOOKUP(M100&amp;AI100,'No Eliminar'!$P$32:$Q$56,2,FALSE),"")</f>
        <v>#N/A</v>
      </c>
      <c r="AL100" s="124"/>
      <c r="AM100" s="992"/>
      <c r="AN100" s="992"/>
      <c r="AO100" s="87" t="str">
        <f t="shared" si="91"/>
        <v>Impacto</v>
      </c>
      <c r="AP100" s="88"/>
      <c r="AQ100" s="130" t="str">
        <f t="shared" si="92"/>
        <v/>
      </c>
      <c r="AR100" s="88"/>
      <c r="AS100" s="86" t="str">
        <f t="shared" si="93"/>
        <v/>
      </c>
      <c r="AT100" s="89" t="e">
        <f t="shared" si="94"/>
        <v>#VALUE!</v>
      </c>
      <c r="AU100" s="88"/>
      <c r="AV100" s="88"/>
      <c r="AW100" s="88"/>
      <c r="AX100" s="89" t="str">
        <f t="shared" si="95"/>
        <v/>
      </c>
      <c r="AY100" s="90" t="str">
        <f t="shared" si="96"/>
        <v>Muy Alta</v>
      </c>
      <c r="AZ100" s="89" t="e">
        <f t="shared" si="97"/>
        <v>#VALUE!</v>
      </c>
      <c r="BA100" s="90" t="e">
        <f t="shared" si="98"/>
        <v>#VALUE!</v>
      </c>
      <c r="BB100" s="69" t="e">
        <f>IF(AND(AY100&lt;&gt;"",BA100&lt;&gt;""),VLOOKUP(AY100&amp;BA100,'No Eliminar'!$P$3:$Q$27,2,FALSE),"")</f>
        <v>#VALUE!</v>
      </c>
      <c r="BC100" s="88"/>
      <c r="BD100" s="992"/>
      <c r="BE100" s="992"/>
      <c r="BF100" s="992"/>
      <c r="BG100" s="992"/>
      <c r="BH100" s="992"/>
      <c r="BI100" s="1091"/>
    </row>
    <row r="101" spans="2:61" ht="49.5" thickBot="1" x14ac:dyDescent="0.35">
      <c r="B101" s="63"/>
      <c r="C101" s="156" t="e">
        <f>VLOOKUP(B101,'No Eliminar'!B$3:D$18,2,FALSE)</f>
        <v>#N/A</v>
      </c>
      <c r="D101" s="156" t="e">
        <f>VLOOKUP(B101,'No Eliminar'!B$3:E$18,4,FALSE)</f>
        <v>#N/A</v>
      </c>
      <c r="E101" s="63"/>
      <c r="F101" s="133"/>
      <c r="G101" s="1216"/>
      <c r="H101" s="1066"/>
      <c r="I101" s="1217"/>
      <c r="J101" s="1217"/>
      <c r="K101" s="431"/>
      <c r="L101" s="142"/>
      <c r="M101" s="937" t="str">
        <f t="shared" si="86"/>
        <v>;</v>
      </c>
      <c r="N101" s="938" t="str">
        <f t="shared" si="87"/>
        <v/>
      </c>
      <c r="O101" s="83"/>
      <c r="P101" s="83"/>
      <c r="Q101" s="83"/>
      <c r="R101" s="83"/>
      <c r="S101" s="83"/>
      <c r="T101" s="83"/>
      <c r="U101" s="83"/>
      <c r="V101" s="83"/>
      <c r="W101" s="83"/>
      <c r="X101" s="83"/>
      <c r="Y101" s="83"/>
      <c r="Z101" s="83"/>
      <c r="AA101" s="83"/>
      <c r="AB101" s="83"/>
      <c r="AC101" s="83"/>
      <c r="AD101" s="83"/>
      <c r="AE101" s="83"/>
      <c r="AF101" s="83"/>
      <c r="AG101" s="83"/>
      <c r="AH101" s="57">
        <f t="shared" si="88"/>
        <v>0</v>
      </c>
      <c r="AI101" s="75" t="str">
        <f t="shared" si="89"/>
        <v>Moderado</v>
      </c>
      <c r="AJ101" s="74">
        <f t="shared" si="90"/>
        <v>0.6</v>
      </c>
      <c r="AK101" s="936" t="e">
        <f>IF(AND(M101&lt;&gt;"",AI101&lt;&gt;""),VLOOKUP(M101&amp;AI101,'No Eliminar'!$P$32:$Q$56,2,FALSE),"")</f>
        <v>#N/A</v>
      </c>
      <c r="AL101" s="124"/>
      <c r="AM101" s="992"/>
      <c r="AN101" s="992"/>
      <c r="AO101" s="87" t="str">
        <f t="shared" si="91"/>
        <v>Impacto</v>
      </c>
      <c r="AP101" s="88"/>
      <c r="AQ101" s="130" t="str">
        <f t="shared" si="92"/>
        <v/>
      </c>
      <c r="AR101" s="88"/>
      <c r="AS101" s="86" t="str">
        <f t="shared" si="93"/>
        <v/>
      </c>
      <c r="AT101" s="89" t="e">
        <f t="shared" si="94"/>
        <v>#VALUE!</v>
      </c>
      <c r="AU101" s="88"/>
      <c r="AV101" s="88"/>
      <c r="AW101" s="88"/>
      <c r="AX101" s="89" t="str">
        <f t="shared" si="95"/>
        <v/>
      </c>
      <c r="AY101" s="90" t="str">
        <f t="shared" si="96"/>
        <v>Muy Alta</v>
      </c>
      <c r="AZ101" s="89" t="e">
        <f t="shared" si="97"/>
        <v>#VALUE!</v>
      </c>
      <c r="BA101" s="90" t="e">
        <f t="shared" si="98"/>
        <v>#VALUE!</v>
      </c>
      <c r="BB101" s="69" t="e">
        <f>IF(AND(AY101&lt;&gt;"",BA101&lt;&gt;""),VLOOKUP(AY101&amp;BA101,'No Eliminar'!$P$3:$Q$27,2,FALSE),"")</f>
        <v>#VALUE!</v>
      </c>
      <c r="BC101" s="88"/>
      <c r="BD101" s="992"/>
      <c r="BE101" s="992"/>
      <c r="BF101" s="992"/>
      <c r="BG101" s="992"/>
      <c r="BH101" s="992"/>
      <c r="BI101" s="1091"/>
    </row>
    <row r="102" spans="2:61" ht="49.5" thickBot="1" x14ac:dyDescent="0.35">
      <c r="B102" s="63"/>
      <c r="C102" s="156" t="e">
        <f>VLOOKUP(B102,'No Eliminar'!B$3:D$18,2,FALSE)</f>
        <v>#N/A</v>
      </c>
      <c r="D102" s="156" t="e">
        <f>VLOOKUP(B102,'No Eliminar'!B$3:E$18,4,FALSE)</f>
        <v>#N/A</v>
      </c>
      <c r="E102" s="63"/>
      <c r="F102" s="133"/>
      <c r="G102" s="1216"/>
      <c r="H102" s="1066"/>
      <c r="I102" s="1217"/>
      <c r="J102" s="1217"/>
      <c r="K102" s="431"/>
      <c r="L102" s="142"/>
      <c r="M102" s="937" t="str">
        <f t="shared" si="86"/>
        <v>;</v>
      </c>
      <c r="N102" s="938" t="str">
        <f t="shared" si="87"/>
        <v/>
      </c>
      <c r="O102" s="83"/>
      <c r="P102" s="83"/>
      <c r="Q102" s="83"/>
      <c r="R102" s="83"/>
      <c r="S102" s="83"/>
      <c r="T102" s="83"/>
      <c r="U102" s="83"/>
      <c r="V102" s="83"/>
      <c r="W102" s="83"/>
      <c r="X102" s="83"/>
      <c r="Y102" s="83"/>
      <c r="Z102" s="83"/>
      <c r="AA102" s="83"/>
      <c r="AB102" s="83"/>
      <c r="AC102" s="83"/>
      <c r="AD102" s="83"/>
      <c r="AE102" s="83"/>
      <c r="AF102" s="83"/>
      <c r="AG102" s="83"/>
      <c r="AH102" s="57">
        <f t="shared" si="88"/>
        <v>0</v>
      </c>
      <c r="AI102" s="75" t="str">
        <f t="shared" si="89"/>
        <v>Moderado</v>
      </c>
      <c r="AJ102" s="74">
        <f t="shared" si="90"/>
        <v>0.6</v>
      </c>
      <c r="AK102" s="936" t="e">
        <f>IF(AND(M102&lt;&gt;"",AI102&lt;&gt;""),VLOOKUP(M102&amp;AI102,'No Eliminar'!$P$32:$Q$56,2,FALSE),"")</f>
        <v>#N/A</v>
      </c>
      <c r="AL102" s="124"/>
      <c r="AM102" s="992"/>
      <c r="AN102" s="992"/>
      <c r="AO102" s="87" t="str">
        <f t="shared" si="91"/>
        <v>Impacto</v>
      </c>
      <c r="AP102" s="88"/>
      <c r="AQ102" s="130" t="str">
        <f t="shared" si="92"/>
        <v/>
      </c>
      <c r="AR102" s="88"/>
      <c r="AS102" s="86" t="str">
        <f t="shared" si="93"/>
        <v/>
      </c>
      <c r="AT102" s="89" t="e">
        <f t="shared" si="94"/>
        <v>#VALUE!</v>
      </c>
      <c r="AU102" s="88"/>
      <c r="AV102" s="88"/>
      <c r="AW102" s="88"/>
      <c r="AX102" s="89" t="str">
        <f t="shared" si="95"/>
        <v/>
      </c>
      <c r="AY102" s="90" t="str">
        <f t="shared" si="96"/>
        <v>Muy Alta</v>
      </c>
      <c r="AZ102" s="89" t="e">
        <f t="shared" si="97"/>
        <v>#VALUE!</v>
      </c>
      <c r="BA102" s="90" t="e">
        <f t="shared" si="98"/>
        <v>#VALUE!</v>
      </c>
      <c r="BB102" s="69" t="e">
        <f>IF(AND(AY102&lt;&gt;"",BA102&lt;&gt;""),VLOOKUP(AY102&amp;BA102,'No Eliminar'!$P$3:$Q$27,2,FALSE),"")</f>
        <v>#VALUE!</v>
      </c>
      <c r="BC102" s="88"/>
      <c r="BD102" s="992"/>
      <c r="BE102" s="992"/>
      <c r="BF102" s="992"/>
      <c r="BG102" s="992"/>
      <c r="BH102" s="992"/>
      <c r="BI102" s="1091"/>
    </row>
    <row r="103" spans="2:61" ht="49.5" thickBot="1" x14ac:dyDescent="0.35">
      <c r="B103" s="63"/>
      <c r="C103" s="156" t="e">
        <f>VLOOKUP(B103,'No Eliminar'!B$3:D$18,2,FALSE)</f>
        <v>#N/A</v>
      </c>
      <c r="D103" s="156" t="e">
        <f>VLOOKUP(B103,'No Eliminar'!B$3:E$18,4,FALSE)</f>
        <v>#N/A</v>
      </c>
      <c r="E103" s="63"/>
      <c r="F103" s="133"/>
      <c r="G103" s="1216"/>
      <c r="H103" s="1066"/>
      <c r="I103" s="1217"/>
      <c r="J103" s="1217"/>
      <c r="K103" s="431"/>
      <c r="L103" s="142"/>
      <c r="M103" s="937" t="str">
        <f t="shared" si="86"/>
        <v>;</v>
      </c>
      <c r="N103" s="938" t="str">
        <f t="shared" si="87"/>
        <v/>
      </c>
      <c r="O103" s="83"/>
      <c r="P103" s="83"/>
      <c r="Q103" s="83"/>
      <c r="R103" s="83"/>
      <c r="S103" s="83"/>
      <c r="T103" s="83"/>
      <c r="U103" s="83"/>
      <c r="V103" s="83"/>
      <c r="W103" s="83"/>
      <c r="X103" s="83"/>
      <c r="Y103" s="83"/>
      <c r="Z103" s="83"/>
      <c r="AA103" s="83"/>
      <c r="AB103" s="83"/>
      <c r="AC103" s="83"/>
      <c r="AD103" s="83"/>
      <c r="AE103" s="83"/>
      <c r="AF103" s="83"/>
      <c r="AG103" s="83"/>
      <c r="AH103" s="57">
        <f t="shared" si="88"/>
        <v>0</v>
      </c>
      <c r="AI103" s="75" t="str">
        <f t="shared" si="89"/>
        <v>Moderado</v>
      </c>
      <c r="AJ103" s="74">
        <f t="shared" si="90"/>
        <v>0.6</v>
      </c>
      <c r="AK103" s="936" t="e">
        <f>IF(AND(M103&lt;&gt;"",AI103&lt;&gt;""),VLOOKUP(M103&amp;AI103,'No Eliminar'!$P$32:$Q$56,2,FALSE),"")</f>
        <v>#N/A</v>
      </c>
      <c r="AL103" s="124"/>
      <c r="AM103" s="992"/>
      <c r="AN103" s="992"/>
      <c r="AO103" s="87" t="str">
        <f t="shared" si="91"/>
        <v>Impacto</v>
      </c>
      <c r="AP103" s="88"/>
      <c r="AQ103" s="130" t="str">
        <f t="shared" si="92"/>
        <v/>
      </c>
      <c r="AR103" s="88"/>
      <c r="AS103" s="86" t="str">
        <f t="shared" si="93"/>
        <v/>
      </c>
      <c r="AT103" s="89" t="e">
        <f t="shared" si="94"/>
        <v>#VALUE!</v>
      </c>
      <c r="AU103" s="88"/>
      <c r="AV103" s="88"/>
      <c r="AW103" s="88"/>
      <c r="AX103" s="89" t="str">
        <f t="shared" si="95"/>
        <v/>
      </c>
      <c r="AY103" s="90" t="str">
        <f t="shared" si="96"/>
        <v>Muy Alta</v>
      </c>
      <c r="AZ103" s="89" t="e">
        <f t="shared" si="97"/>
        <v>#VALUE!</v>
      </c>
      <c r="BA103" s="90" t="e">
        <f t="shared" si="98"/>
        <v>#VALUE!</v>
      </c>
      <c r="BB103" s="69" t="e">
        <f>IF(AND(AY103&lt;&gt;"",BA103&lt;&gt;""),VLOOKUP(AY103&amp;BA103,'No Eliminar'!$P$3:$Q$27,2,FALSE),"")</f>
        <v>#VALUE!</v>
      </c>
      <c r="BC103" s="88"/>
      <c r="BD103" s="992"/>
      <c r="BE103" s="992"/>
      <c r="BF103" s="992"/>
      <c r="BG103" s="992"/>
      <c r="BH103" s="992"/>
      <c r="BI103" s="1091"/>
    </row>
    <row r="104" spans="2:61" ht="49.5" thickBot="1" x14ac:dyDescent="0.35">
      <c r="B104" s="63"/>
      <c r="C104" s="156" t="e">
        <f>VLOOKUP(B104,'No Eliminar'!B$3:D$18,2,FALSE)</f>
        <v>#N/A</v>
      </c>
      <c r="D104" s="156" t="e">
        <f>VLOOKUP(B104,'No Eliminar'!B$3:E$18,4,FALSE)</f>
        <v>#N/A</v>
      </c>
      <c r="E104" s="63"/>
      <c r="F104" s="133"/>
      <c r="G104" s="1216"/>
      <c r="H104" s="1066"/>
      <c r="I104" s="1217"/>
      <c r="J104" s="1217"/>
      <c r="K104" s="431"/>
      <c r="L104" s="142"/>
      <c r="M104" s="937" t="str">
        <f t="shared" si="86"/>
        <v>;</v>
      </c>
      <c r="N104" s="938" t="str">
        <f t="shared" si="87"/>
        <v/>
      </c>
      <c r="O104" s="83"/>
      <c r="P104" s="83"/>
      <c r="Q104" s="83"/>
      <c r="R104" s="83"/>
      <c r="S104" s="83"/>
      <c r="T104" s="83"/>
      <c r="U104" s="83"/>
      <c r="V104" s="83"/>
      <c r="W104" s="83"/>
      <c r="X104" s="83"/>
      <c r="Y104" s="83"/>
      <c r="Z104" s="83"/>
      <c r="AA104" s="83"/>
      <c r="AB104" s="83"/>
      <c r="AC104" s="83"/>
      <c r="AD104" s="83"/>
      <c r="AE104" s="83"/>
      <c r="AF104" s="83"/>
      <c r="AG104" s="83"/>
      <c r="AH104" s="57">
        <f t="shared" si="88"/>
        <v>0</v>
      </c>
      <c r="AI104" s="75" t="str">
        <f t="shared" si="89"/>
        <v>Moderado</v>
      </c>
      <c r="AJ104" s="74">
        <f t="shared" si="90"/>
        <v>0.6</v>
      </c>
      <c r="AK104" s="936" t="e">
        <f>IF(AND(M104&lt;&gt;"",AI104&lt;&gt;""),VLOOKUP(M104&amp;AI104,'No Eliminar'!$P$32:$Q$56,2,FALSE),"")</f>
        <v>#N/A</v>
      </c>
      <c r="AL104" s="124"/>
      <c r="AM104" s="992"/>
      <c r="AN104" s="992"/>
      <c r="AO104" s="87" t="str">
        <f t="shared" si="91"/>
        <v>Impacto</v>
      </c>
      <c r="AP104" s="88"/>
      <c r="AQ104" s="130" t="str">
        <f t="shared" si="92"/>
        <v/>
      </c>
      <c r="AR104" s="88"/>
      <c r="AS104" s="86" t="str">
        <f t="shared" si="93"/>
        <v/>
      </c>
      <c r="AT104" s="89" t="e">
        <f t="shared" si="94"/>
        <v>#VALUE!</v>
      </c>
      <c r="AU104" s="88"/>
      <c r="AV104" s="88"/>
      <c r="AW104" s="88"/>
      <c r="AX104" s="89" t="str">
        <f t="shared" si="95"/>
        <v/>
      </c>
      <c r="AY104" s="90" t="str">
        <f t="shared" si="96"/>
        <v>Muy Alta</v>
      </c>
      <c r="AZ104" s="89" t="e">
        <f t="shared" si="97"/>
        <v>#VALUE!</v>
      </c>
      <c r="BA104" s="90" t="e">
        <f t="shared" si="98"/>
        <v>#VALUE!</v>
      </c>
      <c r="BB104" s="69" t="e">
        <f>IF(AND(AY104&lt;&gt;"",BA104&lt;&gt;""),VLOOKUP(AY104&amp;BA104,'No Eliminar'!$P$3:$Q$27,2,FALSE),"")</f>
        <v>#VALUE!</v>
      </c>
      <c r="BC104" s="88"/>
      <c r="BD104" s="992"/>
      <c r="BE104" s="992"/>
      <c r="BF104" s="992"/>
      <c r="BG104" s="992"/>
      <c r="BH104" s="992"/>
      <c r="BI104" s="1091"/>
    </row>
    <row r="105" spans="2:61" ht="49.5" thickBot="1" x14ac:dyDescent="0.35">
      <c r="B105" s="63"/>
      <c r="C105" s="156" t="e">
        <f>VLOOKUP(B105,'No Eliminar'!B$3:D$18,2,FALSE)</f>
        <v>#N/A</v>
      </c>
      <c r="D105" s="156" t="e">
        <f>VLOOKUP(B105,'No Eliminar'!B$3:E$18,4,FALSE)</f>
        <v>#N/A</v>
      </c>
      <c r="E105" s="63"/>
      <c r="F105" s="133"/>
      <c r="G105" s="1216"/>
      <c r="H105" s="1066"/>
      <c r="I105" s="1217"/>
      <c r="J105" s="1217"/>
      <c r="K105" s="431"/>
      <c r="L105" s="142"/>
      <c r="M105" s="937" t="str">
        <f t="shared" si="86"/>
        <v>;</v>
      </c>
      <c r="N105" s="938" t="str">
        <f t="shared" si="87"/>
        <v/>
      </c>
      <c r="O105" s="83"/>
      <c r="P105" s="83"/>
      <c r="Q105" s="83"/>
      <c r="R105" s="83"/>
      <c r="S105" s="83"/>
      <c r="T105" s="83"/>
      <c r="U105" s="83"/>
      <c r="V105" s="83"/>
      <c r="W105" s="83"/>
      <c r="X105" s="83"/>
      <c r="Y105" s="83"/>
      <c r="Z105" s="83"/>
      <c r="AA105" s="83"/>
      <c r="AB105" s="83"/>
      <c r="AC105" s="83"/>
      <c r="AD105" s="83"/>
      <c r="AE105" s="83"/>
      <c r="AF105" s="83"/>
      <c r="AG105" s="83"/>
      <c r="AH105" s="57">
        <f t="shared" si="88"/>
        <v>0</v>
      </c>
      <c r="AI105" s="75" t="str">
        <f t="shared" si="89"/>
        <v>Moderado</v>
      </c>
      <c r="AJ105" s="74">
        <f t="shared" si="90"/>
        <v>0.6</v>
      </c>
      <c r="AK105" s="936" t="e">
        <f>IF(AND(M105&lt;&gt;"",AI105&lt;&gt;""),VLOOKUP(M105&amp;AI105,'No Eliminar'!$P$32:$Q$56,2,FALSE),"")</f>
        <v>#N/A</v>
      </c>
      <c r="AL105" s="124"/>
      <c r="AM105" s="992"/>
      <c r="AN105" s="992"/>
      <c r="AO105" s="87" t="str">
        <f t="shared" si="91"/>
        <v>Impacto</v>
      </c>
      <c r="AP105" s="88"/>
      <c r="AQ105" s="130" t="str">
        <f t="shared" si="92"/>
        <v/>
      </c>
      <c r="AR105" s="88"/>
      <c r="AS105" s="86" t="str">
        <f t="shared" si="93"/>
        <v/>
      </c>
      <c r="AT105" s="89" t="e">
        <f t="shared" si="94"/>
        <v>#VALUE!</v>
      </c>
      <c r="AU105" s="88"/>
      <c r="AV105" s="88"/>
      <c r="AW105" s="88"/>
      <c r="AX105" s="89" t="str">
        <f t="shared" si="95"/>
        <v/>
      </c>
      <c r="AY105" s="90" t="str">
        <f t="shared" si="96"/>
        <v>Muy Alta</v>
      </c>
      <c r="AZ105" s="89" t="e">
        <f t="shared" si="97"/>
        <v>#VALUE!</v>
      </c>
      <c r="BA105" s="90" t="e">
        <f t="shared" si="98"/>
        <v>#VALUE!</v>
      </c>
      <c r="BB105" s="69" t="e">
        <f>IF(AND(AY105&lt;&gt;"",BA105&lt;&gt;""),VLOOKUP(AY105&amp;BA105,'No Eliminar'!$P$3:$Q$27,2,FALSE),"")</f>
        <v>#VALUE!</v>
      </c>
      <c r="BC105" s="88"/>
      <c r="BD105" s="992"/>
      <c r="BE105" s="992"/>
      <c r="BF105" s="992"/>
      <c r="BG105" s="992"/>
      <c r="BH105" s="992"/>
      <c r="BI105" s="1091"/>
    </row>
    <row r="106" spans="2:61" ht="49.5" thickBot="1" x14ac:dyDescent="0.35">
      <c r="B106" s="63"/>
      <c r="C106" s="156" t="e">
        <f>VLOOKUP(B106,'No Eliminar'!B$3:D$18,2,FALSE)</f>
        <v>#N/A</v>
      </c>
      <c r="D106" s="156" t="e">
        <f>VLOOKUP(B106,'No Eliminar'!B$3:E$18,4,FALSE)</f>
        <v>#N/A</v>
      </c>
      <c r="E106" s="63"/>
      <c r="F106" s="133"/>
      <c r="G106" s="1216"/>
      <c r="H106" s="1066"/>
      <c r="I106" s="1217"/>
      <c r="J106" s="1217"/>
      <c r="K106" s="431"/>
      <c r="L106" s="142"/>
      <c r="M106" s="937" t="str">
        <f t="shared" si="86"/>
        <v>;</v>
      </c>
      <c r="N106" s="938" t="str">
        <f t="shared" si="87"/>
        <v/>
      </c>
      <c r="O106" s="83"/>
      <c r="P106" s="83"/>
      <c r="Q106" s="83"/>
      <c r="R106" s="83"/>
      <c r="S106" s="83"/>
      <c r="T106" s="83"/>
      <c r="U106" s="83"/>
      <c r="V106" s="83"/>
      <c r="W106" s="83"/>
      <c r="X106" s="83"/>
      <c r="Y106" s="83"/>
      <c r="Z106" s="83"/>
      <c r="AA106" s="83"/>
      <c r="AB106" s="83"/>
      <c r="AC106" s="83"/>
      <c r="AD106" s="83"/>
      <c r="AE106" s="83"/>
      <c r="AF106" s="83"/>
      <c r="AG106" s="83"/>
      <c r="AH106" s="57">
        <f t="shared" si="88"/>
        <v>0</v>
      </c>
      <c r="AI106" s="75" t="str">
        <f t="shared" si="89"/>
        <v>Moderado</v>
      </c>
      <c r="AJ106" s="74">
        <f t="shared" si="90"/>
        <v>0.6</v>
      </c>
      <c r="AK106" s="936" t="e">
        <f>IF(AND(M106&lt;&gt;"",AI106&lt;&gt;""),VLOOKUP(M106&amp;AI106,'No Eliminar'!$P$32:$Q$56,2,FALSE),"")</f>
        <v>#N/A</v>
      </c>
      <c r="AL106" s="124"/>
      <c r="AM106" s="992"/>
      <c r="AN106" s="992"/>
      <c r="AO106" s="87" t="str">
        <f t="shared" si="91"/>
        <v>Impacto</v>
      </c>
      <c r="AP106" s="88"/>
      <c r="AQ106" s="130" t="str">
        <f t="shared" si="92"/>
        <v/>
      </c>
      <c r="AR106" s="88"/>
      <c r="AS106" s="86" t="str">
        <f t="shared" si="93"/>
        <v/>
      </c>
      <c r="AT106" s="89" t="e">
        <f t="shared" si="94"/>
        <v>#VALUE!</v>
      </c>
      <c r="AU106" s="88"/>
      <c r="AV106" s="88"/>
      <c r="AW106" s="88"/>
      <c r="AX106" s="89" t="str">
        <f t="shared" si="95"/>
        <v/>
      </c>
      <c r="AY106" s="90" t="str">
        <f t="shared" si="96"/>
        <v>Muy Alta</v>
      </c>
      <c r="AZ106" s="89" t="e">
        <f t="shared" si="97"/>
        <v>#VALUE!</v>
      </c>
      <c r="BA106" s="90" t="e">
        <f t="shared" si="98"/>
        <v>#VALUE!</v>
      </c>
      <c r="BB106" s="69" t="e">
        <f>IF(AND(AY106&lt;&gt;"",BA106&lt;&gt;""),VLOOKUP(AY106&amp;BA106,'No Eliminar'!$P$3:$Q$27,2,FALSE),"")</f>
        <v>#VALUE!</v>
      </c>
      <c r="BC106" s="88"/>
      <c r="BD106" s="992"/>
      <c r="BE106" s="992"/>
      <c r="BF106" s="992"/>
      <c r="BG106" s="992"/>
      <c r="BH106" s="992"/>
      <c r="BI106" s="1091"/>
    </row>
    <row r="107" spans="2:61" ht="49.5" thickBot="1" x14ac:dyDescent="0.35">
      <c r="B107" s="63"/>
      <c r="C107" s="156" t="e">
        <f>VLOOKUP(B107,'No Eliminar'!B$3:D$18,2,FALSE)</f>
        <v>#N/A</v>
      </c>
      <c r="D107" s="156" t="e">
        <f>VLOOKUP(B107,'No Eliminar'!B$3:E$18,4,FALSE)</f>
        <v>#N/A</v>
      </c>
      <c r="E107" s="63"/>
      <c r="F107" s="133"/>
      <c r="G107" s="1216"/>
      <c r="H107" s="1066"/>
      <c r="I107" s="1217"/>
      <c r="J107" s="1217"/>
      <c r="K107" s="431"/>
      <c r="L107" s="142"/>
      <c r="M107" s="937" t="str">
        <f t="shared" si="86"/>
        <v>;</v>
      </c>
      <c r="N107" s="938" t="str">
        <f t="shared" si="87"/>
        <v/>
      </c>
      <c r="O107" s="83"/>
      <c r="P107" s="83"/>
      <c r="Q107" s="83"/>
      <c r="R107" s="83"/>
      <c r="S107" s="83"/>
      <c r="T107" s="83"/>
      <c r="U107" s="83"/>
      <c r="V107" s="83"/>
      <c r="W107" s="83"/>
      <c r="X107" s="83"/>
      <c r="Y107" s="83"/>
      <c r="Z107" s="83"/>
      <c r="AA107" s="83"/>
      <c r="AB107" s="83"/>
      <c r="AC107" s="83"/>
      <c r="AD107" s="83"/>
      <c r="AE107" s="83"/>
      <c r="AF107" s="83"/>
      <c r="AG107" s="83"/>
      <c r="AH107" s="57">
        <f t="shared" si="88"/>
        <v>0</v>
      </c>
      <c r="AI107" s="75" t="str">
        <f t="shared" si="89"/>
        <v>Moderado</v>
      </c>
      <c r="AJ107" s="74">
        <f t="shared" si="90"/>
        <v>0.6</v>
      </c>
      <c r="AK107" s="936" t="e">
        <f>IF(AND(M107&lt;&gt;"",AI107&lt;&gt;""),VLOOKUP(M107&amp;AI107,'No Eliminar'!$P$32:$Q$56,2,FALSE),"")</f>
        <v>#N/A</v>
      </c>
      <c r="AL107" s="124"/>
      <c r="AM107" s="992"/>
      <c r="AN107" s="992"/>
      <c r="AO107" s="87" t="str">
        <f t="shared" si="91"/>
        <v>Impacto</v>
      </c>
      <c r="AP107" s="88"/>
      <c r="AQ107" s="130" t="str">
        <f t="shared" si="92"/>
        <v/>
      </c>
      <c r="AR107" s="88"/>
      <c r="AS107" s="86" t="str">
        <f t="shared" si="93"/>
        <v/>
      </c>
      <c r="AT107" s="89" t="e">
        <f t="shared" si="94"/>
        <v>#VALUE!</v>
      </c>
      <c r="AU107" s="88"/>
      <c r="AV107" s="88"/>
      <c r="AW107" s="88"/>
      <c r="AX107" s="89" t="str">
        <f t="shared" si="95"/>
        <v/>
      </c>
      <c r="AY107" s="90" t="str">
        <f t="shared" si="96"/>
        <v>Muy Alta</v>
      </c>
      <c r="AZ107" s="89" t="e">
        <f t="shared" si="97"/>
        <v>#VALUE!</v>
      </c>
      <c r="BA107" s="90" t="e">
        <f t="shared" si="98"/>
        <v>#VALUE!</v>
      </c>
      <c r="BB107" s="69" t="e">
        <f>IF(AND(AY107&lt;&gt;"",BA107&lt;&gt;""),VLOOKUP(AY107&amp;BA107,'No Eliminar'!$P$3:$Q$27,2,FALSE),"")</f>
        <v>#VALUE!</v>
      </c>
      <c r="BC107" s="88"/>
      <c r="BD107" s="992"/>
      <c r="BE107" s="992"/>
      <c r="BF107" s="992"/>
      <c r="BG107" s="992"/>
      <c r="BH107" s="992"/>
      <c r="BI107" s="1091"/>
    </row>
    <row r="108" spans="2:61" ht="49.5" thickBot="1" x14ac:dyDescent="0.35">
      <c r="B108" s="63"/>
      <c r="C108" s="156" t="e">
        <f>VLOOKUP(B108,'No Eliminar'!B$3:D$18,2,FALSE)</f>
        <v>#N/A</v>
      </c>
      <c r="D108" s="156" t="e">
        <f>VLOOKUP(B108,'No Eliminar'!B$3:E$18,4,FALSE)</f>
        <v>#N/A</v>
      </c>
      <c r="E108" s="63"/>
      <c r="F108" s="133"/>
      <c r="G108" s="1216"/>
      <c r="H108" s="1066"/>
      <c r="I108" s="1217"/>
      <c r="J108" s="1217"/>
      <c r="K108" s="431"/>
      <c r="L108" s="142"/>
      <c r="M108" s="937" t="str">
        <f t="shared" si="86"/>
        <v>;</v>
      </c>
      <c r="N108" s="938" t="str">
        <f t="shared" si="87"/>
        <v/>
      </c>
      <c r="O108" s="83"/>
      <c r="P108" s="83"/>
      <c r="Q108" s="83"/>
      <c r="R108" s="83"/>
      <c r="S108" s="83"/>
      <c r="T108" s="83"/>
      <c r="U108" s="83"/>
      <c r="V108" s="83"/>
      <c r="W108" s="83"/>
      <c r="X108" s="83"/>
      <c r="Y108" s="83"/>
      <c r="Z108" s="83"/>
      <c r="AA108" s="83"/>
      <c r="AB108" s="83"/>
      <c r="AC108" s="83"/>
      <c r="AD108" s="83"/>
      <c r="AE108" s="83"/>
      <c r="AF108" s="83"/>
      <c r="AG108" s="83"/>
      <c r="AH108" s="57">
        <f t="shared" si="88"/>
        <v>0</v>
      </c>
      <c r="AI108" s="75" t="str">
        <f t="shared" si="89"/>
        <v>Moderado</v>
      </c>
      <c r="AJ108" s="74">
        <f t="shared" si="90"/>
        <v>0.6</v>
      </c>
      <c r="AK108" s="936" t="e">
        <f>IF(AND(M108&lt;&gt;"",AI108&lt;&gt;""),VLOOKUP(M108&amp;AI108,'No Eliminar'!$P$32:$Q$56,2,FALSE),"")</f>
        <v>#N/A</v>
      </c>
      <c r="AL108" s="124"/>
      <c r="AM108" s="992"/>
      <c r="AN108" s="992"/>
      <c r="AO108" s="87" t="str">
        <f t="shared" si="91"/>
        <v>Impacto</v>
      </c>
      <c r="AP108" s="88"/>
      <c r="AQ108" s="130" t="str">
        <f t="shared" si="92"/>
        <v/>
      </c>
      <c r="AR108" s="88"/>
      <c r="AS108" s="86" t="str">
        <f t="shared" si="93"/>
        <v/>
      </c>
      <c r="AT108" s="89" t="e">
        <f t="shared" si="94"/>
        <v>#VALUE!</v>
      </c>
      <c r="AU108" s="88"/>
      <c r="AV108" s="88"/>
      <c r="AW108" s="88"/>
      <c r="AX108" s="89" t="str">
        <f t="shared" si="95"/>
        <v/>
      </c>
      <c r="AY108" s="90" t="str">
        <f t="shared" si="96"/>
        <v>Muy Alta</v>
      </c>
      <c r="AZ108" s="89" t="e">
        <f t="shared" si="97"/>
        <v>#VALUE!</v>
      </c>
      <c r="BA108" s="90" t="e">
        <f t="shared" si="98"/>
        <v>#VALUE!</v>
      </c>
      <c r="BB108" s="69" t="e">
        <f>IF(AND(AY108&lt;&gt;"",BA108&lt;&gt;""),VLOOKUP(AY108&amp;BA108,'No Eliminar'!$P$3:$Q$27,2,FALSE),"")</f>
        <v>#VALUE!</v>
      </c>
      <c r="BC108" s="88"/>
      <c r="BD108" s="992"/>
      <c r="BE108" s="992"/>
      <c r="BF108" s="992"/>
      <c r="BG108" s="992"/>
      <c r="BH108" s="992"/>
      <c r="BI108" s="1091"/>
    </row>
    <row r="109" spans="2:61" ht="49.5" thickBot="1" x14ac:dyDescent="0.35">
      <c r="B109" s="63"/>
      <c r="C109" s="156" t="e">
        <f>VLOOKUP(B109,'No Eliminar'!B$3:D$18,2,FALSE)</f>
        <v>#N/A</v>
      </c>
      <c r="D109" s="156" t="e">
        <f>VLOOKUP(B109,'No Eliminar'!B$3:E$18,4,FALSE)</f>
        <v>#N/A</v>
      </c>
      <c r="E109" s="63"/>
      <c r="F109" s="133"/>
      <c r="G109" s="1216"/>
      <c r="H109" s="1066"/>
      <c r="I109" s="1217"/>
      <c r="J109" s="1217"/>
      <c r="K109" s="431"/>
      <c r="L109" s="142"/>
      <c r="M109" s="937" t="str">
        <f t="shared" si="86"/>
        <v>;</v>
      </c>
      <c r="N109" s="938" t="str">
        <f t="shared" si="87"/>
        <v/>
      </c>
      <c r="O109" s="83"/>
      <c r="P109" s="83"/>
      <c r="Q109" s="83"/>
      <c r="R109" s="83"/>
      <c r="S109" s="83"/>
      <c r="T109" s="83"/>
      <c r="U109" s="83"/>
      <c r="V109" s="83"/>
      <c r="W109" s="83"/>
      <c r="X109" s="83"/>
      <c r="Y109" s="83"/>
      <c r="Z109" s="83"/>
      <c r="AA109" s="83"/>
      <c r="AB109" s="83"/>
      <c r="AC109" s="83"/>
      <c r="AD109" s="83"/>
      <c r="AE109" s="83"/>
      <c r="AF109" s="83"/>
      <c r="AG109" s="83"/>
      <c r="AH109" s="57">
        <f t="shared" si="88"/>
        <v>0</v>
      </c>
      <c r="AI109" s="75" t="str">
        <f t="shared" si="89"/>
        <v>Moderado</v>
      </c>
      <c r="AJ109" s="74">
        <f t="shared" si="90"/>
        <v>0.6</v>
      </c>
      <c r="AK109" s="936" t="e">
        <f>IF(AND(M109&lt;&gt;"",AI109&lt;&gt;""),VLOOKUP(M109&amp;AI109,'No Eliminar'!$P$32:$Q$56,2,FALSE),"")</f>
        <v>#N/A</v>
      </c>
      <c r="AL109" s="124"/>
      <c r="AM109" s="992"/>
      <c r="AN109" s="992"/>
      <c r="AO109" s="87" t="str">
        <f t="shared" si="91"/>
        <v>Impacto</v>
      </c>
      <c r="AP109" s="88"/>
      <c r="AQ109" s="130" t="str">
        <f t="shared" si="92"/>
        <v/>
      </c>
      <c r="AR109" s="88"/>
      <c r="AS109" s="86" t="str">
        <f t="shared" si="93"/>
        <v/>
      </c>
      <c r="AT109" s="89" t="e">
        <f t="shared" si="94"/>
        <v>#VALUE!</v>
      </c>
      <c r="AU109" s="88"/>
      <c r="AV109" s="88"/>
      <c r="AW109" s="88"/>
      <c r="AX109" s="89" t="str">
        <f t="shared" si="95"/>
        <v/>
      </c>
      <c r="AY109" s="90" t="str">
        <f t="shared" si="96"/>
        <v>Muy Alta</v>
      </c>
      <c r="AZ109" s="89" t="e">
        <f t="shared" si="97"/>
        <v>#VALUE!</v>
      </c>
      <c r="BA109" s="90" t="e">
        <f t="shared" si="98"/>
        <v>#VALUE!</v>
      </c>
      <c r="BB109" s="69" t="e">
        <f>IF(AND(AY109&lt;&gt;"",BA109&lt;&gt;""),VLOOKUP(AY109&amp;BA109,'No Eliminar'!$P$3:$Q$27,2,FALSE),"")</f>
        <v>#VALUE!</v>
      </c>
      <c r="BC109" s="88"/>
      <c r="BD109" s="992"/>
      <c r="BE109" s="992"/>
      <c r="BF109" s="992"/>
      <c r="BG109" s="992"/>
      <c r="BH109" s="992"/>
      <c r="BI109" s="1091"/>
    </row>
    <row r="110" spans="2:61" ht="49.5" thickBot="1" x14ac:dyDescent="0.35">
      <c r="B110" s="63"/>
      <c r="C110" s="156" t="e">
        <f>VLOOKUP(B110,'No Eliminar'!B$3:D$18,2,FALSE)</f>
        <v>#N/A</v>
      </c>
      <c r="D110" s="156" t="e">
        <f>VLOOKUP(B110,'No Eliminar'!B$3:E$18,4,FALSE)</f>
        <v>#N/A</v>
      </c>
      <c r="E110" s="63"/>
      <c r="F110" s="133"/>
      <c r="G110" s="1216"/>
      <c r="H110" s="1066"/>
      <c r="I110" s="1217"/>
      <c r="J110" s="1217"/>
      <c r="K110" s="431"/>
      <c r="L110" s="142"/>
      <c r="M110" s="937" t="str">
        <f t="shared" si="86"/>
        <v>;</v>
      </c>
      <c r="N110" s="938" t="str">
        <f t="shared" si="87"/>
        <v/>
      </c>
      <c r="O110" s="83"/>
      <c r="P110" s="83"/>
      <c r="Q110" s="83"/>
      <c r="R110" s="83"/>
      <c r="S110" s="83"/>
      <c r="T110" s="83"/>
      <c r="U110" s="83"/>
      <c r="V110" s="83"/>
      <c r="W110" s="83"/>
      <c r="X110" s="83"/>
      <c r="Y110" s="83"/>
      <c r="Z110" s="83"/>
      <c r="AA110" s="83"/>
      <c r="AB110" s="83"/>
      <c r="AC110" s="83"/>
      <c r="AD110" s="83"/>
      <c r="AE110" s="83"/>
      <c r="AF110" s="83"/>
      <c r="AG110" s="83"/>
      <c r="AH110" s="57">
        <f t="shared" si="88"/>
        <v>0</v>
      </c>
      <c r="AI110" s="75" t="str">
        <f t="shared" si="89"/>
        <v>Moderado</v>
      </c>
      <c r="AJ110" s="74">
        <f t="shared" si="90"/>
        <v>0.6</v>
      </c>
      <c r="AK110" s="936" t="e">
        <f>IF(AND(M110&lt;&gt;"",AI110&lt;&gt;""),VLOOKUP(M110&amp;AI110,'No Eliminar'!$P$32:$Q$56,2,FALSE),"")</f>
        <v>#N/A</v>
      </c>
      <c r="AL110" s="124"/>
      <c r="AM110" s="992"/>
      <c r="AN110" s="992"/>
      <c r="AO110" s="87" t="str">
        <f t="shared" si="91"/>
        <v>Impacto</v>
      </c>
      <c r="AP110" s="88"/>
      <c r="AQ110" s="130" t="str">
        <f t="shared" si="92"/>
        <v/>
      </c>
      <c r="AR110" s="88"/>
      <c r="AS110" s="86" t="str">
        <f t="shared" si="93"/>
        <v/>
      </c>
      <c r="AT110" s="89" t="e">
        <f t="shared" si="94"/>
        <v>#VALUE!</v>
      </c>
      <c r="AU110" s="88"/>
      <c r="AV110" s="88"/>
      <c r="AW110" s="88"/>
      <c r="AX110" s="89" t="str">
        <f t="shared" si="95"/>
        <v/>
      </c>
      <c r="AY110" s="90" t="str">
        <f t="shared" si="96"/>
        <v>Muy Alta</v>
      </c>
      <c r="AZ110" s="89" t="e">
        <f t="shared" si="97"/>
        <v>#VALUE!</v>
      </c>
      <c r="BA110" s="90" t="e">
        <f t="shared" si="98"/>
        <v>#VALUE!</v>
      </c>
      <c r="BB110" s="69" t="e">
        <f>IF(AND(AY110&lt;&gt;"",BA110&lt;&gt;""),VLOOKUP(AY110&amp;BA110,'No Eliminar'!$P$3:$Q$27,2,FALSE),"")</f>
        <v>#VALUE!</v>
      </c>
      <c r="BC110" s="88"/>
      <c r="BD110" s="992"/>
      <c r="BE110" s="992"/>
      <c r="BF110" s="992"/>
      <c r="BG110" s="992"/>
      <c r="BH110" s="992"/>
      <c r="BI110" s="1091"/>
    </row>
    <row r="111" spans="2:61" ht="49.5" thickBot="1" x14ac:dyDescent="0.35">
      <c r="B111" s="63"/>
      <c r="C111" s="156" t="e">
        <f>VLOOKUP(B111,'No Eliminar'!B$3:D$18,2,FALSE)</f>
        <v>#N/A</v>
      </c>
      <c r="D111" s="156" t="e">
        <f>VLOOKUP(B111,'No Eliminar'!B$3:E$18,4,FALSE)</f>
        <v>#N/A</v>
      </c>
      <c r="E111" s="63"/>
      <c r="F111" s="133"/>
      <c r="G111" s="1216"/>
      <c r="H111" s="1066"/>
      <c r="I111" s="1217"/>
      <c r="J111" s="1217"/>
      <c r="K111" s="431"/>
      <c r="L111" s="142"/>
      <c r="M111" s="937" t="str">
        <f t="shared" si="86"/>
        <v>;</v>
      </c>
      <c r="N111" s="938" t="str">
        <f t="shared" si="87"/>
        <v/>
      </c>
      <c r="O111" s="83"/>
      <c r="P111" s="83"/>
      <c r="Q111" s="83"/>
      <c r="R111" s="83"/>
      <c r="S111" s="83"/>
      <c r="T111" s="83"/>
      <c r="U111" s="83"/>
      <c r="V111" s="83"/>
      <c r="W111" s="83"/>
      <c r="X111" s="83"/>
      <c r="Y111" s="83"/>
      <c r="Z111" s="83"/>
      <c r="AA111" s="83"/>
      <c r="AB111" s="83"/>
      <c r="AC111" s="83"/>
      <c r="AD111" s="83"/>
      <c r="AE111" s="83"/>
      <c r="AF111" s="83"/>
      <c r="AG111" s="83"/>
      <c r="AH111" s="57">
        <f t="shared" si="88"/>
        <v>0</v>
      </c>
      <c r="AI111" s="75" t="str">
        <f t="shared" si="89"/>
        <v>Moderado</v>
      </c>
      <c r="AJ111" s="74">
        <f t="shared" si="90"/>
        <v>0.6</v>
      </c>
      <c r="AK111" s="936" t="e">
        <f>IF(AND(M111&lt;&gt;"",AI111&lt;&gt;""),VLOOKUP(M111&amp;AI111,'No Eliminar'!$P$32:$Q$56,2,FALSE),"")</f>
        <v>#N/A</v>
      </c>
      <c r="AL111" s="124"/>
      <c r="AM111" s="992"/>
      <c r="AN111" s="992"/>
      <c r="AO111" s="87" t="str">
        <f t="shared" si="91"/>
        <v>Impacto</v>
      </c>
      <c r="AP111" s="88"/>
      <c r="AQ111" s="130" t="str">
        <f t="shared" si="92"/>
        <v/>
      </c>
      <c r="AR111" s="88"/>
      <c r="AS111" s="86" t="str">
        <f t="shared" si="93"/>
        <v/>
      </c>
      <c r="AT111" s="89" t="e">
        <f t="shared" si="94"/>
        <v>#VALUE!</v>
      </c>
      <c r="AU111" s="88"/>
      <c r="AV111" s="88"/>
      <c r="AW111" s="88"/>
      <c r="AX111" s="89" t="str">
        <f t="shared" si="95"/>
        <v/>
      </c>
      <c r="AY111" s="90" t="str">
        <f t="shared" si="96"/>
        <v>Muy Alta</v>
      </c>
      <c r="AZ111" s="89" t="e">
        <f t="shared" si="97"/>
        <v>#VALUE!</v>
      </c>
      <c r="BA111" s="90" t="e">
        <f t="shared" si="98"/>
        <v>#VALUE!</v>
      </c>
      <c r="BB111" s="69" t="e">
        <f>IF(AND(AY111&lt;&gt;"",BA111&lt;&gt;""),VLOOKUP(AY111&amp;BA111,'No Eliminar'!$P$3:$Q$27,2,FALSE),"")</f>
        <v>#VALUE!</v>
      </c>
      <c r="BC111" s="88"/>
      <c r="BD111" s="992"/>
      <c r="BE111" s="992"/>
      <c r="BF111" s="992"/>
      <c r="BG111" s="992"/>
      <c r="BH111" s="992"/>
      <c r="BI111" s="1091"/>
    </row>
    <row r="112" spans="2:61" ht="49.5" thickBot="1" x14ac:dyDescent="0.35">
      <c r="B112" s="63"/>
      <c r="C112" s="156" t="e">
        <f>VLOOKUP(B112,'No Eliminar'!B$3:D$18,2,FALSE)</f>
        <v>#N/A</v>
      </c>
      <c r="D112" s="156" t="e">
        <f>VLOOKUP(B112,'No Eliminar'!B$3:E$18,4,FALSE)</f>
        <v>#N/A</v>
      </c>
      <c r="E112" s="63"/>
      <c r="F112" s="133"/>
      <c r="G112" s="1216"/>
      <c r="H112" s="1066"/>
      <c r="I112" s="1217"/>
      <c r="J112" s="1217"/>
      <c r="K112" s="431"/>
      <c r="L112" s="142"/>
      <c r="M112" s="937" t="str">
        <f t="shared" si="86"/>
        <v>;</v>
      </c>
      <c r="N112" s="938" t="str">
        <f t="shared" si="87"/>
        <v/>
      </c>
      <c r="O112" s="83"/>
      <c r="P112" s="83"/>
      <c r="Q112" s="83"/>
      <c r="R112" s="83"/>
      <c r="S112" s="83"/>
      <c r="T112" s="83"/>
      <c r="U112" s="83"/>
      <c r="V112" s="83"/>
      <c r="W112" s="83"/>
      <c r="X112" s="83"/>
      <c r="Y112" s="83"/>
      <c r="Z112" s="83"/>
      <c r="AA112" s="83"/>
      <c r="AB112" s="83"/>
      <c r="AC112" s="83"/>
      <c r="AD112" s="83"/>
      <c r="AE112" s="83"/>
      <c r="AF112" s="83"/>
      <c r="AG112" s="83"/>
      <c r="AH112" s="57">
        <f t="shared" si="88"/>
        <v>0</v>
      </c>
      <c r="AI112" s="75" t="str">
        <f t="shared" si="89"/>
        <v>Moderado</v>
      </c>
      <c r="AJ112" s="74">
        <f t="shared" si="90"/>
        <v>0.6</v>
      </c>
      <c r="AK112" s="936" t="e">
        <f>IF(AND(M112&lt;&gt;"",AI112&lt;&gt;""),VLOOKUP(M112&amp;AI112,'No Eliminar'!$P$32:$Q$56,2,FALSE),"")</f>
        <v>#N/A</v>
      </c>
      <c r="AL112" s="124"/>
      <c r="AM112" s="992"/>
      <c r="AN112" s="992"/>
      <c r="AO112" s="87" t="str">
        <f t="shared" si="91"/>
        <v>Impacto</v>
      </c>
      <c r="AP112" s="88"/>
      <c r="AQ112" s="130" t="str">
        <f t="shared" si="92"/>
        <v/>
      </c>
      <c r="AR112" s="88"/>
      <c r="AS112" s="86" t="str">
        <f t="shared" si="93"/>
        <v/>
      </c>
      <c r="AT112" s="89" t="e">
        <f t="shared" si="94"/>
        <v>#VALUE!</v>
      </c>
      <c r="AU112" s="88"/>
      <c r="AV112" s="88"/>
      <c r="AW112" s="88"/>
      <c r="AX112" s="89" t="str">
        <f t="shared" si="95"/>
        <v/>
      </c>
      <c r="AY112" s="90" t="str">
        <f t="shared" si="96"/>
        <v>Muy Alta</v>
      </c>
      <c r="AZ112" s="89" t="e">
        <f t="shared" si="97"/>
        <v>#VALUE!</v>
      </c>
      <c r="BA112" s="90" t="e">
        <f t="shared" si="98"/>
        <v>#VALUE!</v>
      </c>
      <c r="BB112" s="69" t="e">
        <f>IF(AND(AY112&lt;&gt;"",BA112&lt;&gt;""),VLOOKUP(AY112&amp;BA112,'No Eliminar'!$P$3:$Q$27,2,FALSE),"")</f>
        <v>#VALUE!</v>
      </c>
      <c r="BC112" s="88"/>
      <c r="BD112" s="992"/>
      <c r="BE112" s="992"/>
      <c r="BF112" s="992"/>
      <c r="BG112" s="992"/>
      <c r="BH112" s="992"/>
      <c r="BI112" s="1091"/>
    </row>
    <row r="113" spans="2:61" ht="49.5" thickBot="1" x14ac:dyDescent="0.35">
      <c r="B113" s="63"/>
      <c r="C113" s="156" t="e">
        <f>VLOOKUP(B113,'No Eliminar'!B$3:D$18,2,FALSE)</f>
        <v>#N/A</v>
      </c>
      <c r="D113" s="156" t="e">
        <f>VLOOKUP(B113,'No Eliminar'!B$3:E$18,4,FALSE)</f>
        <v>#N/A</v>
      </c>
      <c r="E113" s="63"/>
      <c r="F113" s="133"/>
      <c r="G113" s="1216"/>
      <c r="H113" s="1066"/>
      <c r="I113" s="1217"/>
      <c r="J113" s="1217"/>
      <c r="K113" s="431"/>
      <c r="L113" s="142"/>
      <c r="M113" s="937" t="str">
        <f t="shared" si="86"/>
        <v>;</v>
      </c>
      <c r="N113" s="938" t="str">
        <f t="shared" si="87"/>
        <v/>
      </c>
      <c r="O113" s="83"/>
      <c r="P113" s="83"/>
      <c r="Q113" s="83"/>
      <c r="R113" s="83"/>
      <c r="S113" s="83"/>
      <c r="T113" s="83"/>
      <c r="U113" s="83"/>
      <c r="V113" s="83"/>
      <c r="W113" s="83"/>
      <c r="X113" s="83"/>
      <c r="Y113" s="83"/>
      <c r="Z113" s="83"/>
      <c r="AA113" s="83"/>
      <c r="AB113" s="83"/>
      <c r="AC113" s="83"/>
      <c r="AD113" s="83"/>
      <c r="AE113" s="83"/>
      <c r="AF113" s="83"/>
      <c r="AG113" s="83"/>
      <c r="AH113" s="57">
        <f t="shared" si="88"/>
        <v>0</v>
      </c>
      <c r="AI113" s="75" t="str">
        <f t="shared" si="89"/>
        <v>Moderado</v>
      </c>
      <c r="AJ113" s="74">
        <f t="shared" si="90"/>
        <v>0.6</v>
      </c>
      <c r="AK113" s="936" t="e">
        <f>IF(AND(M113&lt;&gt;"",AI113&lt;&gt;""),VLOOKUP(M113&amp;AI113,'No Eliminar'!$P$32:$Q$56,2,FALSE),"")</f>
        <v>#N/A</v>
      </c>
      <c r="AL113" s="124"/>
      <c r="AM113" s="992"/>
      <c r="AN113" s="992"/>
      <c r="AO113" s="87" t="str">
        <f t="shared" si="91"/>
        <v>Impacto</v>
      </c>
      <c r="AP113" s="88"/>
      <c r="AQ113" s="130" t="str">
        <f t="shared" si="92"/>
        <v/>
      </c>
      <c r="AR113" s="88"/>
      <c r="AS113" s="86" t="str">
        <f t="shared" si="93"/>
        <v/>
      </c>
      <c r="AT113" s="89" t="e">
        <f t="shared" si="94"/>
        <v>#VALUE!</v>
      </c>
      <c r="AU113" s="88"/>
      <c r="AV113" s="88"/>
      <c r="AW113" s="88"/>
      <c r="AX113" s="89" t="str">
        <f t="shared" si="95"/>
        <v/>
      </c>
      <c r="AY113" s="90" t="str">
        <f t="shared" si="96"/>
        <v>Muy Alta</v>
      </c>
      <c r="AZ113" s="89" t="e">
        <f t="shared" si="97"/>
        <v>#VALUE!</v>
      </c>
      <c r="BA113" s="90" t="e">
        <f t="shared" si="98"/>
        <v>#VALUE!</v>
      </c>
      <c r="BB113" s="69" t="e">
        <f>IF(AND(AY113&lt;&gt;"",BA113&lt;&gt;""),VLOOKUP(AY113&amp;BA113,'No Eliminar'!$P$3:$Q$27,2,FALSE),"")</f>
        <v>#VALUE!</v>
      </c>
      <c r="BC113" s="88"/>
      <c r="BD113" s="992"/>
      <c r="BE113" s="992"/>
      <c r="BF113" s="992"/>
      <c r="BG113" s="992"/>
      <c r="BH113" s="992"/>
      <c r="BI113" s="1091"/>
    </row>
    <row r="114" spans="2:61" ht="49.5" thickBot="1" x14ac:dyDescent="0.35">
      <c r="B114" s="63"/>
      <c r="C114" s="156" t="e">
        <f>VLOOKUP(B114,'No Eliminar'!B$3:D$18,2,FALSE)</f>
        <v>#N/A</v>
      </c>
      <c r="D114" s="156" t="e">
        <f>VLOOKUP(B114,'No Eliminar'!B$3:E$18,4,FALSE)</f>
        <v>#N/A</v>
      </c>
      <c r="E114" s="63"/>
      <c r="F114" s="133"/>
      <c r="G114" s="1216"/>
      <c r="H114" s="1066"/>
      <c r="I114" s="1217"/>
      <c r="J114" s="1217"/>
      <c r="K114" s="431"/>
      <c r="L114" s="142"/>
      <c r="M114" s="937" t="str">
        <f t="shared" si="86"/>
        <v>;</v>
      </c>
      <c r="N114" s="938" t="str">
        <f t="shared" si="87"/>
        <v/>
      </c>
      <c r="O114" s="83"/>
      <c r="P114" s="83"/>
      <c r="Q114" s="83"/>
      <c r="R114" s="83"/>
      <c r="S114" s="83"/>
      <c r="T114" s="83"/>
      <c r="U114" s="83"/>
      <c r="V114" s="83"/>
      <c r="W114" s="83"/>
      <c r="X114" s="83"/>
      <c r="Y114" s="83"/>
      <c r="Z114" s="83"/>
      <c r="AA114" s="83"/>
      <c r="AB114" s="83"/>
      <c r="AC114" s="83"/>
      <c r="AD114" s="83"/>
      <c r="AE114" s="83"/>
      <c r="AF114" s="83"/>
      <c r="AG114" s="83"/>
      <c r="AH114" s="57">
        <f t="shared" si="88"/>
        <v>0</v>
      </c>
      <c r="AI114" s="75" t="str">
        <f t="shared" si="89"/>
        <v>Moderado</v>
      </c>
      <c r="AJ114" s="74">
        <f t="shared" si="90"/>
        <v>0.6</v>
      </c>
      <c r="AK114" s="936" t="e">
        <f>IF(AND(M114&lt;&gt;"",AI114&lt;&gt;""),VLOOKUP(M114&amp;AI114,'No Eliminar'!$P$32:$Q$56,2,FALSE),"")</f>
        <v>#N/A</v>
      </c>
      <c r="AL114" s="124"/>
      <c r="AM114" s="992"/>
      <c r="AN114" s="992"/>
      <c r="AO114" s="87" t="str">
        <f t="shared" si="91"/>
        <v>Impacto</v>
      </c>
      <c r="AP114" s="88"/>
      <c r="AQ114" s="130" t="str">
        <f t="shared" si="92"/>
        <v/>
      </c>
      <c r="AR114" s="88"/>
      <c r="AS114" s="86" t="str">
        <f t="shared" si="93"/>
        <v/>
      </c>
      <c r="AT114" s="89" t="e">
        <f t="shared" si="94"/>
        <v>#VALUE!</v>
      </c>
      <c r="AU114" s="88"/>
      <c r="AV114" s="88"/>
      <c r="AW114" s="88"/>
      <c r="AX114" s="89" t="str">
        <f t="shared" si="95"/>
        <v/>
      </c>
      <c r="AY114" s="90" t="str">
        <f t="shared" si="96"/>
        <v>Muy Alta</v>
      </c>
      <c r="AZ114" s="89" t="e">
        <f t="shared" si="97"/>
        <v>#VALUE!</v>
      </c>
      <c r="BA114" s="90" t="e">
        <f t="shared" si="98"/>
        <v>#VALUE!</v>
      </c>
      <c r="BB114" s="69" t="e">
        <f>IF(AND(AY114&lt;&gt;"",BA114&lt;&gt;""),VLOOKUP(AY114&amp;BA114,'No Eliminar'!$P$3:$Q$27,2,FALSE),"")</f>
        <v>#VALUE!</v>
      </c>
      <c r="BC114" s="88"/>
      <c r="BD114" s="992"/>
      <c r="BE114" s="992"/>
      <c r="BF114" s="992"/>
      <c r="BG114" s="992"/>
      <c r="BH114" s="992"/>
      <c r="BI114" s="1091"/>
    </row>
    <row r="115" spans="2:61" ht="49.5" thickBot="1" x14ac:dyDescent="0.35">
      <c r="B115" s="63"/>
      <c r="C115" s="156" t="e">
        <f>VLOOKUP(B115,'No Eliminar'!B$3:D$18,2,FALSE)</f>
        <v>#N/A</v>
      </c>
      <c r="D115" s="156" t="e">
        <f>VLOOKUP(B115,'No Eliminar'!B$3:E$18,4,FALSE)</f>
        <v>#N/A</v>
      </c>
      <c r="E115" s="63"/>
      <c r="F115" s="133"/>
      <c r="G115" s="1216"/>
      <c r="H115" s="1066"/>
      <c r="I115" s="1217"/>
      <c r="J115" s="1217"/>
      <c r="K115" s="431"/>
      <c r="L115" s="142"/>
      <c r="M115" s="937" t="str">
        <f t="shared" si="86"/>
        <v>;</v>
      </c>
      <c r="N115" s="938" t="str">
        <f t="shared" si="87"/>
        <v/>
      </c>
      <c r="O115" s="83"/>
      <c r="P115" s="83"/>
      <c r="Q115" s="83"/>
      <c r="R115" s="83"/>
      <c r="S115" s="83"/>
      <c r="T115" s="83"/>
      <c r="U115" s="83"/>
      <c r="V115" s="83"/>
      <c r="W115" s="83"/>
      <c r="X115" s="83"/>
      <c r="Y115" s="83"/>
      <c r="Z115" s="83"/>
      <c r="AA115" s="83"/>
      <c r="AB115" s="83"/>
      <c r="AC115" s="83"/>
      <c r="AD115" s="83"/>
      <c r="AE115" s="83"/>
      <c r="AF115" s="83"/>
      <c r="AG115" s="83"/>
      <c r="AH115" s="57">
        <f t="shared" si="88"/>
        <v>0</v>
      </c>
      <c r="AI115" s="75" t="str">
        <f t="shared" si="89"/>
        <v>Moderado</v>
      </c>
      <c r="AJ115" s="74">
        <f t="shared" si="90"/>
        <v>0.6</v>
      </c>
      <c r="AK115" s="936" t="e">
        <f>IF(AND(M115&lt;&gt;"",AI115&lt;&gt;""),VLOOKUP(M115&amp;AI115,'No Eliminar'!$P$32:$Q$56,2,FALSE),"")</f>
        <v>#N/A</v>
      </c>
      <c r="AL115" s="124"/>
      <c r="AM115" s="992"/>
      <c r="AN115" s="992"/>
      <c r="AO115" s="87" t="str">
        <f t="shared" si="91"/>
        <v>Impacto</v>
      </c>
      <c r="AP115" s="88"/>
      <c r="AQ115" s="130" t="str">
        <f t="shared" si="92"/>
        <v/>
      </c>
      <c r="AR115" s="88"/>
      <c r="AS115" s="86" t="str">
        <f t="shared" si="93"/>
        <v/>
      </c>
      <c r="AT115" s="89" t="e">
        <f t="shared" si="94"/>
        <v>#VALUE!</v>
      </c>
      <c r="AU115" s="88"/>
      <c r="AV115" s="88"/>
      <c r="AW115" s="88"/>
      <c r="AX115" s="89" t="str">
        <f t="shared" si="95"/>
        <v/>
      </c>
      <c r="AY115" s="90" t="str">
        <f t="shared" si="96"/>
        <v>Muy Alta</v>
      </c>
      <c r="AZ115" s="89" t="e">
        <f t="shared" si="97"/>
        <v>#VALUE!</v>
      </c>
      <c r="BA115" s="90" t="e">
        <f t="shared" si="98"/>
        <v>#VALUE!</v>
      </c>
      <c r="BB115" s="69" t="e">
        <f>IF(AND(AY115&lt;&gt;"",BA115&lt;&gt;""),VLOOKUP(AY115&amp;BA115,'No Eliminar'!$P$3:$Q$27,2,FALSE),"")</f>
        <v>#VALUE!</v>
      </c>
      <c r="BC115" s="88"/>
      <c r="BD115" s="992"/>
      <c r="BE115" s="992"/>
      <c r="BF115" s="992"/>
      <c r="BG115" s="992"/>
      <c r="BH115" s="992"/>
      <c r="BI115" s="1091"/>
    </row>
    <row r="116" spans="2:61" ht="49.5" thickBot="1" x14ac:dyDescent="0.35">
      <c r="B116" s="63"/>
      <c r="C116" s="156" t="e">
        <f>VLOOKUP(B116,'No Eliminar'!B$3:D$18,2,FALSE)</f>
        <v>#N/A</v>
      </c>
      <c r="D116" s="156" t="e">
        <f>VLOOKUP(B116,'No Eliminar'!B$3:E$18,4,FALSE)</f>
        <v>#N/A</v>
      </c>
      <c r="E116" s="63"/>
      <c r="F116" s="133"/>
      <c r="G116" s="1216"/>
      <c r="H116" s="1066"/>
      <c r="I116" s="1217"/>
      <c r="J116" s="1217"/>
      <c r="K116" s="431"/>
      <c r="L116" s="142"/>
      <c r="M116" s="937" t="str">
        <f t="shared" si="86"/>
        <v>;</v>
      </c>
      <c r="N116" s="938" t="str">
        <f t="shared" si="87"/>
        <v/>
      </c>
      <c r="O116" s="83"/>
      <c r="P116" s="83"/>
      <c r="Q116" s="83"/>
      <c r="R116" s="83"/>
      <c r="S116" s="83"/>
      <c r="T116" s="83"/>
      <c r="U116" s="83"/>
      <c r="V116" s="83"/>
      <c r="W116" s="83"/>
      <c r="X116" s="83"/>
      <c r="Y116" s="83"/>
      <c r="Z116" s="83"/>
      <c r="AA116" s="83"/>
      <c r="AB116" s="83"/>
      <c r="AC116" s="83"/>
      <c r="AD116" s="83"/>
      <c r="AE116" s="83"/>
      <c r="AF116" s="83"/>
      <c r="AG116" s="83"/>
      <c r="AH116" s="57">
        <f t="shared" si="88"/>
        <v>0</v>
      </c>
      <c r="AI116" s="75" t="str">
        <f t="shared" si="89"/>
        <v>Moderado</v>
      </c>
      <c r="AJ116" s="74">
        <f t="shared" si="90"/>
        <v>0.6</v>
      </c>
      <c r="AK116" s="936" t="e">
        <f>IF(AND(M116&lt;&gt;"",AI116&lt;&gt;""),VLOOKUP(M116&amp;AI116,'No Eliminar'!$P$32:$Q$56,2,FALSE),"")</f>
        <v>#N/A</v>
      </c>
      <c r="AL116" s="124"/>
      <c r="AM116" s="992"/>
      <c r="AN116" s="992"/>
      <c r="AO116" s="87" t="str">
        <f t="shared" si="91"/>
        <v>Impacto</v>
      </c>
      <c r="AP116" s="88"/>
      <c r="AQ116" s="130" t="str">
        <f t="shared" si="92"/>
        <v/>
      </c>
      <c r="AR116" s="88"/>
      <c r="AS116" s="86" t="str">
        <f t="shared" si="93"/>
        <v/>
      </c>
      <c r="AT116" s="89" t="e">
        <f t="shared" si="94"/>
        <v>#VALUE!</v>
      </c>
      <c r="AU116" s="88"/>
      <c r="AV116" s="88"/>
      <c r="AW116" s="88"/>
      <c r="AX116" s="89" t="str">
        <f t="shared" si="95"/>
        <v/>
      </c>
      <c r="AY116" s="90" t="str">
        <f t="shared" si="96"/>
        <v>Muy Alta</v>
      </c>
      <c r="AZ116" s="89" t="e">
        <f t="shared" si="97"/>
        <v>#VALUE!</v>
      </c>
      <c r="BA116" s="90" t="e">
        <f t="shared" si="98"/>
        <v>#VALUE!</v>
      </c>
      <c r="BB116" s="69" t="e">
        <f>IF(AND(AY116&lt;&gt;"",BA116&lt;&gt;""),VLOOKUP(AY116&amp;BA116,'No Eliminar'!$P$3:$Q$27,2,FALSE),"")</f>
        <v>#VALUE!</v>
      </c>
      <c r="BC116" s="88"/>
      <c r="BD116" s="992"/>
      <c r="BE116" s="992"/>
      <c r="BF116" s="992"/>
      <c r="BG116" s="992"/>
      <c r="BH116" s="992"/>
      <c r="BI116" s="1091"/>
    </row>
    <row r="117" spans="2:61" ht="49.5" thickBot="1" x14ac:dyDescent="0.35">
      <c r="B117" s="63"/>
      <c r="C117" s="156" t="e">
        <f>VLOOKUP(B117,'No Eliminar'!B$3:D$18,2,FALSE)</f>
        <v>#N/A</v>
      </c>
      <c r="D117" s="156" t="e">
        <f>VLOOKUP(B117,'No Eliminar'!B$3:E$18,4,FALSE)</f>
        <v>#N/A</v>
      </c>
      <c r="E117" s="63"/>
      <c r="F117" s="133"/>
      <c r="G117" s="1216"/>
      <c r="H117" s="1066"/>
      <c r="I117" s="1217"/>
      <c r="J117" s="1217"/>
      <c r="K117" s="431"/>
      <c r="L117" s="142"/>
      <c r="M117" s="937" t="str">
        <f t="shared" si="86"/>
        <v>;</v>
      </c>
      <c r="N117" s="938" t="str">
        <f t="shared" si="87"/>
        <v/>
      </c>
      <c r="O117" s="83"/>
      <c r="P117" s="83"/>
      <c r="Q117" s="83"/>
      <c r="R117" s="83"/>
      <c r="S117" s="83"/>
      <c r="T117" s="83"/>
      <c r="U117" s="83"/>
      <c r="V117" s="83"/>
      <c r="W117" s="83"/>
      <c r="X117" s="83"/>
      <c r="Y117" s="83"/>
      <c r="Z117" s="83"/>
      <c r="AA117" s="83"/>
      <c r="AB117" s="83"/>
      <c r="AC117" s="83"/>
      <c r="AD117" s="83"/>
      <c r="AE117" s="83"/>
      <c r="AF117" s="83"/>
      <c r="AG117" s="83"/>
      <c r="AH117" s="57">
        <f t="shared" si="88"/>
        <v>0</v>
      </c>
      <c r="AI117" s="75" t="str">
        <f t="shared" si="89"/>
        <v>Moderado</v>
      </c>
      <c r="AJ117" s="74">
        <f t="shared" si="90"/>
        <v>0.6</v>
      </c>
      <c r="AK117" s="936" t="e">
        <f>IF(AND(M117&lt;&gt;"",AI117&lt;&gt;""),VLOOKUP(M117&amp;AI117,'No Eliminar'!$P$32:$Q$56,2,FALSE),"")</f>
        <v>#N/A</v>
      </c>
      <c r="AL117" s="124"/>
      <c r="AM117" s="992"/>
      <c r="AN117" s="992"/>
      <c r="AO117" s="87" t="str">
        <f t="shared" si="91"/>
        <v>Impacto</v>
      </c>
      <c r="AP117" s="88"/>
      <c r="AQ117" s="130" t="str">
        <f t="shared" si="92"/>
        <v/>
      </c>
      <c r="AR117" s="88"/>
      <c r="AS117" s="86" t="str">
        <f t="shared" si="93"/>
        <v/>
      </c>
      <c r="AT117" s="89" t="e">
        <f t="shared" si="94"/>
        <v>#VALUE!</v>
      </c>
      <c r="AU117" s="88"/>
      <c r="AV117" s="88"/>
      <c r="AW117" s="88"/>
      <c r="AX117" s="89" t="str">
        <f t="shared" si="95"/>
        <v/>
      </c>
      <c r="AY117" s="90" t="str">
        <f t="shared" si="96"/>
        <v>Muy Alta</v>
      </c>
      <c r="AZ117" s="89" t="e">
        <f t="shared" si="97"/>
        <v>#VALUE!</v>
      </c>
      <c r="BA117" s="90" t="e">
        <f t="shared" si="98"/>
        <v>#VALUE!</v>
      </c>
      <c r="BB117" s="69" t="e">
        <f>IF(AND(AY117&lt;&gt;"",BA117&lt;&gt;""),VLOOKUP(AY117&amp;BA117,'No Eliminar'!$P$3:$Q$27,2,FALSE),"")</f>
        <v>#VALUE!</v>
      </c>
      <c r="BC117" s="88"/>
      <c r="BD117" s="992"/>
      <c r="BE117" s="992"/>
      <c r="BF117" s="992"/>
      <c r="BG117" s="992"/>
      <c r="BH117" s="992"/>
      <c r="BI117" s="1091"/>
    </row>
    <row r="118" spans="2:61" ht="49.5" thickBot="1" x14ac:dyDescent="0.35">
      <c r="B118" s="63"/>
      <c r="C118" s="156" t="e">
        <f>VLOOKUP(B118,'No Eliminar'!B$3:D$18,2,FALSE)</f>
        <v>#N/A</v>
      </c>
      <c r="D118" s="156" t="e">
        <f>VLOOKUP(B118,'No Eliminar'!B$3:E$18,4,FALSE)</f>
        <v>#N/A</v>
      </c>
      <c r="E118" s="63"/>
      <c r="F118" s="133"/>
      <c r="G118" s="1216"/>
      <c r="H118" s="1066"/>
      <c r="I118" s="1217"/>
      <c r="J118" s="1217"/>
      <c r="K118" s="431"/>
      <c r="L118" s="142"/>
      <c r="M118" s="937" t="str">
        <f t="shared" si="86"/>
        <v>;</v>
      </c>
      <c r="N118" s="938" t="str">
        <f t="shared" si="87"/>
        <v/>
      </c>
      <c r="O118" s="83"/>
      <c r="P118" s="83"/>
      <c r="Q118" s="83"/>
      <c r="R118" s="83"/>
      <c r="S118" s="83"/>
      <c r="T118" s="83"/>
      <c r="U118" s="83"/>
      <c r="V118" s="83"/>
      <c r="W118" s="83"/>
      <c r="X118" s="83"/>
      <c r="Y118" s="83"/>
      <c r="Z118" s="83"/>
      <c r="AA118" s="83"/>
      <c r="AB118" s="83"/>
      <c r="AC118" s="83"/>
      <c r="AD118" s="83"/>
      <c r="AE118" s="83"/>
      <c r="AF118" s="83"/>
      <c r="AG118" s="83"/>
      <c r="AH118" s="57">
        <f t="shared" si="88"/>
        <v>0</v>
      </c>
      <c r="AI118" s="75" t="str">
        <f t="shared" si="89"/>
        <v>Moderado</v>
      </c>
      <c r="AJ118" s="74">
        <f t="shared" si="90"/>
        <v>0.6</v>
      </c>
      <c r="AK118" s="936" t="e">
        <f>IF(AND(M118&lt;&gt;"",AI118&lt;&gt;""),VLOOKUP(M118&amp;AI118,'No Eliminar'!$P$32:$Q$56,2,FALSE),"")</f>
        <v>#N/A</v>
      </c>
      <c r="AL118" s="124"/>
      <c r="AM118" s="992"/>
      <c r="AN118" s="992"/>
      <c r="AO118" s="87" t="str">
        <f t="shared" si="91"/>
        <v>Impacto</v>
      </c>
      <c r="AP118" s="88"/>
      <c r="AQ118" s="130" t="str">
        <f t="shared" si="92"/>
        <v/>
      </c>
      <c r="AR118" s="88"/>
      <c r="AS118" s="86" t="str">
        <f t="shared" si="93"/>
        <v/>
      </c>
      <c r="AT118" s="89" t="e">
        <f t="shared" si="94"/>
        <v>#VALUE!</v>
      </c>
      <c r="AU118" s="88"/>
      <c r="AV118" s="88"/>
      <c r="AW118" s="88"/>
      <c r="AX118" s="89" t="str">
        <f t="shared" si="95"/>
        <v/>
      </c>
      <c r="AY118" s="90" t="str">
        <f t="shared" si="96"/>
        <v>Muy Alta</v>
      </c>
      <c r="AZ118" s="89" t="e">
        <f t="shared" si="97"/>
        <v>#VALUE!</v>
      </c>
      <c r="BA118" s="90" t="e">
        <f t="shared" si="98"/>
        <v>#VALUE!</v>
      </c>
      <c r="BB118" s="69" t="e">
        <f>IF(AND(AY118&lt;&gt;"",BA118&lt;&gt;""),VLOOKUP(AY118&amp;BA118,'No Eliminar'!$P$3:$Q$27,2,FALSE),"")</f>
        <v>#VALUE!</v>
      </c>
      <c r="BC118" s="88"/>
      <c r="BD118" s="992"/>
      <c r="BE118" s="992"/>
      <c r="BF118" s="992"/>
      <c r="BG118" s="992"/>
      <c r="BH118" s="992"/>
      <c r="BI118" s="1091"/>
    </row>
    <row r="119" spans="2:61" ht="49.5" thickBot="1" x14ac:dyDescent="0.35">
      <c r="B119" s="63"/>
      <c r="C119" s="156" t="e">
        <f>VLOOKUP(B119,'No Eliminar'!B$3:D$18,2,FALSE)</f>
        <v>#N/A</v>
      </c>
      <c r="D119" s="156" t="e">
        <f>VLOOKUP(B119,'No Eliminar'!B$3:E$18,4,FALSE)</f>
        <v>#N/A</v>
      </c>
      <c r="E119" s="63"/>
      <c r="F119" s="133"/>
      <c r="G119" s="153"/>
      <c r="H119" s="64"/>
      <c r="I119" s="82"/>
      <c r="J119" s="82"/>
      <c r="K119" s="63"/>
      <c r="L119" s="142"/>
      <c r="M119" s="937" t="str">
        <f t="shared" si="86"/>
        <v>;</v>
      </c>
      <c r="N119" s="938" t="str">
        <f t="shared" si="87"/>
        <v/>
      </c>
      <c r="O119" s="83"/>
      <c r="P119" s="83"/>
      <c r="Q119" s="83"/>
      <c r="R119" s="83"/>
      <c r="S119" s="83"/>
      <c r="T119" s="83"/>
      <c r="U119" s="83"/>
      <c r="V119" s="83"/>
      <c r="W119" s="83"/>
      <c r="X119" s="83"/>
      <c r="Y119" s="83"/>
      <c r="Z119" s="83"/>
      <c r="AA119" s="83"/>
      <c r="AB119" s="83"/>
      <c r="AC119" s="83"/>
      <c r="AD119" s="83"/>
      <c r="AE119" s="83"/>
      <c r="AF119" s="83"/>
      <c r="AG119" s="83"/>
      <c r="AH119" s="57">
        <f t="shared" si="88"/>
        <v>0</v>
      </c>
      <c r="AI119" s="75" t="str">
        <f t="shared" si="89"/>
        <v>Moderado</v>
      </c>
      <c r="AJ119" s="74">
        <f t="shared" si="90"/>
        <v>0.6</v>
      </c>
      <c r="AK119" s="936" t="e">
        <f>IF(AND(M119&lt;&gt;"",AI119&lt;&gt;""),VLOOKUP(M119&amp;AI119,'No Eliminar'!$P$32:$Q$56,2,FALSE),"")</f>
        <v>#N/A</v>
      </c>
      <c r="AL119" s="124"/>
      <c r="AM119" s="992"/>
      <c r="AN119" s="992"/>
      <c r="AO119" s="87" t="str">
        <f t="shared" si="91"/>
        <v>Impacto</v>
      </c>
      <c r="AP119" s="88"/>
      <c r="AQ119" s="130" t="str">
        <f t="shared" si="92"/>
        <v/>
      </c>
      <c r="AR119" s="88"/>
      <c r="AS119" s="86" t="str">
        <f t="shared" si="93"/>
        <v/>
      </c>
      <c r="AT119" s="89" t="e">
        <f t="shared" si="94"/>
        <v>#VALUE!</v>
      </c>
      <c r="AU119" s="88"/>
      <c r="AV119" s="88"/>
      <c r="AW119" s="88"/>
      <c r="AX119" s="89" t="str">
        <f t="shared" si="95"/>
        <v/>
      </c>
      <c r="AY119" s="90" t="str">
        <f t="shared" si="96"/>
        <v>Muy Alta</v>
      </c>
      <c r="AZ119" s="89" t="e">
        <f t="shared" si="97"/>
        <v>#VALUE!</v>
      </c>
      <c r="BA119" s="90" t="e">
        <f t="shared" si="98"/>
        <v>#VALUE!</v>
      </c>
      <c r="BB119" s="69" t="e">
        <f>IF(AND(AY119&lt;&gt;"",BA119&lt;&gt;""),VLOOKUP(AY119&amp;BA119,'No Eliminar'!$P$3:$Q$27,2,FALSE),"")</f>
        <v>#VALUE!</v>
      </c>
      <c r="BC119" s="88"/>
      <c r="BD119" s="992"/>
      <c r="BE119" s="992"/>
      <c r="BF119" s="992"/>
      <c r="BG119" s="992"/>
      <c r="BH119" s="992"/>
      <c r="BI119" s="1091"/>
    </row>
    <row r="120" spans="2:61" ht="49.5" thickBot="1" x14ac:dyDescent="0.35">
      <c r="B120" s="63"/>
      <c r="C120" s="156" t="e">
        <f>VLOOKUP(B120,'No Eliminar'!B$3:D$18,2,FALSE)</f>
        <v>#N/A</v>
      </c>
      <c r="D120" s="156" t="e">
        <f>VLOOKUP(B120,'No Eliminar'!B$3:E$18,4,FALSE)</f>
        <v>#N/A</v>
      </c>
      <c r="E120" s="63"/>
      <c r="F120" s="133"/>
      <c r="G120" s="153"/>
      <c r="H120" s="64"/>
      <c r="I120" s="82"/>
      <c r="J120" s="82"/>
      <c r="K120" s="63"/>
      <c r="L120" s="142"/>
      <c r="M120" s="937" t="str">
        <f t="shared" si="86"/>
        <v>;</v>
      </c>
      <c r="N120" s="938" t="str">
        <f t="shared" si="87"/>
        <v/>
      </c>
      <c r="O120" s="83"/>
      <c r="P120" s="83"/>
      <c r="Q120" s="83"/>
      <c r="R120" s="83"/>
      <c r="S120" s="83"/>
      <c r="T120" s="83"/>
      <c r="U120" s="83"/>
      <c r="V120" s="83"/>
      <c r="W120" s="83"/>
      <c r="X120" s="83"/>
      <c r="Y120" s="83"/>
      <c r="Z120" s="83"/>
      <c r="AA120" s="83"/>
      <c r="AB120" s="83"/>
      <c r="AC120" s="83"/>
      <c r="AD120" s="83"/>
      <c r="AE120" s="83"/>
      <c r="AF120" s="83"/>
      <c r="AG120" s="83"/>
      <c r="AH120" s="57">
        <f t="shared" si="88"/>
        <v>0</v>
      </c>
      <c r="AI120" s="75" t="str">
        <f t="shared" si="89"/>
        <v>Moderado</v>
      </c>
      <c r="AJ120" s="74">
        <f t="shared" si="90"/>
        <v>0.6</v>
      </c>
      <c r="AK120" s="936" t="e">
        <f>IF(AND(M120&lt;&gt;"",AI120&lt;&gt;""),VLOOKUP(M120&amp;AI120,'No Eliminar'!$P$32:$Q$56,2,FALSE),"")</f>
        <v>#N/A</v>
      </c>
      <c r="AL120" s="124"/>
      <c r="AM120" s="992"/>
      <c r="AN120" s="992"/>
      <c r="AO120" s="87" t="str">
        <f t="shared" si="91"/>
        <v>Impacto</v>
      </c>
      <c r="AP120" s="88"/>
      <c r="AQ120" s="130" t="str">
        <f t="shared" si="92"/>
        <v/>
      </c>
      <c r="AR120" s="88"/>
      <c r="AS120" s="86" t="str">
        <f t="shared" si="93"/>
        <v/>
      </c>
      <c r="AT120" s="89" t="e">
        <f t="shared" si="94"/>
        <v>#VALUE!</v>
      </c>
      <c r="AU120" s="88"/>
      <c r="AV120" s="88"/>
      <c r="AW120" s="88"/>
      <c r="AX120" s="89" t="str">
        <f t="shared" si="95"/>
        <v/>
      </c>
      <c r="AY120" s="90" t="str">
        <f t="shared" si="96"/>
        <v>Muy Alta</v>
      </c>
      <c r="AZ120" s="89" t="e">
        <f t="shared" si="97"/>
        <v>#VALUE!</v>
      </c>
      <c r="BA120" s="90" t="e">
        <f t="shared" si="98"/>
        <v>#VALUE!</v>
      </c>
      <c r="BB120" s="69" t="e">
        <f>IF(AND(AY120&lt;&gt;"",BA120&lt;&gt;""),VLOOKUP(AY120&amp;BA120,'No Eliminar'!$P$3:$Q$27,2,FALSE),"")</f>
        <v>#VALUE!</v>
      </c>
      <c r="BC120" s="88"/>
      <c r="BD120" s="992"/>
      <c r="BE120" s="992"/>
      <c r="BF120" s="992"/>
      <c r="BG120" s="992"/>
      <c r="BH120" s="992"/>
      <c r="BI120" s="1091"/>
    </row>
    <row r="121" spans="2:61" ht="49.5" thickBot="1" x14ac:dyDescent="0.35">
      <c r="B121" s="63"/>
      <c r="C121" s="156" t="e">
        <f>VLOOKUP(B121,'No Eliminar'!B$3:D$18,2,FALSE)</f>
        <v>#N/A</v>
      </c>
      <c r="D121" s="156" t="e">
        <f>VLOOKUP(B121,'No Eliminar'!B$3:E$18,4,FALSE)</f>
        <v>#N/A</v>
      </c>
      <c r="E121" s="63"/>
      <c r="F121" s="133"/>
      <c r="G121" s="153"/>
      <c r="H121" s="64"/>
      <c r="I121" s="82"/>
      <c r="J121" s="82"/>
      <c r="K121" s="63"/>
      <c r="L121" s="142"/>
      <c r="M121" s="937" t="str">
        <f t="shared" si="86"/>
        <v>;</v>
      </c>
      <c r="N121" s="938" t="str">
        <f t="shared" si="87"/>
        <v/>
      </c>
      <c r="O121" s="83"/>
      <c r="P121" s="83"/>
      <c r="Q121" s="83"/>
      <c r="R121" s="83"/>
      <c r="S121" s="83"/>
      <c r="T121" s="83"/>
      <c r="U121" s="83"/>
      <c r="V121" s="83"/>
      <c r="W121" s="83"/>
      <c r="X121" s="83"/>
      <c r="Y121" s="83"/>
      <c r="Z121" s="83"/>
      <c r="AA121" s="83"/>
      <c r="AB121" s="83"/>
      <c r="AC121" s="83"/>
      <c r="AD121" s="83"/>
      <c r="AE121" s="83"/>
      <c r="AF121" s="83"/>
      <c r="AG121" s="83"/>
      <c r="AH121" s="57">
        <f t="shared" si="88"/>
        <v>0</v>
      </c>
      <c r="AI121" s="75" t="str">
        <f t="shared" si="89"/>
        <v>Moderado</v>
      </c>
      <c r="AJ121" s="74">
        <f t="shared" si="90"/>
        <v>0.6</v>
      </c>
      <c r="AK121" s="936" t="e">
        <f>IF(AND(M121&lt;&gt;"",AI121&lt;&gt;""),VLOOKUP(M121&amp;AI121,'No Eliminar'!$P$32:$Q$56,2,FALSE),"")</f>
        <v>#N/A</v>
      </c>
      <c r="AL121" s="124"/>
      <c r="AM121" s="992"/>
      <c r="AN121" s="992"/>
      <c r="AO121" s="87" t="str">
        <f t="shared" si="91"/>
        <v>Impacto</v>
      </c>
      <c r="AP121" s="88"/>
      <c r="AQ121" s="130" t="str">
        <f t="shared" si="92"/>
        <v/>
      </c>
      <c r="AR121" s="88"/>
      <c r="AS121" s="86" t="str">
        <f t="shared" si="93"/>
        <v/>
      </c>
      <c r="AT121" s="89" t="e">
        <f t="shared" si="94"/>
        <v>#VALUE!</v>
      </c>
      <c r="AU121" s="88"/>
      <c r="AV121" s="88"/>
      <c r="AW121" s="88"/>
      <c r="AX121" s="89" t="str">
        <f t="shared" si="95"/>
        <v/>
      </c>
      <c r="AY121" s="90" t="str">
        <f t="shared" si="96"/>
        <v>Muy Alta</v>
      </c>
      <c r="AZ121" s="89" t="e">
        <f t="shared" si="97"/>
        <v>#VALUE!</v>
      </c>
      <c r="BA121" s="90" t="e">
        <f t="shared" si="98"/>
        <v>#VALUE!</v>
      </c>
      <c r="BB121" s="69" t="e">
        <f>IF(AND(AY121&lt;&gt;"",BA121&lt;&gt;""),VLOOKUP(AY121&amp;BA121,'No Eliminar'!$P$3:$Q$27,2,FALSE),"")</f>
        <v>#VALUE!</v>
      </c>
      <c r="BC121" s="88"/>
      <c r="BD121" s="992"/>
      <c r="BE121" s="992"/>
      <c r="BF121" s="992"/>
      <c r="BG121" s="992"/>
      <c r="BH121" s="992"/>
      <c r="BI121" s="1091"/>
    </row>
    <row r="122" spans="2:61" ht="49.5" thickBot="1" x14ac:dyDescent="0.35">
      <c r="B122" s="63"/>
      <c r="C122" s="156" t="e">
        <f>VLOOKUP(B122,'No Eliminar'!B$3:D$18,2,FALSE)</f>
        <v>#N/A</v>
      </c>
      <c r="D122" s="156" t="e">
        <f>VLOOKUP(B122,'No Eliminar'!B$3:E$18,4,FALSE)</f>
        <v>#N/A</v>
      </c>
      <c r="E122" s="63"/>
      <c r="F122" s="133"/>
      <c r="G122" s="153"/>
      <c r="H122" s="64"/>
      <c r="I122" s="82"/>
      <c r="J122" s="82"/>
      <c r="K122" s="63"/>
      <c r="L122" s="142"/>
      <c r="M122" s="937" t="str">
        <f t="shared" si="86"/>
        <v>;</v>
      </c>
      <c r="N122" s="938" t="str">
        <f t="shared" si="87"/>
        <v/>
      </c>
      <c r="O122" s="83"/>
      <c r="P122" s="83"/>
      <c r="Q122" s="83"/>
      <c r="R122" s="83"/>
      <c r="S122" s="83"/>
      <c r="T122" s="83"/>
      <c r="U122" s="83"/>
      <c r="V122" s="83"/>
      <c r="W122" s="83"/>
      <c r="X122" s="83"/>
      <c r="Y122" s="83"/>
      <c r="Z122" s="83"/>
      <c r="AA122" s="83"/>
      <c r="AB122" s="83"/>
      <c r="AC122" s="83"/>
      <c r="AD122" s="83"/>
      <c r="AE122" s="83"/>
      <c r="AF122" s="83"/>
      <c r="AG122" s="83"/>
      <c r="AH122" s="57">
        <f t="shared" si="88"/>
        <v>0</v>
      </c>
      <c r="AI122" s="75" t="str">
        <f t="shared" si="89"/>
        <v>Moderado</v>
      </c>
      <c r="AJ122" s="74">
        <f t="shared" si="90"/>
        <v>0.6</v>
      </c>
      <c r="AK122" s="936" t="e">
        <f>IF(AND(M122&lt;&gt;"",AI122&lt;&gt;""),VLOOKUP(M122&amp;AI122,'No Eliminar'!$P$32:$Q$56,2,FALSE),"")</f>
        <v>#N/A</v>
      </c>
      <c r="AL122" s="124"/>
      <c r="AM122" s="992"/>
      <c r="AN122" s="992"/>
      <c r="AO122" s="87" t="str">
        <f t="shared" si="91"/>
        <v>Impacto</v>
      </c>
      <c r="AP122" s="88"/>
      <c r="AQ122" s="130" t="str">
        <f t="shared" si="92"/>
        <v/>
      </c>
      <c r="AR122" s="88"/>
      <c r="AS122" s="86" t="str">
        <f t="shared" si="93"/>
        <v/>
      </c>
      <c r="AT122" s="89" t="e">
        <f t="shared" si="94"/>
        <v>#VALUE!</v>
      </c>
      <c r="AU122" s="88"/>
      <c r="AV122" s="88"/>
      <c r="AW122" s="88"/>
      <c r="AX122" s="89" t="str">
        <f t="shared" si="95"/>
        <v/>
      </c>
      <c r="AY122" s="90" t="str">
        <f t="shared" si="96"/>
        <v>Muy Alta</v>
      </c>
      <c r="AZ122" s="89" t="e">
        <f t="shared" si="97"/>
        <v>#VALUE!</v>
      </c>
      <c r="BA122" s="90" t="e">
        <f t="shared" si="98"/>
        <v>#VALUE!</v>
      </c>
      <c r="BB122" s="69" t="e">
        <f>IF(AND(AY122&lt;&gt;"",BA122&lt;&gt;""),VLOOKUP(AY122&amp;BA122,'No Eliminar'!$P$3:$Q$27,2,FALSE),"")</f>
        <v>#VALUE!</v>
      </c>
      <c r="BC122" s="88"/>
      <c r="BD122" s="992"/>
      <c r="BE122" s="992"/>
      <c r="BF122" s="992"/>
      <c r="BG122" s="992"/>
      <c r="BH122" s="992"/>
      <c r="BI122" s="1091"/>
    </row>
    <row r="123" spans="2:61" ht="49.5" thickBot="1" x14ac:dyDescent="0.35">
      <c r="B123" s="63"/>
      <c r="C123" s="156" t="e">
        <f>VLOOKUP(B123,'No Eliminar'!B$3:D$18,2,FALSE)</f>
        <v>#N/A</v>
      </c>
      <c r="D123" s="156" t="e">
        <f>VLOOKUP(B123,'No Eliminar'!B$3:E$18,4,FALSE)</f>
        <v>#N/A</v>
      </c>
      <c r="E123" s="63"/>
      <c r="F123" s="133"/>
      <c r="G123" s="153"/>
      <c r="H123" s="64"/>
      <c r="I123" s="82"/>
      <c r="J123" s="82"/>
      <c r="K123" s="63"/>
      <c r="L123" s="142"/>
      <c r="M123" s="937" t="str">
        <f t="shared" si="86"/>
        <v>;</v>
      </c>
      <c r="N123" s="938" t="str">
        <f t="shared" si="87"/>
        <v/>
      </c>
      <c r="O123" s="83"/>
      <c r="P123" s="83"/>
      <c r="Q123" s="83"/>
      <c r="R123" s="83"/>
      <c r="S123" s="83"/>
      <c r="T123" s="83"/>
      <c r="U123" s="83"/>
      <c r="V123" s="83"/>
      <c r="W123" s="83"/>
      <c r="X123" s="83"/>
      <c r="Y123" s="83"/>
      <c r="Z123" s="83"/>
      <c r="AA123" s="83"/>
      <c r="AB123" s="83"/>
      <c r="AC123" s="83"/>
      <c r="AD123" s="83"/>
      <c r="AE123" s="83"/>
      <c r="AF123" s="83"/>
      <c r="AG123" s="83"/>
      <c r="AH123" s="57">
        <f t="shared" si="88"/>
        <v>0</v>
      </c>
      <c r="AI123" s="75" t="str">
        <f t="shared" si="89"/>
        <v>Moderado</v>
      </c>
      <c r="AJ123" s="74">
        <f t="shared" si="90"/>
        <v>0.6</v>
      </c>
      <c r="AK123" s="936" t="e">
        <f>IF(AND(M123&lt;&gt;"",AI123&lt;&gt;""),VLOOKUP(M123&amp;AI123,'No Eliminar'!$P$32:$Q$56,2,FALSE),"")</f>
        <v>#N/A</v>
      </c>
      <c r="AL123" s="124"/>
      <c r="AM123" s="992"/>
      <c r="AN123" s="992"/>
      <c r="AO123" s="87" t="str">
        <f t="shared" si="91"/>
        <v>Impacto</v>
      </c>
      <c r="AP123" s="88"/>
      <c r="AQ123" s="130" t="str">
        <f t="shared" si="92"/>
        <v/>
      </c>
      <c r="AR123" s="88"/>
      <c r="AS123" s="86" t="str">
        <f t="shared" si="93"/>
        <v/>
      </c>
      <c r="AT123" s="89" t="e">
        <f t="shared" si="94"/>
        <v>#VALUE!</v>
      </c>
      <c r="AU123" s="88"/>
      <c r="AV123" s="88"/>
      <c r="AW123" s="88"/>
      <c r="AX123" s="89" t="str">
        <f t="shared" si="95"/>
        <v/>
      </c>
      <c r="AY123" s="90" t="str">
        <f t="shared" si="96"/>
        <v>Muy Alta</v>
      </c>
      <c r="AZ123" s="89" t="e">
        <f t="shared" si="97"/>
        <v>#VALUE!</v>
      </c>
      <c r="BA123" s="90" t="e">
        <f t="shared" si="98"/>
        <v>#VALUE!</v>
      </c>
      <c r="BB123" s="69" t="e">
        <f>IF(AND(AY123&lt;&gt;"",BA123&lt;&gt;""),VLOOKUP(AY123&amp;BA123,'No Eliminar'!$P$3:$Q$27,2,FALSE),"")</f>
        <v>#VALUE!</v>
      </c>
      <c r="BC123" s="88"/>
      <c r="BD123" s="992"/>
      <c r="BE123" s="992"/>
      <c r="BF123" s="992"/>
      <c r="BG123" s="992"/>
      <c r="BH123" s="992"/>
      <c r="BI123" s="1091"/>
    </row>
    <row r="124" spans="2:61" ht="49.5" thickBot="1" x14ac:dyDescent="0.35">
      <c r="B124" s="63"/>
      <c r="C124" s="156" t="e">
        <f>VLOOKUP(B124,'No Eliminar'!B$3:D$18,2,FALSE)</f>
        <v>#N/A</v>
      </c>
      <c r="D124" s="156" t="e">
        <f>VLOOKUP(B124,'No Eliminar'!B$3:E$18,4,FALSE)</f>
        <v>#N/A</v>
      </c>
      <c r="E124" s="63"/>
      <c r="F124" s="133"/>
      <c r="G124" s="153"/>
      <c r="H124" s="64"/>
      <c r="I124" s="82"/>
      <c r="J124" s="82"/>
      <c r="K124" s="63"/>
      <c r="L124" s="142"/>
      <c r="M124" s="937" t="str">
        <f t="shared" si="86"/>
        <v>;</v>
      </c>
      <c r="N124" s="938" t="str">
        <f t="shared" si="87"/>
        <v/>
      </c>
      <c r="O124" s="83"/>
      <c r="P124" s="83"/>
      <c r="Q124" s="83"/>
      <c r="R124" s="83"/>
      <c r="S124" s="83"/>
      <c r="T124" s="83"/>
      <c r="U124" s="83"/>
      <c r="V124" s="83"/>
      <c r="W124" s="83"/>
      <c r="X124" s="83"/>
      <c r="Y124" s="83"/>
      <c r="Z124" s="83"/>
      <c r="AA124" s="83"/>
      <c r="AB124" s="83"/>
      <c r="AC124" s="83"/>
      <c r="AD124" s="83"/>
      <c r="AE124" s="83"/>
      <c r="AF124" s="83"/>
      <c r="AG124" s="83"/>
      <c r="AH124" s="57">
        <f t="shared" si="88"/>
        <v>0</v>
      </c>
      <c r="AI124" s="75" t="str">
        <f t="shared" si="89"/>
        <v>Moderado</v>
      </c>
      <c r="AJ124" s="74">
        <f t="shared" si="90"/>
        <v>0.6</v>
      </c>
      <c r="AK124" s="936" t="e">
        <f>IF(AND(M124&lt;&gt;"",AI124&lt;&gt;""),VLOOKUP(M124&amp;AI124,'No Eliminar'!$P$32:$Q$56,2,FALSE),"")</f>
        <v>#N/A</v>
      </c>
      <c r="AL124" s="124"/>
      <c r="AM124" s="992"/>
      <c r="AN124" s="992"/>
      <c r="AO124" s="87" t="str">
        <f t="shared" si="91"/>
        <v>Impacto</v>
      </c>
      <c r="AP124" s="88"/>
      <c r="AQ124" s="130" t="str">
        <f t="shared" si="92"/>
        <v/>
      </c>
      <c r="AR124" s="88"/>
      <c r="AS124" s="86" t="str">
        <f t="shared" si="93"/>
        <v/>
      </c>
      <c r="AT124" s="89" t="e">
        <f t="shared" si="94"/>
        <v>#VALUE!</v>
      </c>
      <c r="AU124" s="88"/>
      <c r="AV124" s="88"/>
      <c r="AW124" s="88"/>
      <c r="AX124" s="89" t="str">
        <f t="shared" si="95"/>
        <v/>
      </c>
      <c r="AY124" s="90" t="str">
        <f t="shared" si="96"/>
        <v>Muy Alta</v>
      </c>
      <c r="AZ124" s="89" t="e">
        <f t="shared" si="97"/>
        <v>#VALUE!</v>
      </c>
      <c r="BA124" s="90" t="e">
        <f t="shared" si="98"/>
        <v>#VALUE!</v>
      </c>
      <c r="BB124" s="69" t="e">
        <f>IF(AND(AY124&lt;&gt;"",BA124&lt;&gt;""),VLOOKUP(AY124&amp;BA124,'No Eliminar'!$P$3:$Q$27,2,FALSE),"")</f>
        <v>#VALUE!</v>
      </c>
      <c r="BC124" s="88"/>
      <c r="BD124" s="992"/>
      <c r="BE124" s="992"/>
      <c r="BF124" s="992"/>
      <c r="BG124" s="992"/>
      <c r="BH124" s="992"/>
      <c r="BI124" s="1091"/>
    </row>
    <row r="125" spans="2:61" ht="49.5" thickBot="1" x14ac:dyDescent="0.35">
      <c r="B125" s="63"/>
      <c r="C125" s="156" t="e">
        <f>VLOOKUP(B125,'No Eliminar'!B$3:D$18,2,FALSE)</f>
        <v>#N/A</v>
      </c>
      <c r="D125" s="156" t="e">
        <f>VLOOKUP(B125,'No Eliminar'!B$3:E$18,4,FALSE)</f>
        <v>#N/A</v>
      </c>
      <c r="E125" s="63"/>
      <c r="F125" s="133"/>
      <c r="G125" s="153"/>
      <c r="H125" s="64"/>
      <c r="I125" s="82"/>
      <c r="J125" s="82"/>
      <c r="K125" s="63"/>
      <c r="L125" s="142"/>
      <c r="M125" s="937" t="str">
        <f t="shared" si="86"/>
        <v>;</v>
      </c>
      <c r="N125" s="938" t="str">
        <f t="shared" si="87"/>
        <v/>
      </c>
      <c r="O125" s="83"/>
      <c r="P125" s="83"/>
      <c r="Q125" s="83"/>
      <c r="R125" s="83"/>
      <c r="S125" s="83"/>
      <c r="T125" s="83"/>
      <c r="U125" s="83"/>
      <c r="V125" s="83"/>
      <c r="W125" s="83"/>
      <c r="X125" s="83"/>
      <c r="Y125" s="83"/>
      <c r="Z125" s="83"/>
      <c r="AA125" s="83"/>
      <c r="AB125" s="83"/>
      <c r="AC125" s="83"/>
      <c r="AD125" s="83"/>
      <c r="AE125" s="83"/>
      <c r="AF125" s="83"/>
      <c r="AG125" s="83"/>
      <c r="AH125" s="57">
        <f t="shared" si="88"/>
        <v>0</v>
      </c>
      <c r="AI125" s="75" t="str">
        <f t="shared" si="89"/>
        <v>Moderado</v>
      </c>
      <c r="AJ125" s="74">
        <f t="shared" si="90"/>
        <v>0.6</v>
      </c>
      <c r="AK125" s="936" t="e">
        <f>IF(AND(M125&lt;&gt;"",AI125&lt;&gt;""),VLOOKUP(M125&amp;AI125,'No Eliminar'!$P$32:$Q$56,2,FALSE),"")</f>
        <v>#N/A</v>
      </c>
      <c r="AL125" s="124"/>
      <c r="AM125" s="992"/>
      <c r="AN125" s="992"/>
      <c r="AO125" s="87" t="str">
        <f t="shared" si="91"/>
        <v>Impacto</v>
      </c>
      <c r="AP125" s="88"/>
      <c r="AQ125" s="130" t="str">
        <f t="shared" si="92"/>
        <v/>
      </c>
      <c r="AR125" s="88"/>
      <c r="AS125" s="86" t="str">
        <f t="shared" si="93"/>
        <v/>
      </c>
      <c r="AT125" s="89" t="e">
        <f t="shared" si="94"/>
        <v>#VALUE!</v>
      </c>
      <c r="AU125" s="88"/>
      <c r="AV125" s="88"/>
      <c r="AW125" s="88"/>
      <c r="AX125" s="89" t="str">
        <f t="shared" si="95"/>
        <v/>
      </c>
      <c r="AY125" s="90" t="str">
        <f t="shared" si="96"/>
        <v>Muy Alta</v>
      </c>
      <c r="AZ125" s="89" t="e">
        <f t="shared" si="97"/>
        <v>#VALUE!</v>
      </c>
      <c r="BA125" s="90" t="e">
        <f t="shared" si="98"/>
        <v>#VALUE!</v>
      </c>
      <c r="BB125" s="69" t="e">
        <f>IF(AND(AY125&lt;&gt;"",BA125&lt;&gt;""),VLOOKUP(AY125&amp;BA125,'No Eliminar'!$P$3:$Q$27,2,FALSE),"")</f>
        <v>#VALUE!</v>
      </c>
      <c r="BC125" s="88"/>
      <c r="BD125" s="992"/>
      <c r="BE125" s="992"/>
      <c r="BF125" s="992"/>
      <c r="BG125" s="992"/>
      <c r="BH125" s="992"/>
      <c r="BI125" s="1091"/>
    </row>
    <row r="126" spans="2:61" ht="49.5" thickBot="1" x14ac:dyDescent="0.35">
      <c r="B126" s="63"/>
      <c r="C126" s="156" t="e">
        <f>VLOOKUP(B126,'No Eliminar'!B$3:D$18,2,FALSE)</f>
        <v>#N/A</v>
      </c>
      <c r="D126" s="156" t="e">
        <f>VLOOKUP(B126,'No Eliminar'!B$3:E$18,4,FALSE)</f>
        <v>#N/A</v>
      </c>
      <c r="E126" s="63"/>
      <c r="F126" s="133"/>
      <c r="G126" s="153"/>
      <c r="H126" s="64"/>
      <c r="I126" s="82"/>
      <c r="J126" s="82"/>
      <c r="K126" s="63"/>
      <c r="L126" s="142"/>
      <c r="M126" s="937" t="str">
        <f t="shared" si="86"/>
        <v>;</v>
      </c>
      <c r="N126" s="938" t="str">
        <f t="shared" si="87"/>
        <v/>
      </c>
      <c r="O126" s="83"/>
      <c r="P126" s="83"/>
      <c r="Q126" s="83"/>
      <c r="R126" s="83"/>
      <c r="S126" s="83"/>
      <c r="T126" s="83"/>
      <c r="U126" s="83"/>
      <c r="V126" s="83"/>
      <c r="W126" s="83"/>
      <c r="X126" s="83"/>
      <c r="Y126" s="83"/>
      <c r="Z126" s="83"/>
      <c r="AA126" s="83"/>
      <c r="AB126" s="83"/>
      <c r="AC126" s="83"/>
      <c r="AD126" s="83"/>
      <c r="AE126" s="83"/>
      <c r="AF126" s="83"/>
      <c r="AG126" s="83"/>
      <c r="AH126" s="57">
        <f t="shared" si="88"/>
        <v>0</v>
      </c>
      <c r="AI126" s="75" t="str">
        <f t="shared" si="89"/>
        <v>Moderado</v>
      </c>
      <c r="AJ126" s="74">
        <f t="shared" si="90"/>
        <v>0.6</v>
      </c>
      <c r="AK126" s="936" t="e">
        <f>IF(AND(M126&lt;&gt;"",AI126&lt;&gt;""),VLOOKUP(M126&amp;AI126,'No Eliminar'!$P$32:$Q$56,2,FALSE),"")</f>
        <v>#N/A</v>
      </c>
      <c r="AL126" s="124"/>
      <c r="AM126" s="992"/>
      <c r="AN126" s="992"/>
      <c r="AO126" s="87" t="str">
        <f t="shared" si="91"/>
        <v>Impacto</v>
      </c>
      <c r="AP126" s="88"/>
      <c r="AQ126" s="130" t="str">
        <f t="shared" si="92"/>
        <v/>
      </c>
      <c r="AR126" s="88"/>
      <c r="AS126" s="86" t="str">
        <f t="shared" si="93"/>
        <v/>
      </c>
      <c r="AT126" s="89" t="e">
        <f t="shared" si="94"/>
        <v>#VALUE!</v>
      </c>
      <c r="AU126" s="88"/>
      <c r="AV126" s="88"/>
      <c r="AW126" s="88"/>
      <c r="AX126" s="89" t="str">
        <f t="shared" si="95"/>
        <v/>
      </c>
      <c r="AY126" s="90" t="str">
        <f t="shared" si="96"/>
        <v>Muy Alta</v>
      </c>
      <c r="AZ126" s="89" t="e">
        <f t="shared" si="97"/>
        <v>#VALUE!</v>
      </c>
      <c r="BA126" s="90" t="e">
        <f t="shared" si="98"/>
        <v>#VALUE!</v>
      </c>
      <c r="BB126" s="69" t="e">
        <f>IF(AND(AY126&lt;&gt;"",BA126&lt;&gt;""),VLOOKUP(AY126&amp;BA126,'No Eliminar'!$P$3:$Q$27,2,FALSE),"")</f>
        <v>#VALUE!</v>
      </c>
      <c r="BC126" s="88"/>
      <c r="BD126" s="992"/>
      <c r="BE126" s="992"/>
      <c r="BF126" s="992"/>
      <c r="BG126" s="992"/>
      <c r="BH126" s="992"/>
      <c r="BI126" s="1091"/>
    </row>
    <row r="127" spans="2:61" ht="49.5" thickBot="1" x14ac:dyDescent="0.35">
      <c r="B127" s="63"/>
      <c r="C127" s="156" t="e">
        <f>VLOOKUP(B127,'No Eliminar'!B$3:D$18,2,FALSE)</f>
        <v>#N/A</v>
      </c>
      <c r="D127" s="156" t="e">
        <f>VLOOKUP(B127,'No Eliminar'!B$3:E$18,4,FALSE)</f>
        <v>#N/A</v>
      </c>
      <c r="E127" s="63"/>
      <c r="F127" s="133"/>
      <c r="G127" s="153"/>
      <c r="H127" s="64"/>
      <c r="I127" s="82"/>
      <c r="J127" s="82"/>
      <c r="K127" s="63"/>
      <c r="L127" s="142"/>
      <c r="M127" s="937" t="str">
        <f t="shared" si="86"/>
        <v>;</v>
      </c>
      <c r="N127" s="938" t="str">
        <f t="shared" si="87"/>
        <v/>
      </c>
      <c r="O127" s="83"/>
      <c r="P127" s="83"/>
      <c r="Q127" s="83"/>
      <c r="R127" s="83"/>
      <c r="S127" s="83"/>
      <c r="T127" s="83"/>
      <c r="U127" s="83"/>
      <c r="V127" s="83"/>
      <c r="W127" s="83"/>
      <c r="X127" s="83"/>
      <c r="Y127" s="83"/>
      <c r="Z127" s="83"/>
      <c r="AA127" s="83"/>
      <c r="AB127" s="83"/>
      <c r="AC127" s="83"/>
      <c r="AD127" s="83"/>
      <c r="AE127" s="83"/>
      <c r="AF127" s="83"/>
      <c r="AG127" s="83"/>
      <c r="AH127" s="57">
        <f t="shared" si="88"/>
        <v>0</v>
      </c>
      <c r="AI127" s="75" t="str">
        <f t="shared" si="89"/>
        <v>Moderado</v>
      </c>
      <c r="AJ127" s="74">
        <f t="shared" si="90"/>
        <v>0.6</v>
      </c>
      <c r="AK127" s="936" t="e">
        <f>IF(AND(M127&lt;&gt;"",AI127&lt;&gt;""),VLOOKUP(M127&amp;AI127,'No Eliminar'!$P$32:$Q$56,2,FALSE),"")</f>
        <v>#N/A</v>
      </c>
      <c r="AL127" s="124"/>
      <c r="AM127" s="992"/>
      <c r="AN127" s="992"/>
      <c r="AO127" s="87" t="str">
        <f t="shared" si="91"/>
        <v>Impacto</v>
      </c>
      <c r="AP127" s="88"/>
      <c r="AQ127" s="130" t="str">
        <f t="shared" si="92"/>
        <v/>
      </c>
      <c r="AR127" s="88"/>
      <c r="AS127" s="86" t="str">
        <f t="shared" si="93"/>
        <v/>
      </c>
      <c r="AT127" s="89" t="e">
        <f t="shared" si="94"/>
        <v>#VALUE!</v>
      </c>
      <c r="AU127" s="88"/>
      <c r="AV127" s="88"/>
      <c r="AW127" s="88"/>
      <c r="AX127" s="89" t="str">
        <f t="shared" si="95"/>
        <v/>
      </c>
      <c r="AY127" s="90" t="str">
        <f t="shared" si="96"/>
        <v>Muy Alta</v>
      </c>
      <c r="AZ127" s="89" t="e">
        <f t="shared" si="97"/>
        <v>#VALUE!</v>
      </c>
      <c r="BA127" s="90" t="e">
        <f t="shared" si="98"/>
        <v>#VALUE!</v>
      </c>
      <c r="BB127" s="69" t="e">
        <f>IF(AND(AY127&lt;&gt;"",BA127&lt;&gt;""),VLOOKUP(AY127&amp;BA127,'No Eliminar'!$P$3:$Q$27,2,FALSE),"")</f>
        <v>#VALUE!</v>
      </c>
      <c r="BC127" s="88"/>
      <c r="BD127" s="992"/>
      <c r="BE127" s="992"/>
      <c r="BF127" s="992"/>
      <c r="BG127" s="992"/>
      <c r="BH127" s="992"/>
      <c r="BI127" s="1091"/>
    </row>
    <row r="128" spans="2:61" ht="49.5" thickBot="1" x14ac:dyDescent="0.35">
      <c r="B128" s="63"/>
      <c r="C128" s="156" t="e">
        <f>VLOOKUP(B128,'No Eliminar'!B$3:D$18,2,FALSE)</f>
        <v>#N/A</v>
      </c>
      <c r="D128" s="156" t="e">
        <f>VLOOKUP(B128,'No Eliminar'!B$3:E$18,4,FALSE)</f>
        <v>#N/A</v>
      </c>
      <c r="E128" s="63"/>
      <c r="F128" s="133"/>
      <c r="G128" s="153"/>
      <c r="H128" s="64"/>
      <c r="I128" s="82"/>
      <c r="J128" s="82"/>
      <c r="K128" s="63"/>
      <c r="L128" s="142"/>
      <c r="M128" s="937" t="str">
        <f t="shared" si="86"/>
        <v>;</v>
      </c>
      <c r="N128" s="938" t="str">
        <f t="shared" si="87"/>
        <v/>
      </c>
      <c r="O128" s="83"/>
      <c r="P128" s="83"/>
      <c r="Q128" s="83"/>
      <c r="R128" s="83"/>
      <c r="S128" s="83"/>
      <c r="T128" s="83"/>
      <c r="U128" s="83"/>
      <c r="V128" s="83"/>
      <c r="W128" s="83"/>
      <c r="X128" s="83"/>
      <c r="Y128" s="83"/>
      <c r="Z128" s="83"/>
      <c r="AA128" s="83"/>
      <c r="AB128" s="83"/>
      <c r="AC128" s="83"/>
      <c r="AD128" s="83"/>
      <c r="AE128" s="83"/>
      <c r="AF128" s="83"/>
      <c r="AG128" s="83"/>
      <c r="AH128" s="57">
        <f t="shared" si="88"/>
        <v>0</v>
      </c>
      <c r="AI128" s="75" t="str">
        <f t="shared" si="89"/>
        <v>Moderado</v>
      </c>
      <c r="AJ128" s="74">
        <f t="shared" si="90"/>
        <v>0.6</v>
      </c>
      <c r="AK128" s="936" t="e">
        <f>IF(AND(M128&lt;&gt;"",AI128&lt;&gt;""),VLOOKUP(M128&amp;AI128,'No Eliminar'!$P$32:$Q$56,2,FALSE),"")</f>
        <v>#N/A</v>
      </c>
      <c r="AL128" s="124"/>
      <c r="AM128" s="992"/>
      <c r="AN128" s="992"/>
      <c r="AO128" s="87" t="str">
        <f t="shared" si="91"/>
        <v>Impacto</v>
      </c>
      <c r="AP128" s="88"/>
      <c r="AQ128" s="130" t="str">
        <f t="shared" si="92"/>
        <v/>
      </c>
      <c r="AR128" s="88"/>
      <c r="AS128" s="86" t="str">
        <f t="shared" si="93"/>
        <v/>
      </c>
      <c r="AT128" s="89" t="e">
        <f t="shared" si="94"/>
        <v>#VALUE!</v>
      </c>
      <c r="AU128" s="88"/>
      <c r="AV128" s="88"/>
      <c r="AW128" s="88"/>
      <c r="AX128" s="89" t="str">
        <f t="shared" si="95"/>
        <v/>
      </c>
      <c r="AY128" s="90" t="str">
        <f t="shared" si="96"/>
        <v>Muy Alta</v>
      </c>
      <c r="AZ128" s="89" t="e">
        <f t="shared" si="97"/>
        <v>#VALUE!</v>
      </c>
      <c r="BA128" s="90" t="e">
        <f t="shared" si="98"/>
        <v>#VALUE!</v>
      </c>
      <c r="BB128" s="69" t="e">
        <f>IF(AND(AY128&lt;&gt;"",BA128&lt;&gt;""),VLOOKUP(AY128&amp;BA128,'No Eliminar'!$P$3:$Q$27,2,FALSE),"")</f>
        <v>#VALUE!</v>
      </c>
      <c r="BC128" s="88"/>
      <c r="BD128" s="992"/>
      <c r="BE128" s="992"/>
      <c r="BF128" s="992"/>
      <c r="BG128" s="992"/>
      <c r="BH128" s="992"/>
      <c r="BI128" s="1091"/>
    </row>
    <row r="129" spans="2:61" ht="49.5" thickBot="1" x14ac:dyDescent="0.35">
      <c r="B129" s="63"/>
      <c r="C129" s="156" t="e">
        <f>VLOOKUP(B129,'No Eliminar'!B$3:D$18,2,FALSE)</f>
        <v>#N/A</v>
      </c>
      <c r="D129" s="156" t="e">
        <f>VLOOKUP(B129,'No Eliminar'!B$3:E$18,4,FALSE)</f>
        <v>#N/A</v>
      </c>
      <c r="E129" s="63"/>
      <c r="F129" s="133"/>
      <c r="G129" s="153"/>
      <c r="H129" s="64"/>
      <c r="I129" s="82"/>
      <c r="J129" s="82"/>
      <c r="K129" s="63"/>
      <c r="L129" s="142"/>
      <c r="M129" s="937" t="str">
        <f t="shared" si="86"/>
        <v>;</v>
      </c>
      <c r="N129" s="938" t="str">
        <f t="shared" si="87"/>
        <v/>
      </c>
      <c r="O129" s="83"/>
      <c r="P129" s="83"/>
      <c r="Q129" s="83"/>
      <c r="R129" s="83"/>
      <c r="S129" s="83"/>
      <c r="T129" s="83"/>
      <c r="U129" s="83"/>
      <c r="V129" s="83"/>
      <c r="W129" s="83"/>
      <c r="X129" s="83"/>
      <c r="Y129" s="83"/>
      <c r="Z129" s="83"/>
      <c r="AA129" s="83"/>
      <c r="AB129" s="83"/>
      <c r="AC129" s="83"/>
      <c r="AD129" s="83"/>
      <c r="AE129" s="83"/>
      <c r="AF129" s="83"/>
      <c r="AG129" s="83"/>
      <c r="AH129" s="57">
        <f t="shared" si="88"/>
        <v>0</v>
      </c>
      <c r="AI129" s="75" t="str">
        <f t="shared" si="89"/>
        <v>Moderado</v>
      </c>
      <c r="AJ129" s="74">
        <f t="shared" si="90"/>
        <v>0.6</v>
      </c>
      <c r="AK129" s="936" t="e">
        <f>IF(AND(M129&lt;&gt;"",AI129&lt;&gt;""),VLOOKUP(M129&amp;AI129,'No Eliminar'!$P$32:$Q$56,2,FALSE),"")</f>
        <v>#N/A</v>
      </c>
      <c r="AL129" s="124"/>
      <c r="AM129" s="992"/>
      <c r="AN129" s="992"/>
      <c r="AO129" s="87" t="str">
        <f t="shared" si="91"/>
        <v>Impacto</v>
      </c>
      <c r="AP129" s="88"/>
      <c r="AQ129" s="130" t="str">
        <f t="shared" si="92"/>
        <v/>
      </c>
      <c r="AR129" s="88"/>
      <c r="AS129" s="86" t="str">
        <f t="shared" si="93"/>
        <v/>
      </c>
      <c r="AT129" s="89" t="e">
        <f t="shared" si="94"/>
        <v>#VALUE!</v>
      </c>
      <c r="AU129" s="88"/>
      <c r="AV129" s="88"/>
      <c r="AW129" s="88"/>
      <c r="AX129" s="89" t="str">
        <f t="shared" si="95"/>
        <v/>
      </c>
      <c r="AY129" s="90" t="str">
        <f t="shared" si="96"/>
        <v>Muy Alta</v>
      </c>
      <c r="AZ129" s="89" t="e">
        <f t="shared" si="97"/>
        <v>#VALUE!</v>
      </c>
      <c r="BA129" s="90" t="e">
        <f t="shared" si="98"/>
        <v>#VALUE!</v>
      </c>
      <c r="BB129" s="69" t="e">
        <f>IF(AND(AY129&lt;&gt;"",BA129&lt;&gt;""),VLOOKUP(AY129&amp;BA129,'No Eliminar'!$P$3:$Q$27,2,FALSE),"")</f>
        <v>#VALUE!</v>
      </c>
      <c r="BC129" s="88"/>
      <c r="BD129" s="992"/>
      <c r="BE129" s="992"/>
      <c r="BF129" s="992"/>
      <c r="BG129" s="992"/>
      <c r="BH129" s="992"/>
      <c r="BI129" s="1091"/>
    </row>
    <row r="130" spans="2:61" ht="49.5" thickBot="1" x14ac:dyDescent="0.35">
      <c r="B130" s="63"/>
      <c r="C130" s="156" t="e">
        <f>VLOOKUP(B130,'No Eliminar'!B$3:D$18,2,FALSE)</f>
        <v>#N/A</v>
      </c>
      <c r="D130" s="156" t="e">
        <f>VLOOKUP(B130,'No Eliminar'!B$3:E$18,4,FALSE)</f>
        <v>#N/A</v>
      </c>
      <c r="E130" s="63"/>
      <c r="F130" s="133"/>
      <c r="G130" s="153"/>
      <c r="H130" s="64"/>
      <c r="I130" s="82"/>
      <c r="J130" s="82"/>
      <c r="K130" s="63"/>
      <c r="L130" s="142"/>
      <c r="M130" s="937" t="str">
        <f t="shared" si="86"/>
        <v>;</v>
      </c>
      <c r="N130" s="938" t="str">
        <f t="shared" si="87"/>
        <v/>
      </c>
      <c r="O130" s="83"/>
      <c r="P130" s="83"/>
      <c r="Q130" s="83"/>
      <c r="R130" s="83"/>
      <c r="S130" s="83"/>
      <c r="T130" s="83"/>
      <c r="U130" s="83"/>
      <c r="V130" s="83"/>
      <c r="W130" s="83"/>
      <c r="X130" s="83"/>
      <c r="Y130" s="83"/>
      <c r="Z130" s="83"/>
      <c r="AA130" s="83"/>
      <c r="AB130" s="83"/>
      <c r="AC130" s="83"/>
      <c r="AD130" s="83"/>
      <c r="AE130" s="83"/>
      <c r="AF130" s="83"/>
      <c r="AG130" s="83"/>
      <c r="AH130" s="57">
        <f t="shared" si="88"/>
        <v>0</v>
      </c>
      <c r="AI130" s="75" t="str">
        <f t="shared" si="89"/>
        <v>Moderado</v>
      </c>
      <c r="AJ130" s="74">
        <f t="shared" si="90"/>
        <v>0.6</v>
      </c>
      <c r="AK130" s="936" t="e">
        <f>IF(AND(M130&lt;&gt;"",AI130&lt;&gt;""),VLOOKUP(M130&amp;AI130,'No Eliminar'!$P$32:$Q$56,2,FALSE),"")</f>
        <v>#N/A</v>
      </c>
      <c r="AL130" s="124"/>
      <c r="AM130" s="992"/>
      <c r="AN130" s="992"/>
      <c r="AO130" s="87" t="str">
        <f t="shared" si="91"/>
        <v>Impacto</v>
      </c>
      <c r="AP130" s="88"/>
      <c r="AQ130" s="130" t="str">
        <f t="shared" si="92"/>
        <v/>
      </c>
      <c r="AR130" s="88"/>
      <c r="AS130" s="86" t="str">
        <f t="shared" si="93"/>
        <v/>
      </c>
      <c r="AT130" s="89" t="e">
        <f t="shared" si="94"/>
        <v>#VALUE!</v>
      </c>
      <c r="AU130" s="88"/>
      <c r="AV130" s="88"/>
      <c r="AW130" s="88"/>
      <c r="AX130" s="89" t="str">
        <f t="shared" si="95"/>
        <v/>
      </c>
      <c r="AY130" s="90" t="str">
        <f t="shared" si="96"/>
        <v>Muy Alta</v>
      </c>
      <c r="AZ130" s="89" t="e">
        <f t="shared" si="97"/>
        <v>#VALUE!</v>
      </c>
      <c r="BA130" s="90" t="e">
        <f t="shared" si="98"/>
        <v>#VALUE!</v>
      </c>
      <c r="BB130" s="69" t="e">
        <f>IF(AND(AY130&lt;&gt;"",BA130&lt;&gt;""),VLOOKUP(AY130&amp;BA130,'No Eliminar'!$P$3:$Q$27,2,FALSE),"")</f>
        <v>#VALUE!</v>
      </c>
      <c r="BC130" s="88"/>
      <c r="BD130" s="992"/>
      <c r="BE130" s="992"/>
      <c r="BF130" s="992"/>
      <c r="BG130" s="992"/>
      <c r="BH130" s="992"/>
      <c r="BI130" s="1091"/>
    </row>
    <row r="131" spans="2:61" ht="49.5" thickBot="1" x14ac:dyDescent="0.35">
      <c r="B131" s="63"/>
      <c r="C131" s="156" t="e">
        <f>VLOOKUP(B131,'No Eliminar'!B$3:D$18,2,FALSE)</f>
        <v>#N/A</v>
      </c>
      <c r="D131" s="156" t="e">
        <f>VLOOKUP(B131,'No Eliminar'!B$3:E$18,4,FALSE)</f>
        <v>#N/A</v>
      </c>
      <c r="E131" s="63"/>
      <c r="F131" s="133"/>
      <c r="G131" s="153"/>
      <c r="H131" s="64"/>
      <c r="I131" s="82"/>
      <c r="J131" s="82"/>
      <c r="K131" s="63"/>
      <c r="L131" s="142"/>
      <c r="M131" s="937" t="str">
        <f t="shared" si="86"/>
        <v>;</v>
      </c>
      <c r="N131" s="938" t="str">
        <f t="shared" si="87"/>
        <v/>
      </c>
      <c r="O131" s="83"/>
      <c r="P131" s="83"/>
      <c r="Q131" s="83"/>
      <c r="R131" s="83"/>
      <c r="S131" s="83"/>
      <c r="T131" s="83"/>
      <c r="U131" s="83"/>
      <c r="V131" s="83"/>
      <c r="W131" s="83"/>
      <c r="X131" s="83"/>
      <c r="Y131" s="83"/>
      <c r="Z131" s="83"/>
      <c r="AA131" s="83"/>
      <c r="AB131" s="83"/>
      <c r="AC131" s="83"/>
      <c r="AD131" s="83"/>
      <c r="AE131" s="83"/>
      <c r="AF131" s="83"/>
      <c r="AG131" s="83"/>
      <c r="AH131" s="57">
        <f t="shared" si="88"/>
        <v>0</v>
      </c>
      <c r="AI131" s="75" t="str">
        <f t="shared" si="89"/>
        <v>Moderado</v>
      </c>
      <c r="AJ131" s="74">
        <f t="shared" si="90"/>
        <v>0.6</v>
      </c>
      <c r="AK131" s="936" t="e">
        <f>IF(AND(M131&lt;&gt;"",AI131&lt;&gt;""),VLOOKUP(M131&amp;AI131,'No Eliminar'!$P$32:$Q$56,2,FALSE),"")</f>
        <v>#N/A</v>
      </c>
      <c r="AL131" s="124"/>
      <c r="AM131" s="992"/>
      <c r="AN131" s="992"/>
      <c r="AO131" s="87" t="str">
        <f t="shared" si="91"/>
        <v>Impacto</v>
      </c>
      <c r="AP131" s="88"/>
      <c r="AQ131" s="130" t="str">
        <f t="shared" si="92"/>
        <v/>
      </c>
      <c r="AR131" s="88"/>
      <c r="AS131" s="86" t="str">
        <f t="shared" si="93"/>
        <v/>
      </c>
      <c r="AT131" s="89" t="e">
        <f t="shared" si="94"/>
        <v>#VALUE!</v>
      </c>
      <c r="AU131" s="88"/>
      <c r="AV131" s="88"/>
      <c r="AW131" s="88"/>
      <c r="AX131" s="89" t="str">
        <f t="shared" si="95"/>
        <v/>
      </c>
      <c r="AY131" s="90" t="str">
        <f t="shared" si="96"/>
        <v>Muy Alta</v>
      </c>
      <c r="AZ131" s="89" t="e">
        <f t="shared" si="97"/>
        <v>#VALUE!</v>
      </c>
      <c r="BA131" s="90" t="e">
        <f t="shared" si="98"/>
        <v>#VALUE!</v>
      </c>
      <c r="BB131" s="69" t="e">
        <f>IF(AND(AY131&lt;&gt;"",BA131&lt;&gt;""),VLOOKUP(AY131&amp;BA131,'No Eliminar'!$P$3:$Q$27,2,FALSE),"")</f>
        <v>#VALUE!</v>
      </c>
      <c r="BC131" s="88"/>
      <c r="BD131" s="992"/>
      <c r="BE131" s="992"/>
      <c r="BF131" s="992"/>
      <c r="BG131" s="992"/>
      <c r="BH131" s="992"/>
      <c r="BI131" s="1091"/>
    </row>
    <row r="132" spans="2:61" ht="49.5" thickBot="1" x14ac:dyDescent="0.35">
      <c r="B132" s="63"/>
      <c r="C132" s="156" t="e">
        <f>VLOOKUP(B132,'No Eliminar'!B$3:D$18,2,FALSE)</f>
        <v>#N/A</v>
      </c>
      <c r="D132" s="156" t="e">
        <f>VLOOKUP(B132,'No Eliminar'!B$3:E$18,4,FALSE)</f>
        <v>#N/A</v>
      </c>
      <c r="E132" s="63"/>
      <c r="F132" s="133"/>
      <c r="G132" s="153"/>
      <c r="H132" s="64"/>
      <c r="I132" s="82"/>
      <c r="J132" s="82"/>
      <c r="K132" s="63"/>
      <c r="L132" s="142"/>
      <c r="M132" s="937" t="str">
        <f t="shared" si="86"/>
        <v>;</v>
      </c>
      <c r="N132" s="938" t="str">
        <f t="shared" si="87"/>
        <v/>
      </c>
      <c r="O132" s="83"/>
      <c r="P132" s="83"/>
      <c r="Q132" s="83"/>
      <c r="R132" s="83"/>
      <c r="S132" s="83"/>
      <c r="T132" s="83"/>
      <c r="U132" s="83"/>
      <c r="V132" s="83"/>
      <c r="W132" s="83"/>
      <c r="X132" s="83"/>
      <c r="Y132" s="83"/>
      <c r="Z132" s="83"/>
      <c r="AA132" s="83"/>
      <c r="AB132" s="83"/>
      <c r="AC132" s="83"/>
      <c r="AD132" s="83"/>
      <c r="AE132" s="83"/>
      <c r="AF132" s="83"/>
      <c r="AG132" s="83"/>
      <c r="AH132" s="57">
        <f t="shared" si="88"/>
        <v>0</v>
      </c>
      <c r="AI132" s="75" t="str">
        <f t="shared" si="89"/>
        <v>Moderado</v>
      </c>
      <c r="AJ132" s="74">
        <f t="shared" si="90"/>
        <v>0.6</v>
      </c>
      <c r="AK132" s="936" t="e">
        <f>IF(AND(M132&lt;&gt;"",AI132&lt;&gt;""),VLOOKUP(M132&amp;AI132,'No Eliminar'!$P$32:$Q$56,2,FALSE),"")</f>
        <v>#N/A</v>
      </c>
      <c r="AL132" s="124"/>
      <c r="AM132" s="992"/>
      <c r="AN132" s="992"/>
      <c r="AO132" s="87" t="str">
        <f t="shared" si="91"/>
        <v>Impacto</v>
      </c>
      <c r="AP132" s="88"/>
      <c r="AQ132" s="130" t="str">
        <f t="shared" si="92"/>
        <v/>
      </c>
      <c r="AR132" s="88"/>
      <c r="AS132" s="86" t="str">
        <f t="shared" si="93"/>
        <v/>
      </c>
      <c r="AT132" s="89" t="e">
        <f t="shared" si="94"/>
        <v>#VALUE!</v>
      </c>
      <c r="AU132" s="88"/>
      <c r="AV132" s="88"/>
      <c r="AW132" s="88"/>
      <c r="AX132" s="89" t="str">
        <f t="shared" si="95"/>
        <v/>
      </c>
      <c r="AY132" s="90" t="str">
        <f t="shared" si="96"/>
        <v>Muy Alta</v>
      </c>
      <c r="AZ132" s="89" t="e">
        <f t="shared" si="97"/>
        <v>#VALUE!</v>
      </c>
      <c r="BA132" s="90" t="e">
        <f t="shared" si="98"/>
        <v>#VALUE!</v>
      </c>
      <c r="BB132" s="69" t="e">
        <f>IF(AND(AY132&lt;&gt;"",BA132&lt;&gt;""),VLOOKUP(AY132&amp;BA132,'No Eliminar'!$P$3:$Q$27,2,FALSE),"")</f>
        <v>#VALUE!</v>
      </c>
      <c r="BC132" s="88"/>
      <c r="BD132" s="992"/>
      <c r="BE132" s="992"/>
      <c r="BF132" s="992"/>
      <c r="BG132" s="992"/>
      <c r="BH132" s="992"/>
      <c r="BI132" s="1091"/>
    </row>
    <row r="133" spans="2:61" ht="49.5" thickBot="1" x14ac:dyDescent="0.35">
      <c r="B133" s="63"/>
      <c r="C133" s="156" t="e">
        <f>VLOOKUP(B133,'No Eliminar'!B$3:D$18,2,FALSE)</f>
        <v>#N/A</v>
      </c>
      <c r="D133" s="156" t="e">
        <f>VLOOKUP(B133,'No Eliminar'!B$3:E$18,4,FALSE)</f>
        <v>#N/A</v>
      </c>
      <c r="E133" s="63"/>
      <c r="F133" s="133"/>
      <c r="G133" s="153"/>
      <c r="H133" s="64"/>
      <c r="I133" s="82"/>
      <c r="J133" s="82"/>
      <c r="K133" s="63"/>
      <c r="L133" s="142"/>
      <c r="M133" s="937" t="str">
        <f t="shared" si="86"/>
        <v>;</v>
      </c>
      <c r="N133" s="938" t="str">
        <f t="shared" si="87"/>
        <v/>
      </c>
      <c r="O133" s="83"/>
      <c r="P133" s="83"/>
      <c r="Q133" s="83"/>
      <c r="R133" s="83"/>
      <c r="S133" s="83"/>
      <c r="T133" s="83"/>
      <c r="U133" s="83"/>
      <c r="V133" s="83"/>
      <c r="W133" s="83"/>
      <c r="X133" s="83"/>
      <c r="Y133" s="83"/>
      <c r="Z133" s="83"/>
      <c r="AA133" s="83"/>
      <c r="AB133" s="83"/>
      <c r="AC133" s="83"/>
      <c r="AD133" s="83"/>
      <c r="AE133" s="83"/>
      <c r="AF133" s="83"/>
      <c r="AG133" s="83"/>
      <c r="AH133" s="57">
        <f t="shared" si="88"/>
        <v>0</v>
      </c>
      <c r="AI133" s="75" t="str">
        <f t="shared" si="89"/>
        <v>Moderado</v>
      </c>
      <c r="AJ133" s="74">
        <f t="shared" si="90"/>
        <v>0.6</v>
      </c>
      <c r="AK133" s="936" t="e">
        <f>IF(AND(M133&lt;&gt;"",AI133&lt;&gt;""),VLOOKUP(M133&amp;AI133,'No Eliminar'!$P$32:$Q$56,2,FALSE),"")</f>
        <v>#N/A</v>
      </c>
      <c r="AL133" s="124"/>
      <c r="AM133" s="992"/>
      <c r="AN133" s="992"/>
      <c r="AO133" s="87" t="str">
        <f t="shared" si="91"/>
        <v>Impacto</v>
      </c>
      <c r="AP133" s="88"/>
      <c r="AQ133" s="130" t="str">
        <f t="shared" si="92"/>
        <v/>
      </c>
      <c r="AR133" s="88"/>
      <c r="AS133" s="86" t="str">
        <f t="shared" si="93"/>
        <v/>
      </c>
      <c r="AT133" s="89" t="e">
        <f t="shared" si="94"/>
        <v>#VALUE!</v>
      </c>
      <c r="AU133" s="88"/>
      <c r="AV133" s="88"/>
      <c r="AW133" s="88"/>
      <c r="AX133" s="89" t="str">
        <f t="shared" si="95"/>
        <v/>
      </c>
      <c r="AY133" s="90" t="str">
        <f t="shared" si="96"/>
        <v>Muy Alta</v>
      </c>
      <c r="AZ133" s="89" t="e">
        <f t="shared" si="97"/>
        <v>#VALUE!</v>
      </c>
      <c r="BA133" s="90" t="e">
        <f t="shared" si="98"/>
        <v>#VALUE!</v>
      </c>
      <c r="BB133" s="69" t="e">
        <f>IF(AND(AY133&lt;&gt;"",BA133&lt;&gt;""),VLOOKUP(AY133&amp;BA133,'No Eliminar'!$P$3:$Q$27,2,FALSE),"")</f>
        <v>#VALUE!</v>
      </c>
      <c r="BC133" s="88"/>
      <c r="BD133" s="992"/>
      <c r="BE133" s="992"/>
      <c r="BF133" s="992"/>
      <c r="BG133" s="992"/>
      <c r="BH133" s="992"/>
      <c r="BI133" s="1091"/>
    </row>
    <row r="134" spans="2:61" ht="49.5" thickBot="1" x14ac:dyDescent="0.35">
      <c r="B134" s="63"/>
      <c r="C134" s="156" t="e">
        <f>VLOOKUP(B134,'No Eliminar'!B$3:D$18,2,FALSE)</f>
        <v>#N/A</v>
      </c>
      <c r="D134" s="156" t="e">
        <f>VLOOKUP(B134,'No Eliminar'!B$3:E$18,4,FALSE)</f>
        <v>#N/A</v>
      </c>
      <c r="E134" s="63"/>
      <c r="F134" s="133"/>
      <c r="G134" s="153"/>
      <c r="H134" s="64"/>
      <c r="I134" s="82"/>
      <c r="J134" s="82"/>
      <c r="K134" s="63"/>
      <c r="L134" s="142"/>
      <c r="M134" s="937" t="str">
        <f t="shared" si="86"/>
        <v>;</v>
      </c>
      <c r="N134" s="938" t="str">
        <f t="shared" si="87"/>
        <v/>
      </c>
      <c r="O134" s="83"/>
      <c r="P134" s="83"/>
      <c r="Q134" s="83"/>
      <c r="R134" s="83"/>
      <c r="S134" s="83"/>
      <c r="T134" s="83"/>
      <c r="U134" s="83"/>
      <c r="V134" s="83"/>
      <c r="W134" s="83"/>
      <c r="X134" s="83"/>
      <c r="Y134" s="83"/>
      <c r="Z134" s="83"/>
      <c r="AA134" s="83"/>
      <c r="AB134" s="83"/>
      <c r="AC134" s="83"/>
      <c r="AD134" s="83"/>
      <c r="AE134" s="83"/>
      <c r="AF134" s="83"/>
      <c r="AG134" s="83"/>
      <c r="AH134" s="57">
        <f t="shared" si="88"/>
        <v>0</v>
      </c>
      <c r="AI134" s="75" t="str">
        <f t="shared" si="89"/>
        <v>Moderado</v>
      </c>
      <c r="AJ134" s="74">
        <f t="shared" si="90"/>
        <v>0.6</v>
      </c>
      <c r="AK134" s="936" t="e">
        <f>IF(AND(M134&lt;&gt;"",AI134&lt;&gt;""),VLOOKUP(M134&amp;AI134,'No Eliminar'!$P$32:$Q$56,2,FALSE),"")</f>
        <v>#N/A</v>
      </c>
      <c r="AL134" s="124"/>
      <c r="AM134" s="992"/>
      <c r="AN134" s="992"/>
      <c r="AO134" s="87" t="str">
        <f t="shared" si="91"/>
        <v>Impacto</v>
      </c>
      <c r="AP134" s="88"/>
      <c r="AQ134" s="130" t="str">
        <f t="shared" si="92"/>
        <v/>
      </c>
      <c r="AR134" s="88"/>
      <c r="AS134" s="86" t="str">
        <f t="shared" si="93"/>
        <v/>
      </c>
      <c r="AT134" s="89" t="e">
        <f t="shared" si="94"/>
        <v>#VALUE!</v>
      </c>
      <c r="AU134" s="88"/>
      <c r="AV134" s="88"/>
      <c r="AW134" s="88"/>
      <c r="AX134" s="89" t="str">
        <f t="shared" si="95"/>
        <v/>
      </c>
      <c r="AY134" s="90" t="str">
        <f t="shared" si="96"/>
        <v>Muy Alta</v>
      </c>
      <c r="AZ134" s="89" t="e">
        <f t="shared" si="97"/>
        <v>#VALUE!</v>
      </c>
      <c r="BA134" s="90" t="e">
        <f t="shared" si="98"/>
        <v>#VALUE!</v>
      </c>
      <c r="BB134" s="69" t="e">
        <f>IF(AND(AY134&lt;&gt;"",BA134&lt;&gt;""),VLOOKUP(AY134&amp;BA134,'No Eliminar'!$P$3:$Q$27,2,FALSE),"")</f>
        <v>#VALUE!</v>
      </c>
      <c r="BC134" s="88"/>
      <c r="BD134" s="992"/>
      <c r="BE134" s="992"/>
      <c r="BF134" s="992"/>
      <c r="BG134" s="992"/>
      <c r="BH134" s="992"/>
      <c r="BI134" s="1091"/>
    </row>
    <row r="135" spans="2:61" ht="49.5" thickBot="1" x14ac:dyDescent="0.35">
      <c r="B135" s="63"/>
      <c r="C135" s="156" t="e">
        <f>VLOOKUP(B135,'No Eliminar'!B$3:D$18,2,FALSE)</f>
        <v>#N/A</v>
      </c>
      <c r="D135" s="156" t="e">
        <f>VLOOKUP(B135,'No Eliminar'!B$3:E$18,4,FALSE)</f>
        <v>#N/A</v>
      </c>
      <c r="E135" s="63"/>
      <c r="F135" s="133"/>
      <c r="G135" s="153"/>
      <c r="H135" s="64"/>
      <c r="I135" s="82"/>
      <c r="J135" s="82"/>
      <c r="K135" s="63"/>
      <c r="L135" s="142"/>
      <c r="M135" s="937" t="str">
        <f t="shared" si="86"/>
        <v>;</v>
      </c>
      <c r="N135" s="938" t="str">
        <f t="shared" si="87"/>
        <v/>
      </c>
      <c r="O135" s="83"/>
      <c r="P135" s="83"/>
      <c r="Q135" s="83"/>
      <c r="R135" s="83"/>
      <c r="S135" s="83"/>
      <c r="T135" s="83"/>
      <c r="U135" s="83"/>
      <c r="V135" s="83"/>
      <c r="W135" s="83"/>
      <c r="X135" s="83"/>
      <c r="Y135" s="83"/>
      <c r="Z135" s="83"/>
      <c r="AA135" s="83"/>
      <c r="AB135" s="83"/>
      <c r="AC135" s="83"/>
      <c r="AD135" s="83"/>
      <c r="AE135" s="83"/>
      <c r="AF135" s="83"/>
      <c r="AG135" s="83"/>
      <c r="AH135" s="57">
        <f t="shared" si="88"/>
        <v>0</v>
      </c>
      <c r="AI135" s="75" t="str">
        <f t="shared" si="89"/>
        <v>Moderado</v>
      </c>
      <c r="AJ135" s="74">
        <f t="shared" si="90"/>
        <v>0.6</v>
      </c>
      <c r="AK135" s="936" t="e">
        <f>IF(AND(M135&lt;&gt;"",AI135&lt;&gt;""),VLOOKUP(M135&amp;AI135,'No Eliminar'!$P$32:$Q$56,2,FALSE),"")</f>
        <v>#N/A</v>
      </c>
      <c r="AL135" s="124"/>
      <c r="AM135" s="992"/>
      <c r="AN135" s="992"/>
      <c r="AO135" s="87" t="str">
        <f t="shared" si="91"/>
        <v>Impacto</v>
      </c>
      <c r="AP135" s="88"/>
      <c r="AQ135" s="130" t="str">
        <f t="shared" si="92"/>
        <v/>
      </c>
      <c r="AR135" s="88"/>
      <c r="AS135" s="86" t="str">
        <f t="shared" si="93"/>
        <v/>
      </c>
      <c r="AT135" s="89" t="e">
        <f t="shared" si="94"/>
        <v>#VALUE!</v>
      </c>
      <c r="AU135" s="88"/>
      <c r="AV135" s="88"/>
      <c r="AW135" s="88"/>
      <c r="AX135" s="89" t="str">
        <f t="shared" si="95"/>
        <v/>
      </c>
      <c r="AY135" s="90" t="str">
        <f t="shared" si="96"/>
        <v>Muy Alta</v>
      </c>
      <c r="AZ135" s="89" t="e">
        <f t="shared" si="97"/>
        <v>#VALUE!</v>
      </c>
      <c r="BA135" s="90" t="e">
        <f t="shared" si="98"/>
        <v>#VALUE!</v>
      </c>
      <c r="BB135" s="69" t="e">
        <f>IF(AND(AY135&lt;&gt;"",BA135&lt;&gt;""),VLOOKUP(AY135&amp;BA135,'No Eliminar'!$P$3:$Q$27,2,FALSE),"")</f>
        <v>#VALUE!</v>
      </c>
      <c r="BC135" s="88"/>
      <c r="BD135" s="992"/>
      <c r="BE135" s="992"/>
      <c r="BF135" s="992"/>
      <c r="BG135" s="992"/>
      <c r="BH135" s="992"/>
      <c r="BI135" s="1091"/>
    </row>
    <row r="136" spans="2:61" ht="49.5" thickBot="1" x14ac:dyDescent="0.35">
      <c r="B136" s="63"/>
      <c r="C136" s="156" t="e">
        <f>VLOOKUP(B136,'No Eliminar'!B$3:D$18,2,FALSE)</f>
        <v>#N/A</v>
      </c>
      <c r="D136" s="156" t="e">
        <f>VLOOKUP(B136,'No Eliminar'!B$3:E$18,4,FALSE)</f>
        <v>#N/A</v>
      </c>
      <c r="E136" s="63"/>
      <c r="F136" s="133"/>
      <c r="G136" s="153"/>
      <c r="H136" s="64"/>
      <c r="I136" s="82"/>
      <c r="J136" s="82"/>
      <c r="K136" s="63"/>
      <c r="L136" s="142"/>
      <c r="M136" s="937"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938" t="str">
        <f t="shared" ref="N136:N199" si="100">IF(M136="Rara vez", 20%, IF(M136="Improbable",40%, IF(M136="Posible",60%, IF(M136="Probable",80%,IF(M136="Casi seguro",100%,"")))))</f>
        <v/>
      </c>
      <c r="O136" s="83"/>
      <c r="P136" s="83"/>
      <c r="Q136" s="83"/>
      <c r="R136" s="83"/>
      <c r="S136" s="83"/>
      <c r="T136" s="83"/>
      <c r="U136" s="83"/>
      <c r="V136" s="83"/>
      <c r="W136" s="83"/>
      <c r="X136" s="83"/>
      <c r="Y136" s="83"/>
      <c r="Z136" s="83"/>
      <c r="AA136" s="83"/>
      <c r="AB136" s="83"/>
      <c r="AC136" s="83"/>
      <c r="AD136" s="83"/>
      <c r="AE136" s="83"/>
      <c r="AF136" s="83"/>
      <c r="AG136" s="83"/>
      <c r="AH136" s="57">
        <f t="shared" si="88"/>
        <v>0</v>
      </c>
      <c r="AI136" s="75" t="str">
        <f t="shared" si="89"/>
        <v>Moderado</v>
      </c>
      <c r="AJ136" s="74">
        <f t="shared" si="90"/>
        <v>0.6</v>
      </c>
      <c r="AK136" s="936" t="e">
        <f>IF(AND(M136&lt;&gt;"",AI136&lt;&gt;""),VLOOKUP(M136&amp;AI136,'No Eliminar'!$P$32:$Q$56,2,FALSE),"")</f>
        <v>#N/A</v>
      </c>
      <c r="AL136" s="124"/>
      <c r="AM136" s="992"/>
      <c r="AN136" s="992"/>
      <c r="AO136" s="87" t="str">
        <f t="shared" si="91"/>
        <v>Impacto</v>
      </c>
      <c r="AP136" s="88"/>
      <c r="AQ136" s="130" t="str">
        <f t="shared" si="92"/>
        <v/>
      </c>
      <c r="AR136" s="88"/>
      <c r="AS136" s="86" t="str">
        <f t="shared" si="93"/>
        <v/>
      </c>
      <c r="AT136" s="89" t="e">
        <f t="shared" si="94"/>
        <v>#VALUE!</v>
      </c>
      <c r="AU136" s="88"/>
      <c r="AV136" s="88"/>
      <c r="AW136" s="88"/>
      <c r="AX136" s="89" t="str">
        <f t="shared" si="95"/>
        <v/>
      </c>
      <c r="AY136" s="90" t="str">
        <f t="shared" si="96"/>
        <v>Muy Alta</v>
      </c>
      <c r="AZ136" s="89" t="e">
        <f t="shared" si="97"/>
        <v>#VALUE!</v>
      </c>
      <c r="BA136" s="90" t="e">
        <f t="shared" si="98"/>
        <v>#VALUE!</v>
      </c>
      <c r="BB136" s="69" t="e">
        <f>IF(AND(AY136&lt;&gt;"",BA136&lt;&gt;""),VLOOKUP(AY136&amp;BA136,'No Eliminar'!$P$3:$Q$27,2,FALSE),"")</f>
        <v>#VALUE!</v>
      </c>
      <c r="BC136" s="88"/>
      <c r="BD136" s="992"/>
      <c r="BE136" s="992"/>
      <c r="BF136" s="992"/>
      <c r="BG136" s="992"/>
      <c r="BH136" s="992"/>
      <c r="BI136" s="1091"/>
    </row>
    <row r="137" spans="2:61" ht="49.5" thickBot="1" x14ac:dyDescent="0.35">
      <c r="B137" s="63"/>
      <c r="C137" s="156" t="e">
        <f>VLOOKUP(B137,'No Eliminar'!B$3:D$18,2,FALSE)</f>
        <v>#N/A</v>
      </c>
      <c r="D137" s="156" t="e">
        <f>VLOOKUP(B137,'No Eliminar'!B$3:E$18,4,FALSE)</f>
        <v>#N/A</v>
      </c>
      <c r="E137" s="63"/>
      <c r="F137" s="133"/>
      <c r="G137" s="153"/>
      <c r="H137" s="64"/>
      <c r="I137" s="82"/>
      <c r="J137" s="82"/>
      <c r="K137" s="63"/>
      <c r="L137" s="142"/>
      <c r="M137" s="937" t="str">
        <f t="shared" si="99"/>
        <v>;</v>
      </c>
      <c r="N137" s="938" t="str">
        <f t="shared" si="100"/>
        <v/>
      </c>
      <c r="O137" s="83"/>
      <c r="P137" s="83"/>
      <c r="Q137" s="83"/>
      <c r="R137" s="83"/>
      <c r="S137" s="83"/>
      <c r="T137" s="83"/>
      <c r="U137" s="83"/>
      <c r="V137" s="83"/>
      <c r="W137" s="83"/>
      <c r="X137" s="83"/>
      <c r="Y137" s="83"/>
      <c r="Z137" s="83"/>
      <c r="AA137" s="83"/>
      <c r="AB137" s="83"/>
      <c r="AC137" s="83"/>
      <c r="AD137" s="83"/>
      <c r="AE137" s="83"/>
      <c r="AF137" s="83"/>
      <c r="AG137" s="83"/>
      <c r="AH137" s="57">
        <f t="shared" si="88"/>
        <v>0</v>
      </c>
      <c r="AI137" s="75" t="str">
        <f t="shared" si="89"/>
        <v>Moderado</v>
      </c>
      <c r="AJ137" s="74">
        <f t="shared" si="90"/>
        <v>0.6</v>
      </c>
      <c r="AK137" s="936" t="e">
        <f>IF(AND(M137&lt;&gt;"",AI137&lt;&gt;""),VLOOKUP(M137&amp;AI137,'No Eliminar'!$P$32:$Q$56,2,FALSE),"")</f>
        <v>#N/A</v>
      </c>
      <c r="AL137" s="124"/>
      <c r="AM137" s="992"/>
      <c r="AN137" s="992"/>
      <c r="AO137" s="87" t="str">
        <f t="shared" si="91"/>
        <v>Impacto</v>
      </c>
      <c r="AP137" s="88"/>
      <c r="AQ137" s="130" t="str">
        <f t="shared" si="92"/>
        <v/>
      </c>
      <c r="AR137" s="88"/>
      <c r="AS137" s="86" t="str">
        <f t="shared" si="93"/>
        <v/>
      </c>
      <c r="AT137" s="89" t="e">
        <f t="shared" si="94"/>
        <v>#VALUE!</v>
      </c>
      <c r="AU137" s="88"/>
      <c r="AV137" s="88"/>
      <c r="AW137" s="88"/>
      <c r="AX137" s="89" t="str">
        <f t="shared" si="95"/>
        <v/>
      </c>
      <c r="AY137" s="90" t="str">
        <f t="shared" si="96"/>
        <v>Muy Alta</v>
      </c>
      <c r="AZ137" s="89" t="e">
        <f t="shared" si="97"/>
        <v>#VALUE!</v>
      </c>
      <c r="BA137" s="90" t="e">
        <f t="shared" si="98"/>
        <v>#VALUE!</v>
      </c>
      <c r="BB137" s="69" t="e">
        <f>IF(AND(AY137&lt;&gt;"",BA137&lt;&gt;""),VLOOKUP(AY137&amp;BA137,'No Eliminar'!$P$3:$Q$27,2,FALSE),"")</f>
        <v>#VALUE!</v>
      </c>
      <c r="BC137" s="88"/>
      <c r="BD137" s="992"/>
      <c r="BE137" s="992"/>
      <c r="BF137" s="992"/>
      <c r="BG137" s="992"/>
      <c r="BH137" s="992"/>
      <c r="BI137" s="1091"/>
    </row>
    <row r="138" spans="2:61" ht="49.5" thickBot="1" x14ac:dyDescent="0.35">
      <c r="B138" s="63"/>
      <c r="C138" s="156" t="e">
        <f>VLOOKUP(B138,'No Eliminar'!B$3:D$18,2,FALSE)</f>
        <v>#N/A</v>
      </c>
      <c r="D138" s="156" t="e">
        <f>VLOOKUP(B138,'No Eliminar'!B$3:E$18,4,FALSE)</f>
        <v>#N/A</v>
      </c>
      <c r="E138" s="63"/>
      <c r="F138" s="133"/>
      <c r="G138" s="153"/>
      <c r="H138" s="64"/>
      <c r="I138" s="82"/>
      <c r="J138" s="82"/>
      <c r="K138" s="63"/>
      <c r="L138" s="142"/>
      <c r="M138" s="937" t="str">
        <f t="shared" si="99"/>
        <v>;</v>
      </c>
      <c r="N138" s="938" t="str">
        <f t="shared" si="100"/>
        <v/>
      </c>
      <c r="O138" s="83"/>
      <c r="P138" s="83"/>
      <c r="Q138" s="83"/>
      <c r="R138" s="83"/>
      <c r="S138" s="83"/>
      <c r="T138" s="83"/>
      <c r="U138" s="83"/>
      <c r="V138" s="83"/>
      <c r="W138" s="83"/>
      <c r="X138" s="83"/>
      <c r="Y138" s="83"/>
      <c r="Z138" s="83"/>
      <c r="AA138" s="83"/>
      <c r="AB138" s="83"/>
      <c r="AC138" s="83"/>
      <c r="AD138" s="83"/>
      <c r="AE138" s="83"/>
      <c r="AF138" s="83"/>
      <c r="AG138" s="83"/>
      <c r="AH138" s="57">
        <f t="shared" si="88"/>
        <v>0</v>
      </c>
      <c r="AI138" s="75" t="str">
        <f t="shared" si="89"/>
        <v>Moderado</v>
      </c>
      <c r="AJ138" s="74">
        <f t="shared" si="90"/>
        <v>0.6</v>
      </c>
      <c r="AK138" s="936" t="e">
        <f>IF(AND(M138&lt;&gt;"",AI138&lt;&gt;""),VLOOKUP(M138&amp;AI138,'No Eliminar'!$P$32:$Q$56,2,FALSE),"")</f>
        <v>#N/A</v>
      </c>
      <c r="AL138" s="124"/>
      <c r="AM138" s="992"/>
      <c r="AN138" s="992"/>
      <c r="AO138" s="87" t="str">
        <f t="shared" si="91"/>
        <v>Impacto</v>
      </c>
      <c r="AP138" s="88"/>
      <c r="AQ138" s="130" t="str">
        <f t="shared" si="92"/>
        <v/>
      </c>
      <c r="AR138" s="88"/>
      <c r="AS138" s="86" t="str">
        <f t="shared" si="93"/>
        <v/>
      </c>
      <c r="AT138" s="89" t="e">
        <f t="shared" si="94"/>
        <v>#VALUE!</v>
      </c>
      <c r="AU138" s="88"/>
      <c r="AV138" s="88"/>
      <c r="AW138" s="88"/>
      <c r="AX138" s="89" t="str">
        <f t="shared" si="95"/>
        <v/>
      </c>
      <c r="AY138" s="90" t="str">
        <f t="shared" si="96"/>
        <v>Muy Alta</v>
      </c>
      <c r="AZ138" s="89" t="e">
        <f t="shared" si="97"/>
        <v>#VALUE!</v>
      </c>
      <c r="BA138" s="90" t="e">
        <f t="shared" si="98"/>
        <v>#VALUE!</v>
      </c>
      <c r="BB138" s="69" t="e">
        <f>IF(AND(AY138&lt;&gt;"",BA138&lt;&gt;""),VLOOKUP(AY138&amp;BA138,'No Eliminar'!$P$3:$Q$27,2,FALSE),"")</f>
        <v>#VALUE!</v>
      </c>
      <c r="BC138" s="88"/>
      <c r="BD138" s="992"/>
      <c r="BE138" s="992"/>
      <c r="BF138" s="992"/>
      <c r="BG138" s="992"/>
      <c r="BH138" s="992"/>
      <c r="BI138" s="1091"/>
    </row>
    <row r="139" spans="2:61" ht="49.5" thickBot="1" x14ac:dyDescent="0.35">
      <c r="B139" s="63"/>
      <c r="C139" s="156" t="e">
        <f>VLOOKUP(B139,'No Eliminar'!B$3:D$18,2,FALSE)</f>
        <v>#N/A</v>
      </c>
      <c r="D139" s="156" t="e">
        <f>VLOOKUP(B139,'No Eliminar'!B$3:E$18,4,FALSE)</f>
        <v>#N/A</v>
      </c>
      <c r="E139" s="63"/>
      <c r="F139" s="133"/>
      <c r="G139" s="153"/>
      <c r="H139" s="64"/>
      <c r="I139" s="82"/>
      <c r="J139" s="82"/>
      <c r="K139" s="63"/>
      <c r="L139" s="142"/>
      <c r="M139" s="937" t="str">
        <f t="shared" si="99"/>
        <v>;</v>
      </c>
      <c r="N139" s="938" t="str">
        <f t="shared" si="100"/>
        <v/>
      </c>
      <c r="O139" s="83"/>
      <c r="P139" s="83"/>
      <c r="Q139" s="83"/>
      <c r="R139" s="83"/>
      <c r="S139" s="83"/>
      <c r="T139" s="83"/>
      <c r="U139" s="83"/>
      <c r="V139" s="83"/>
      <c r="W139" s="83"/>
      <c r="X139" s="83"/>
      <c r="Y139" s="83"/>
      <c r="Z139" s="83"/>
      <c r="AA139" s="83"/>
      <c r="AB139" s="83"/>
      <c r="AC139" s="83"/>
      <c r="AD139" s="83"/>
      <c r="AE139" s="83"/>
      <c r="AF139" s="83"/>
      <c r="AG139" s="83"/>
      <c r="AH139" s="57">
        <f t="shared" si="88"/>
        <v>0</v>
      </c>
      <c r="AI139" s="75" t="str">
        <f t="shared" si="89"/>
        <v>Moderado</v>
      </c>
      <c r="AJ139" s="74">
        <f t="shared" si="90"/>
        <v>0.6</v>
      </c>
      <c r="AK139" s="936" t="e">
        <f>IF(AND(M139&lt;&gt;"",AI139&lt;&gt;""),VLOOKUP(M139&amp;AI139,'No Eliminar'!$P$32:$Q$56,2,FALSE),"")</f>
        <v>#N/A</v>
      </c>
      <c r="AL139" s="124"/>
      <c r="AM139" s="992"/>
      <c r="AN139" s="992"/>
      <c r="AO139" s="87" t="str">
        <f t="shared" si="91"/>
        <v>Impacto</v>
      </c>
      <c r="AP139" s="88"/>
      <c r="AQ139" s="130" t="str">
        <f t="shared" si="92"/>
        <v/>
      </c>
      <c r="AR139" s="88"/>
      <c r="AS139" s="86" t="str">
        <f t="shared" si="93"/>
        <v/>
      </c>
      <c r="AT139" s="89" t="e">
        <f t="shared" si="94"/>
        <v>#VALUE!</v>
      </c>
      <c r="AU139" s="88"/>
      <c r="AV139" s="88"/>
      <c r="AW139" s="88"/>
      <c r="AX139" s="89" t="str">
        <f t="shared" si="95"/>
        <v/>
      </c>
      <c r="AY139" s="90" t="str">
        <f t="shared" si="96"/>
        <v>Muy Alta</v>
      </c>
      <c r="AZ139" s="89" t="e">
        <f t="shared" si="97"/>
        <v>#VALUE!</v>
      </c>
      <c r="BA139" s="90" t="e">
        <f t="shared" si="98"/>
        <v>#VALUE!</v>
      </c>
      <c r="BB139" s="69" t="e">
        <f>IF(AND(AY139&lt;&gt;"",BA139&lt;&gt;""),VLOOKUP(AY139&amp;BA139,'No Eliminar'!$P$3:$Q$27,2,FALSE),"")</f>
        <v>#VALUE!</v>
      </c>
      <c r="BC139" s="88"/>
      <c r="BD139" s="992"/>
      <c r="BE139" s="992"/>
      <c r="BF139" s="992"/>
      <c r="BG139" s="992"/>
      <c r="BH139" s="992"/>
      <c r="BI139" s="1091"/>
    </row>
    <row r="140" spans="2:61" ht="49.5" thickBot="1" x14ac:dyDescent="0.35">
      <c r="B140" s="63"/>
      <c r="C140" s="156" t="e">
        <f>VLOOKUP(B140,'No Eliminar'!B$3:D$18,2,FALSE)</f>
        <v>#N/A</v>
      </c>
      <c r="D140" s="156" t="e">
        <f>VLOOKUP(B140,'No Eliminar'!B$3:E$18,4,FALSE)</f>
        <v>#N/A</v>
      </c>
      <c r="E140" s="63"/>
      <c r="F140" s="133"/>
      <c r="G140" s="153"/>
      <c r="H140" s="64"/>
      <c r="I140" s="82"/>
      <c r="J140" s="82"/>
      <c r="K140" s="63"/>
      <c r="L140" s="142"/>
      <c r="M140" s="937" t="str">
        <f t="shared" si="99"/>
        <v>;</v>
      </c>
      <c r="N140" s="938" t="str">
        <f t="shared" si="100"/>
        <v/>
      </c>
      <c r="O140" s="83"/>
      <c r="P140" s="83"/>
      <c r="Q140" s="83"/>
      <c r="R140" s="83"/>
      <c r="S140" s="83"/>
      <c r="T140" s="83"/>
      <c r="U140" s="83"/>
      <c r="V140" s="83"/>
      <c r="W140" s="83"/>
      <c r="X140" s="83"/>
      <c r="Y140" s="83"/>
      <c r="Z140" s="83"/>
      <c r="AA140" s="83"/>
      <c r="AB140" s="83"/>
      <c r="AC140" s="83"/>
      <c r="AD140" s="83"/>
      <c r="AE140" s="83"/>
      <c r="AF140" s="83"/>
      <c r="AG140" s="83"/>
      <c r="AH140" s="57">
        <f t="shared" si="88"/>
        <v>0</v>
      </c>
      <c r="AI140" s="75" t="str">
        <f t="shared" si="89"/>
        <v>Moderado</v>
      </c>
      <c r="AJ140" s="74">
        <f t="shared" si="90"/>
        <v>0.6</v>
      </c>
      <c r="AK140" s="936" t="e">
        <f>IF(AND(M140&lt;&gt;"",AI140&lt;&gt;""),VLOOKUP(M140&amp;AI140,'No Eliminar'!$P$32:$Q$56,2,FALSE),"")</f>
        <v>#N/A</v>
      </c>
      <c r="AL140" s="124"/>
      <c r="AM140" s="992"/>
      <c r="AN140" s="992"/>
      <c r="AO140" s="87" t="str">
        <f t="shared" si="91"/>
        <v>Impacto</v>
      </c>
      <c r="AP140" s="88"/>
      <c r="AQ140" s="130" t="str">
        <f t="shared" si="92"/>
        <v/>
      </c>
      <c r="AR140" s="88"/>
      <c r="AS140" s="86" t="str">
        <f t="shared" si="93"/>
        <v/>
      </c>
      <c r="AT140" s="89" t="e">
        <f t="shared" si="94"/>
        <v>#VALUE!</v>
      </c>
      <c r="AU140" s="88"/>
      <c r="AV140" s="88"/>
      <c r="AW140" s="88"/>
      <c r="AX140" s="89" t="str">
        <f t="shared" si="95"/>
        <v/>
      </c>
      <c r="AY140" s="90" t="str">
        <f t="shared" si="96"/>
        <v>Muy Alta</v>
      </c>
      <c r="AZ140" s="89" t="e">
        <f t="shared" si="97"/>
        <v>#VALUE!</v>
      </c>
      <c r="BA140" s="90" t="e">
        <f t="shared" si="98"/>
        <v>#VALUE!</v>
      </c>
      <c r="BB140" s="69" t="e">
        <f>IF(AND(AY140&lt;&gt;"",BA140&lt;&gt;""),VLOOKUP(AY140&amp;BA140,'No Eliminar'!$P$3:$Q$27,2,FALSE),"")</f>
        <v>#VALUE!</v>
      </c>
      <c r="BC140" s="88"/>
      <c r="BD140" s="992"/>
      <c r="BE140" s="992"/>
      <c r="BF140" s="992"/>
      <c r="BG140" s="992"/>
      <c r="BH140" s="992"/>
      <c r="BI140" s="1091"/>
    </row>
    <row r="141" spans="2:61" ht="49.5" thickBot="1" x14ac:dyDescent="0.35">
      <c r="B141" s="63"/>
      <c r="C141" s="156" t="e">
        <f>VLOOKUP(B141,'No Eliminar'!B$3:D$18,2,FALSE)</f>
        <v>#N/A</v>
      </c>
      <c r="D141" s="156" t="e">
        <f>VLOOKUP(B141,'No Eliminar'!B$3:E$18,4,FALSE)</f>
        <v>#N/A</v>
      </c>
      <c r="E141" s="63"/>
      <c r="F141" s="133"/>
      <c r="G141" s="153"/>
      <c r="H141" s="64"/>
      <c r="I141" s="82"/>
      <c r="J141" s="82"/>
      <c r="K141" s="63"/>
      <c r="L141" s="142"/>
      <c r="M141" s="937" t="str">
        <f t="shared" si="99"/>
        <v>;</v>
      </c>
      <c r="N141" s="938" t="str">
        <f t="shared" si="100"/>
        <v/>
      </c>
      <c r="O141" s="83"/>
      <c r="P141" s="83"/>
      <c r="Q141" s="83"/>
      <c r="R141" s="83"/>
      <c r="S141" s="83"/>
      <c r="T141" s="83"/>
      <c r="U141" s="83"/>
      <c r="V141" s="83"/>
      <c r="W141" s="83"/>
      <c r="X141" s="83"/>
      <c r="Y141" s="83"/>
      <c r="Z141" s="83"/>
      <c r="AA141" s="83"/>
      <c r="AB141" s="83"/>
      <c r="AC141" s="83"/>
      <c r="AD141" s="83"/>
      <c r="AE141" s="83"/>
      <c r="AF141" s="83"/>
      <c r="AG141" s="83"/>
      <c r="AH141" s="57">
        <f t="shared" si="88"/>
        <v>0</v>
      </c>
      <c r="AI141" s="75" t="str">
        <f t="shared" si="89"/>
        <v>Moderado</v>
      </c>
      <c r="AJ141" s="74">
        <f t="shared" si="90"/>
        <v>0.6</v>
      </c>
      <c r="AK141" s="936" t="e">
        <f>IF(AND(M141&lt;&gt;"",AI141&lt;&gt;""),VLOOKUP(M141&amp;AI141,'No Eliminar'!$P$32:$Q$56,2,FALSE),"")</f>
        <v>#N/A</v>
      </c>
      <c r="AL141" s="124"/>
      <c r="AM141" s="992"/>
      <c r="AN141" s="992"/>
      <c r="AO141" s="87" t="str">
        <f t="shared" si="91"/>
        <v>Impacto</v>
      </c>
      <c r="AP141" s="88"/>
      <c r="AQ141" s="130" t="str">
        <f t="shared" si="92"/>
        <v/>
      </c>
      <c r="AR141" s="88"/>
      <c r="AS141" s="86" t="str">
        <f t="shared" si="93"/>
        <v/>
      </c>
      <c r="AT141" s="89" t="e">
        <f t="shared" si="94"/>
        <v>#VALUE!</v>
      </c>
      <c r="AU141" s="88"/>
      <c r="AV141" s="88"/>
      <c r="AW141" s="88"/>
      <c r="AX141" s="89" t="str">
        <f t="shared" si="95"/>
        <v/>
      </c>
      <c r="AY141" s="90" t="str">
        <f t="shared" si="96"/>
        <v>Muy Alta</v>
      </c>
      <c r="AZ141" s="89" t="e">
        <f t="shared" si="97"/>
        <v>#VALUE!</v>
      </c>
      <c r="BA141" s="90" t="e">
        <f t="shared" si="98"/>
        <v>#VALUE!</v>
      </c>
      <c r="BB141" s="69" t="e">
        <f>IF(AND(AY141&lt;&gt;"",BA141&lt;&gt;""),VLOOKUP(AY141&amp;BA141,'No Eliminar'!$P$3:$Q$27,2,FALSE),"")</f>
        <v>#VALUE!</v>
      </c>
      <c r="BC141" s="88"/>
      <c r="BD141" s="992"/>
      <c r="BE141" s="992"/>
      <c r="BF141" s="992"/>
      <c r="BG141" s="992"/>
      <c r="BH141" s="992"/>
      <c r="BI141" s="1091"/>
    </row>
    <row r="142" spans="2:61" ht="49.5" thickBot="1" x14ac:dyDescent="0.35">
      <c r="B142" s="63"/>
      <c r="C142" s="156" t="e">
        <f>VLOOKUP(B142,'No Eliminar'!B$3:D$18,2,FALSE)</f>
        <v>#N/A</v>
      </c>
      <c r="D142" s="156" t="e">
        <f>VLOOKUP(B142,'No Eliminar'!B$3:E$18,4,FALSE)</f>
        <v>#N/A</v>
      </c>
      <c r="E142" s="63"/>
      <c r="F142" s="133"/>
      <c r="G142" s="153"/>
      <c r="H142" s="64"/>
      <c r="I142" s="82"/>
      <c r="J142" s="82"/>
      <c r="K142" s="63"/>
      <c r="L142" s="142"/>
      <c r="M142" s="937" t="str">
        <f t="shared" si="99"/>
        <v>;</v>
      </c>
      <c r="N142" s="938" t="str">
        <f t="shared" si="100"/>
        <v/>
      </c>
      <c r="O142" s="83"/>
      <c r="P142" s="83"/>
      <c r="Q142" s="83"/>
      <c r="R142" s="83"/>
      <c r="S142" s="83"/>
      <c r="T142" s="83"/>
      <c r="U142" s="83"/>
      <c r="V142" s="83"/>
      <c r="W142" s="83"/>
      <c r="X142" s="83"/>
      <c r="Y142" s="83"/>
      <c r="Z142" s="83"/>
      <c r="AA142" s="83"/>
      <c r="AB142" s="83"/>
      <c r="AC142" s="83"/>
      <c r="AD142" s="83"/>
      <c r="AE142" s="83"/>
      <c r="AF142" s="83"/>
      <c r="AG142" s="83"/>
      <c r="AH142" s="57">
        <f t="shared" si="88"/>
        <v>0</v>
      </c>
      <c r="AI142" s="75" t="str">
        <f t="shared" si="89"/>
        <v>Moderado</v>
      </c>
      <c r="AJ142" s="74">
        <f t="shared" si="90"/>
        <v>0.6</v>
      </c>
      <c r="AK142" s="936" t="e">
        <f>IF(AND(M142&lt;&gt;"",AI142&lt;&gt;""),VLOOKUP(M142&amp;AI142,'No Eliminar'!$P$32:$Q$56,2,FALSE),"")</f>
        <v>#N/A</v>
      </c>
      <c r="AL142" s="124"/>
      <c r="AM142" s="992"/>
      <c r="AN142" s="992"/>
      <c r="AO142" s="87" t="str">
        <f t="shared" si="91"/>
        <v>Impacto</v>
      </c>
      <c r="AP142" s="88"/>
      <c r="AQ142" s="130" t="str">
        <f t="shared" si="92"/>
        <v/>
      </c>
      <c r="AR142" s="88"/>
      <c r="AS142" s="86" t="str">
        <f t="shared" si="93"/>
        <v/>
      </c>
      <c r="AT142" s="89" t="e">
        <f t="shared" si="94"/>
        <v>#VALUE!</v>
      </c>
      <c r="AU142" s="88"/>
      <c r="AV142" s="88"/>
      <c r="AW142" s="88"/>
      <c r="AX142" s="89" t="str">
        <f t="shared" si="95"/>
        <v/>
      </c>
      <c r="AY142" s="90" t="str">
        <f t="shared" si="96"/>
        <v>Muy Alta</v>
      </c>
      <c r="AZ142" s="89" t="e">
        <f t="shared" si="97"/>
        <v>#VALUE!</v>
      </c>
      <c r="BA142" s="90" t="e">
        <f t="shared" si="98"/>
        <v>#VALUE!</v>
      </c>
      <c r="BB142" s="69" t="e">
        <f>IF(AND(AY142&lt;&gt;"",BA142&lt;&gt;""),VLOOKUP(AY142&amp;BA142,'No Eliminar'!$P$3:$Q$27,2,FALSE),"")</f>
        <v>#VALUE!</v>
      </c>
      <c r="BC142" s="88"/>
      <c r="BD142" s="992"/>
      <c r="BE142" s="992"/>
      <c r="BF142" s="992"/>
      <c r="BG142" s="992"/>
      <c r="BH142" s="992"/>
      <c r="BI142" s="1091"/>
    </row>
    <row r="143" spans="2:61" ht="49.5" thickBot="1" x14ac:dyDescent="0.35">
      <c r="B143" s="63"/>
      <c r="C143" s="156" t="e">
        <f>VLOOKUP(B143,'No Eliminar'!B$3:D$18,2,FALSE)</f>
        <v>#N/A</v>
      </c>
      <c r="D143" s="156" t="e">
        <f>VLOOKUP(B143,'No Eliminar'!B$3:E$18,4,FALSE)</f>
        <v>#N/A</v>
      </c>
      <c r="E143" s="63"/>
      <c r="F143" s="133"/>
      <c r="G143" s="153"/>
      <c r="H143" s="64"/>
      <c r="I143" s="82"/>
      <c r="J143" s="82"/>
      <c r="K143" s="63"/>
      <c r="L143" s="142"/>
      <c r="M143" s="937" t="str">
        <f t="shared" si="99"/>
        <v>;</v>
      </c>
      <c r="N143" s="938" t="str">
        <f t="shared" si="100"/>
        <v/>
      </c>
      <c r="O143" s="83"/>
      <c r="P143" s="83"/>
      <c r="Q143" s="83"/>
      <c r="R143" s="83"/>
      <c r="S143" s="83"/>
      <c r="T143" s="83"/>
      <c r="U143" s="83"/>
      <c r="V143" s="83"/>
      <c r="W143" s="83"/>
      <c r="X143" s="83"/>
      <c r="Y143" s="83"/>
      <c r="Z143" s="83"/>
      <c r="AA143" s="83"/>
      <c r="AB143" s="83"/>
      <c r="AC143" s="83"/>
      <c r="AD143" s="83"/>
      <c r="AE143" s="83"/>
      <c r="AF143" s="83"/>
      <c r="AG143" s="83"/>
      <c r="AH143" s="57">
        <f t="shared" si="88"/>
        <v>0</v>
      </c>
      <c r="AI143" s="75" t="str">
        <f t="shared" si="89"/>
        <v>Moderado</v>
      </c>
      <c r="AJ143" s="74">
        <f t="shared" si="90"/>
        <v>0.6</v>
      </c>
      <c r="AK143" s="936" t="e">
        <f>IF(AND(M143&lt;&gt;"",AI143&lt;&gt;""),VLOOKUP(M143&amp;AI143,'No Eliminar'!$P$32:$Q$56,2,FALSE),"")</f>
        <v>#N/A</v>
      </c>
      <c r="AL143" s="124"/>
      <c r="AM143" s="992"/>
      <c r="AN143" s="992"/>
      <c r="AO143" s="87" t="str">
        <f t="shared" si="91"/>
        <v>Impacto</v>
      </c>
      <c r="AP143" s="88"/>
      <c r="AQ143" s="130" t="str">
        <f t="shared" si="92"/>
        <v/>
      </c>
      <c r="AR143" s="88"/>
      <c r="AS143" s="86" t="str">
        <f t="shared" si="93"/>
        <v/>
      </c>
      <c r="AT143" s="89" t="e">
        <f t="shared" si="94"/>
        <v>#VALUE!</v>
      </c>
      <c r="AU143" s="88"/>
      <c r="AV143" s="88"/>
      <c r="AW143" s="88"/>
      <c r="AX143" s="89" t="str">
        <f t="shared" si="95"/>
        <v/>
      </c>
      <c r="AY143" s="90" t="str">
        <f t="shared" si="96"/>
        <v>Muy Alta</v>
      </c>
      <c r="AZ143" s="89" t="e">
        <f t="shared" si="97"/>
        <v>#VALUE!</v>
      </c>
      <c r="BA143" s="90" t="e">
        <f t="shared" si="98"/>
        <v>#VALUE!</v>
      </c>
      <c r="BB143" s="69" t="e">
        <f>IF(AND(AY143&lt;&gt;"",BA143&lt;&gt;""),VLOOKUP(AY143&amp;BA143,'No Eliminar'!$P$3:$Q$27,2,FALSE),"")</f>
        <v>#VALUE!</v>
      </c>
      <c r="BC143" s="88"/>
      <c r="BD143" s="992"/>
      <c r="BE143" s="992"/>
      <c r="BF143" s="992"/>
      <c r="BG143" s="992"/>
      <c r="BH143" s="992"/>
      <c r="BI143" s="1091"/>
    </row>
    <row r="144" spans="2:61" ht="49.5" thickBot="1" x14ac:dyDescent="0.35">
      <c r="B144" s="63"/>
      <c r="C144" s="156" t="e">
        <f>VLOOKUP(B144,'No Eliminar'!B$3:D$18,2,FALSE)</f>
        <v>#N/A</v>
      </c>
      <c r="D144" s="156" t="e">
        <f>VLOOKUP(B144,'No Eliminar'!B$3:E$18,4,FALSE)</f>
        <v>#N/A</v>
      </c>
      <c r="E144" s="63"/>
      <c r="F144" s="133"/>
      <c r="G144" s="153"/>
      <c r="H144" s="64"/>
      <c r="I144" s="82"/>
      <c r="J144" s="82"/>
      <c r="K144" s="63"/>
      <c r="L144" s="142"/>
      <c r="M144" s="937" t="str">
        <f t="shared" si="99"/>
        <v>;</v>
      </c>
      <c r="N144" s="938" t="str">
        <f t="shared" si="100"/>
        <v/>
      </c>
      <c r="O144" s="83"/>
      <c r="P144" s="83"/>
      <c r="Q144" s="83"/>
      <c r="R144" s="83"/>
      <c r="S144" s="83"/>
      <c r="T144" s="83"/>
      <c r="U144" s="83"/>
      <c r="V144" s="83"/>
      <c r="W144" s="83"/>
      <c r="X144" s="83"/>
      <c r="Y144" s="83"/>
      <c r="Z144" s="83"/>
      <c r="AA144" s="83"/>
      <c r="AB144" s="83"/>
      <c r="AC144" s="83"/>
      <c r="AD144" s="83"/>
      <c r="AE144" s="83"/>
      <c r="AF144" s="83"/>
      <c r="AG144" s="83"/>
      <c r="AH144" s="57">
        <f t="shared" si="88"/>
        <v>0</v>
      </c>
      <c r="AI144" s="75" t="str">
        <f t="shared" si="89"/>
        <v>Moderado</v>
      </c>
      <c r="AJ144" s="74">
        <f t="shared" si="90"/>
        <v>0.6</v>
      </c>
      <c r="AK144" s="936" t="e">
        <f>IF(AND(M144&lt;&gt;"",AI144&lt;&gt;""),VLOOKUP(M144&amp;AI144,'No Eliminar'!$P$32:$Q$56,2,FALSE),"")</f>
        <v>#N/A</v>
      </c>
      <c r="AL144" s="124"/>
      <c r="AM144" s="992"/>
      <c r="AN144" s="992"/>
      <c r="AO144" s="87" t="str">
        <f t="shared" si="91"/>
        <v>Impacto</v>
      </c>
      <c r="AP144" s="88"/>
      <c r="AQ144" s="130" t="str">
        <f t="shared" si="92"/>
        <v/>
      </c>
      <c r="AR144" s="88"/>
      <c r="AS144" s="86" t="str">
        <f t="shared" si="93"/>
        <v/>
      </c>
      <c r="AT144" s="89" t="e">
        <f t="shared" si="94"/>
        <v>#VALUE!</v>
      </c>
      <c r="AU144" s="88"/>
      <c r="AV144" s="88"/>
      <c r="AW144" s="88"/>
      <c r="AX144" s="89" t="str">
        <f t="shared" si="95"/>
        <v/>
      </c>
      <c r="AY144" s="90" t="str">
        <f t="shared" si="96"/>
        <v>Muy Alta</v>
      </c>
      <c r="AZ144" s="89" t="e">
        <f t="shared" si="97"/>
        <v>#VALUE!</v>
      </c>
      <c r="BA144" s="90" t="e">
        <f t="shared" si="98"/>
        <v>#VALUE!</v>
      </c>
      <c r="BB144" s="69" t="e">
        <f>IF(AND(AY144&lt;&gt;"",BA144&lt;&gt;""),VLOOKUP(AY144&amp;BA144,'No Eliminar'!$P$3:$Q$27,2,FALSE),"")</f>
        <v>#VALUE!</v>
      </c>
      <c r="BC144" s="88"/>
      <c r="BD144" s="992"/>
      <c r="BE144" s="992"/>
      <c r="BF144" s="992"/>
      <c r="BG144" s="992"/>
      <c r="BH144" s="992"/>
      <c r="BI144" s="1091"/>
    </row>
    <row r="145" spans="2:61" ht="49.5" thickBot="1" x14ac:dyDescent="0.35">
      <c r="B145" s="63"/>
      <c r="C145" s="156" t="e">
        <f>VLOOKUP(B145,'No Eliminar'!B$3:D$18,2,FALSE)</f>
        <v>#N/A</v>
      </c>
      <c r="D145" s="156" t="e">
        <f>VLOOKUP(B145,'No Eliminar'!B$3:E$18,4,FALSE)</f>
        <v>#N/A</v>
      </c>
      <c r="E145" s="63"/>
      <c r="F145" s="133"/>
      <c r="G145" s="153"/>
      <c r="H145" s="64"/>
      <c r="I145" s="82"/>
      <c r="J145" s="82"/>
      <c r="K145" s="63"/>
      <c r="L145" s="142"/>
      <c r="M145" s="937" t="str">
        <f t="shared" si="99"/>
        <v>;</v>
      </c>
      <c r="N145" s="938" t="str">
        <f t="shared" si="100"/>
        <v/>
      </c>
      <c r="O145" s="83"/>
      <c r="P145" s="83"/>
      <c r="Q145" s="83"/>
      <c r="R145" s="83"/>
      <c r="S145" s="83"/>
      <c r="T145" s="83"/>
      <c r="U145" s="83"/>
      <c r="V145" s="83"/>
      <c r="W145" s="83"/>
      <c r="X145" s="83"/>
      <c r="Y145" s="83"/>
      <c r="Z145" s="83"/>
      <c r="AA145" s="83"/>
      <c r="AB145" s="83"/>
      <c r="AC145" s="83"/>
      <c r="AD145" s="83"/>
      <c r="AE145" s="83"/>
      <c r="AF145" s="83"/>
      <c r="AG145" s="83"/>
      <c r="AH145" s="57">
        <f t="shared" si="88"/>
        <v>0</v>
      </c>
      <c r="AI145" s="75" t="str">
        <f t="shared" si="89"/>
        <v>Moderado</v>
      </c>
      <c r="AJ145" s="74">
        <f t="shared" si="90"/>
        <v>0.6</v>
      </c>
      <c r="AK145" s="936" t="e">
        <f>IF(AND(M145&lt;&gt;"",AI145&lt;&gt;""),VLOOKUP(M145&amp;AI145,'No Eliminar'!$P$32:$Q$56,2,FALSE),"")</f>
        <v>#N/A</v>
      </c>
      <c r="AL145" s="124"/>
      <c r="AM145" s="992"/>
      <c r="AN145" s="992"/>
      <c r="AO145" s="87" t="str">
        <f t="shared" si="91"/>
        <v>Impacto</v>
      </c>
      <c r="AP145" s="88"/>
      <c r="AQ145" s="130" t="str">
        <f t="shared" si="92"/>
        <v/>
      </c>
      <c r="AR145" s="88"/>
      <c r="AS145" s="86" t="str">
        <f t="shared" si="93"/>
        <v/>
      </c>
      <c r="AT145" s="89" t="e">
        <f t="shared" si="94"/>
        <v>#VALUE!</v>
      </c>
      <c r="AU145" s="88"/>
      <c r="AV145" s="88"/>
      <c r="AW145" s="88"/>
      <c r="AX145" s="89" t="str">
        <f t="shared" si="95"/>
        <v/>
      </c>
      <c r="AY145" s="90" t="str">
        <f t="shared" si="96"/>
        <v>Muy Alta</v>
      </c>
      <c r="AZ145" s="89" t="e">
        <f t="shared" si="97"/>
        <v>#VALUE!</v>
      </c>
      <c r="BA145" s="90" t="e">
        <f t="shared" si="98"/>
        <v>#VALUE!</v>
      </c>
      <c r="BB145" s="69" t="e">
        <f>IF(AND(AY145&lt;&gt;"",BA145&lt;&gt;""),VLOOKUP(AY145&amp;BA145,'No Eliminar'!$P$3:$Q$27,2,FALSE),"")</f>
        <v>#VALUE!</v>
      </c>
      <c r="BC145" s="88"/>
      <c r="BD145" s="992"/>
      <c r="BE145" s="992"/>
      <c r="BF145" s="992"/>
      <c r="BG145" s="992"/>
      <c r="BH145" s="992"/>
      <c r="BI145" s="1091"/>
    </row>
    <row r="146" spans="2:61" ht="49.5" thickBot="1" x14ac:dyDescent="0.35">
      <c r="B146" s="63"/>
      <c r="C146" s="156" t="e">
        <f>VLOOKUP(B146,'No Eliminar'!B$3:D$18,2,FALSE)</f>
        <v>#N/A</v>
      </c>
      <c r="D146" s="156" t="e">
        <f>VLOOKUP(B146,'No Eliminar'!B$3:E$18,4,FALSE)</f>
        <v>#N/A</v>
      </c>
      <c r="E146" s="63"/>
      <c r="F146" s="133"/>
      <c r="G146" s="153"/>
      <c r="H146" s="64"/>
      <c r="I146" s="82"/>
      <c r="J146" s="82"/>
      <c r="K146" s="63"/>
      <c r="L146" s="142"/>
      <c r="M146" s="937" t="str">
        <f t="shared" si="99"/>
        <v>;</v>
      </c>
      <c r="N146" s="938" t="str">
        <f t="shared" si="100"/>
        <v/>
      </c>
      <c r="O146" s="83"/>
      <c r="P146" s="83"/>
      <c r="Q146" s="83"/>
      <c r="R146" s="83"/>
      <c r="S146" s="83"/>
      <c r="T146" s="83"/>
      <c r="U146" s="83"/>
      <c r="V146" s="83"/>
      <c r="W146" s="83"/>
      <c r="X146" s="83"/>
      <c r="Y146" s="83"/>
      <c r="Z146" s="83"/>
      <c r="AA146" s="83"/>
      <c r="AB146" s="83"/>
      <c r="AC146" s="83"/>
      <c r="AD146" s="83"/>
      <c r="AE146" s="83"/>
      <c r="AF146" s="83"/>
      <c r="AG146" s="83"/>
      <c r="AH146" s="57">
        <f t="shared" si="88"/>
        <v>0</v>
      </c>
      <c r="AI146" s="75" t="str">
        <f t="shared" si="89"/>
        <v>Moderado</v>
      </c>
      <c r="AJ146" s="74">
        <f t="shared" si="90"/>
        <v>0.6</v>
      </c>
      <c r="AK146" s="936" t="e">
        <f>IF(AND(M146&lt;&gt;"",AI146&lt;&gt;""),VLOOKUP(M146&amp;AI146,'No Eliminar'!$P$32:$Q$56,2,FALSE),"")</f>
        <v>#N/A</v>
      </c>
      <c r="AL146" s="124"/>
      <c r="AM146" s="992"/>
      <c r="AN146" s="992"/>
      <c r="AO146" s="87" t="str">
        <f t="shared" si="91"/>
        <v>Impacto</v>
      </c>
      <c r="AP146" s="88"/>
      <c r="AQ146" s="130" t="str">
        <f t="shared" si="92"/>
        <v/>
      </c>
      <c r="AR146" s="88"/>
      <c r="AS146" s="86" t="str">
        <f t="shared" si="93"/>
        <v/>
      </c>
      <c r="AT146" s="89" t="e">
        <f t="shared" si="94"/>
        <v>#VALUE!</v>
      </c>
      <c r="AU146" s="88"/>
      <c r="AV146" s="88"/>
      <c r="AW146" s="88"/>
      <c r="AX146" s="89" t="str">
        <f t="shared" si="95"/>
        <v/>
      </c>
      <c r="AY146" s="90" t="str">
        <f t="shared" si="96"/>
        <v>Muy Alta</v>
      </c>
      <c r="AZ146" s="89" t="e">
        <f t="shared" si="97"/>
        <v>#VALUE!</v>
      </c>
      <c r="BA146" s="90" t="e">
        <f t="shared" si="98"/>
        <v>#VALUE!</v>
      </c>
      <c r="BB146" s="69" t="e">
        <f>IF(AND(AY146&lt;&gt;"",BA146&lt;&gt;""),VLOOKUP(AY146&amp;BA146,'No Eliminar'!$P$3:$Q$27,2,FALSE),"")</f>
        <v>#VALUE!</v>
      </c>
      <c r="BC146" s="88"/>
      <c r="BD146" s="992"/>
      <c r="BE146" s="992"/>
      <c r="BF146" s="992"/>
      <c r="BG146" s="992"/>
      <c r="BH146" s="992"/>
      <c r="BI146" s="1091"/>
    </row>
    <row r="147" spans="2:61" ht="49.5" thickBot="1" x14ac:dyDescent="0.35">
      <c r="B147" s="63"/>
      <c r="C147" s="156" t="e">
        <f>VLOOKUP(B147,'No Eliminar'!B$3:D$18,2,FALSE)</f>
        <v>#N/A</v>
      </c>
      <c r="D147" s="156" t="e">
        <f>VLOOKUP(B147,'No Eliminar'!B$3:E$18,4,FALSE)</f>
        <v>#N/A</v>
      </c>
      <c r="E147" s="63"/>
      <c r="F147" s="133"/>
      <c r="G147" s="153"/>
      <c r="H147" s="64"/>
      <c r="I147" s="82"/>
      <c r="J147" s="82"/>
      <c r="K147" s="63"/>
      <c r="L147" s="142"/>
      <c r="M147" s="937" t="str">
        <f t="shared" si="99"/>
        <v>;</v>
      </c>
      <c r="N147" s="938" t="str">
        <f t="shared" si="100"/>
        <v/>
      </c>
      <c r="O147" s="83"/>
      <c r="P147" s="83"/>
      <c r="Q147" s="83"/>
      <c r="R147" s="83"/>
      <c r="S147" s="83"/>
      <c r="T147" s="83"/>
      <c r="U147" s="83"/>
      <c r="V147" s="83"/>
      <c r="W147" s="83"/>
      <c r="X147" s="83"/>
      <c r="Y147" s="83"/>
      <c r="Z147" s="83"/>
      <c r="AA147" s="83"/>
      <c r="AB147" s="83"/>
      <c r="AC147" s="83"/>
      <c r="AD147" s="83"/>
      <c r="AE147" s="83"/>
      <c r="AF147" s="83"/>
      <c r="AG147" s="83"/>
      <c r="AH147" s="57">
        <f t="shared" si="88"/>
        <v>0</v>
      </c>
      <c r="AI147" s="75" t="str">
        <f t="shared" si="89"/>
        <v>Moderado</v>
      </c>
      <c r="AJ147" s="74">
        <f t="shared" si="90"/>
        <v>0.6</v>
      </c>
      <c r="AK147" s="936" t="e">
        <f>IF(AND(M147&lt;&gt;"",AI147&lt;&gt;""),VLOOKUP(M147&amp;AI147,'No Eliminar'!$P$32:$Q$56,2,FALSE),"")</f>
        <v>#N/A</v>
      </c>
      <c r="AL147" s="124"/>
      <c r="AM147" s="992"/>
      <c r="AN147" s="992"/>
      <c r="AO147" s="87" t="str">
        <f t="shared" si="91"/>
        <v>Impacto</v>
      </c>
      <c r="AP147" s="88"/>
      <c r="AQ147" s="130" t="str">
        <f t="shared" si="92"/>
        <v/>
      </c>
      <c r="AR147" s="88"/>
      <c r="AS147" s="86" t="str">
        <f t="shared" si="93"/>
        <v/>
      </c>
      <c r="AT147" s="89" t="e">
        <f t="shared" si="94"/>
        <v>#VALUE!</v>
      </c>
      <c r="AU147" s="88"/>
      <c r="AV147" s="88"/>
      <c r="AW147" s="88"/>
      <c r="AX147" s="89" t="str">
        <f t="shared" si="95"/>
        <v/>
      </c>
      <c r="AY147" s="90" t="str">
        <f t="shared" si="96"/>
        <v>Muy Alta</v>
      </c>
      <c r="AZ147" s="89" t="e">
        <f t="shared" si="97"/>
        <v>#VALUE!</v>
      </c>
      <c r="BA147" s="90" t="e">
        <f t="shared" si="98"/>
        <v>#VALUE!</v>
      </c>
      <c r="BB147" s="69" t="e">
        <f>IF(AND(AY147&lt;&gt;"",BA147&lt;&gt;""),VLOOKUP(AY147&amp;BA147,'No Eliminar'!$P$3:$Q$27,2,FALSE),"")</f>
        <v>#VALUE!</v>
      </c>
      <c r="BC147" s="88"/>
      <c r="BD147" s="992"/>
      <c r="BE147" s="992"/>
      <c r="BF147" s="992"/>
      <c r="BG147" s="992"/>
      <c r="BH147" s="992"/>
      <c r="BI147" s="1091"/>
    </row>
    <row r="148" spans="2:61" ht="49.5" thickBot="1" x14ac:dyDescent="0.35">
      <c r="B148" s="63"/>
      <c r="C148" s="156" t="e">
        <f>VLOOKUP(B148,'No Eliminar'!B$3:D$18,2,FALSE)</f>
        <v>#N/A</v>
      </c>
      <c r="D148" s="156" t="e">
        <f>VLOOKUP(B148,'No Eliminar'!B$3:E$18,4,FALSE)</f>
        <v>#N/A</v>
      </c>
      <c r="E148" s="63"/>
      <c r="F148" s="133"/>
      <c r="G148" s="153"/>
      <c r="H148" s="64"/>
      <c r="I148" s="82"/>
      <c r="J148" s="82"/>
      <c r="K148" s="63"/>
      <c r="L148" s="142"/>
      <c r="M148" s="937" t="str">
        <f t="shared" si="99"/>
        <v>;</v>
      </c>
      <c r="N148" s="938" t="str">
        <f t="shared" si="100"/>
        <v/>
      </c>
      <c r="O148" s="83"/>
      <c r="P148" s="83"/>
      <c r="Q148" s="83"/>
      <c r="R148" s="83"/>
      <c r="S148" s="83"/>
      <c r="T148" s="83"/>
      <c r="U148" s="83"/>
      <c r="V148" s="83"/>
      <c r="W148" s="83"/>
      <c r="X148" s="83"/>
      <c r="Y148" s="83"/>
      <c r="Z148" s="83"/>
      <c r="AA148" s="83"/>
      <c r="AB148" s="83"/>
      <c r="AC148" s="83"/>
      <c r="AD148" s="83"/>
      <c r="AE148" s="83"/>
      <c r="AF148" s="83"/>
      <c r="AG148" s="83"/>
      <c r="AH148" s="57">
        <f t="shared" si="88"/>
        <v>0</v>
      </c>
      <c r="AI148" s="75" t="str">
        <f t="shared" si="89"/>
        <v>Moderado</v>
      </c>
      <c r="AJ148" s="74">
        <f t="shared" si="90"/>
        <v>0.6</v>
      </c>
      <c r="AK148" s="936" t="e">
        <f>IF(AND(M148&lt;&gt;"",AI148&lt;&gt;""),VLOOKUP(M148&amp;AI148,'No Eliminar'!$P$32:$Q$56,2,FALSE),"")</f>
        <v>#N/A</v>
      </c>
      <c r="AL148" s="124"/>
      <c r="AM148" s="992"/>
      <c r="AN148" s="992"/>
      <c r="AO148" s="87" t="str">
        <f t="shared" si="91"/>
        <v>Impacto</v>
      </c>
      <c r="AP148" s="88"/>
      <c r="AQ148" s="130" t="str">
        <f t="shared" si="92"/>
        <v/>
      </c>
      <c r="AR148" s="88"/>
      <c r="AS148" s="86" t="str">
        <f t="shared" si="93"/>
        <v/>
      </c>
      <c r="AT148" s="89" t="e">
        <f t="shared" si="94"/>
        <v>#VALUE!</v>
      </c>
      <c r="AU148" s="88"/>
      <c r="AV148" s="88"/>
      <c r="AW148" s="88"/>
      <c r="AX148" s="89" t="str">
        <f t="shared" si="95"/>
        <v/>
      </c>
      <c r="AY148" s="90" t="str">
        <f t="shared" si="96"/>
        <v>Muy Alta</v>
      </c>
      <c r="AZ148" s="89" t="e">
        <f t="shared" si="97"/>
        <v>#VALUE!</v>
      </c>
      <c r="BA148" s="90" t="e">
        <f t="shared" si="98"/>
        <v>#VALUE!</v>
      </c>
      <c r="BB148" s="69" t="e">
        <f>IF(AND(AY148&lt;&gt;"",BA148&lt;&gt;""),VLOOKUP(AY148&amp;BA148,'No Eliminar'!$P$3:$Q$27,2,FALSE),"")</f>
        <v>#VALUE!</v>
      </c>
      <c r="BC148" s="88"/>
      <c r="BD148" s="992"/>
      <c r="BE148" s="992"/>
      <c r="BF148" s="992"/>
      <c r="BG148" s="992"/>
      <c r="BH148" s="992"/>
      <c r="BI148" s="1091"/>
    </row>
    <row r="149" spans="2:61" ht="49.5" thickBot="1" x14ac:dyDescent="0.35">
      <c r="B149" s="63"/>
      <c r="C149" s="156" t="e">
        <f>VLOOKUP(B149,'No Eliminar'!B$3:D$18,2,FALSE)</f>
        <v>#N/A</v>
      </c>
      <c r="D149" s="156" t="e">
        <f>VLOOKUP(B149,'No Eliminar'!B$3:E$18,4,FALSE)</f>
        <v>#N/A</v>
      </c>
      <c r="E149" s="63"/>
      <c r="F149" s="133"/>
      <c r="G149" s="153"/>
      <c r="H149" s="64"/>
      <c r="I149" s="82"/>
      <c r="J149" s="82"/>
      <c r="K149" s="63"/>
      <c r="L149" s="142"/>
      <c r="M149" s="937" t="str">
        <f t="shared" si="99"/>
        <v>;</v>
      </c>
      <c r="N149" s="938" t="str">
        <f t="shared" si="100"/>
        <v/>
      </c>
      <c r="O149" s="83"/>
      <c r="P149" s="83"/>
      <c r="Q149" s="83"/>
      <c r="R149" s="83"/>
      <c r="S149" s="83"/>
      <c r="T149" s="83"/>
      <c r="U149" s="83"/>
      <c r="V149" s="83"/>
      <c r="W149" s="83"/>
      <c r="X149" s="83"/>
      <c r="Y149" s="83"/>
      <c r="Z149" s="83"/>
      <c r="AA149" s="83"/>
      <c r="AB149" s="83"/>
      <c r="AC149" s="83"/>
      <c r="AD149" s="83"/>
      <c r="AE149" s="83"/>
      <c r="AF149" s="83"/>
      <c r="AG149" s="83"/>
      <c r="AH149" s="57">
        <f t="shared" si="88"/>
        <v>0</v>
      </c>
      <c r="AI149" s="75" t="str">
        <f t="shared" si="89"/>
        <v>Moderado</v>
      </c>
      <c r="AJ149" s="74">
        <f t="shared" si="90"/>
        <v>0.6</v>
      </c>
      <c r="AK149" s="936" t="e">
        <f>IF(AND(M149&lt;&gt;"",AI149&lt;&gt;""),VLOOKUP(M149&amp;AI149,'No Eliminar'!$P$32:$Q$56,2,FALSE),"")</f>
        <v>#N/A</v>
      </c>
      <c r="AL149" s="124"/>
      <c r="AM149" s="992"/>
      <c r="AN149" s="992"/>
      <c r="AO149" s="87" t="str">
        <f t="shared" si="91"/>
        <v>Impacto</v>
      </c>
      <c r="AP149" s="88"/>
      <c r="AQ149" s="130" t="str">
        <f t="shared" si="92"/>
        <v/>
      </c>
      <c r="AR149" s="88"/>
      <c r="AS149" s="86" t="str">
        <f t="shared" si="93"/>
        <v/>
      </c>
      <c r="AT149" s="89" t="e">
        <f t="shared" si="94"/>
        <v>#VALUE!</v>
      </c>
      <c r="AU149" s="88"/>
      <c r="AV149" s="88"/>
      <c r="AW149" s="88"/>
      <c r="AX149" s="89" t="str">
        <f t="shared" si="95"/>
        <v/>
      </c>
      <c r="AY149" s="90" t="str">
        <f t="shared" si="96"/>
        <v>Muy Alta</v>
      </c>
      <c r="AZ149" s="89" t="e">
        <f t="shared" si="97"/>
        <v>#VALUE!</v>
      </c>
      <c r="BA149" s="90" t="e">
        <f t="shared" si="98"/>
        <v>#VALUE!</v>
      </c>
      <c r="BB149" s="69" t="e">
        <f>IF(AND(AY149&lt;&gt;"",BA149&lt;&gt;""),VLOOKUP(AY149&amp;BA149,'No Eliminar'!$P$3:$Q$27,2,FALSE),"")</f>
        <v>#VALUE!</v>
      </c>
      <c r="BC149" s="88"/>
      <c r="BD149" s="992"/>
      <c r="BE149" s="992"/>
      <c r="BF149" s="992"/>
      <c r="BG149" s="992"/>
      <c r="BH149" s="992"/>
      <c r="BI149" s="1091"/>
    </row>
    <row r="150" spans="2:61" ht="49.5" thickBot="1" x14ac:dyDescent="0.35">
      <c r="B150" s="63"/>
      <c r="C150" s="156" t="e">
        <f>VLOOKUP(B150,'No Eliminar'!B$3:D$18,2,FALSE)</f>
        <v>#N/A</v>
      </c>
      <c r="D150" s="156" t="e">
        <f>VLOOKUP(B150,'No Eliminar'!B$3:E$18,4,FALSE)</f>
        <v>#N/A</v>
      </c>
      <c r="E150" s="63"/>
      <c r="F150" s="133"/>
      <c r="G150" s="153"/>
      <c r="H150" s="64"/>
      <c r="I150" s="82"/>
      <c r="J150" s="82"/>
      <c r="K150" s="63"/>
      <c r="L150" s="142"/>
      <c r="M150" s="937" t="str">
        <f t="shared" si="99"/>
        <v>;</v>
      </c>
      <c r="N150" s="938" t="str">
        <f t="shared" si="100"/>
        <v/>
      </c>
      <c r="O150" s="83"/>
      <c r="P150" s="83"/>
      <c r="Q150" s="83"/>
      <c r="R150" s="83"/>
      <c r="S150" s="83"/>
      <c r="T150" s="83"/>
      <c r="U150" s="83"/>
      <c r="V150" s="83"/>
      <c r="W150" s="83"/>
      <c r="X150" s="83"/>
      <c r="Y150" s="83"/>
      <c r="Z150" s="83"/>
      <c r="AA150" s="83"/>
      <c r="AB150" s="83"/>
      <c r="AC150" s="83"/>
      <c r="AD150" s="83"/>
      <c r="AE150" s="83"/>
      <c r="AF150" s="83"/>
      <c r="AG150" s="83"/>
      <c r="AH150" s="57">
        <f t="shared" si="88"/>
        <v>0</v>
      </c>
      <c r="AI150" s="75" t="str">
        <f t="shared" si="89"/>
        <v>Moderado</v>
      </c>
      <c r="AJ150" s="74">
        <f t="shared" si="90"/>
        <v>0.6</v>
      </c>
      <c r="AK150" s="936" t="e">
        <f>IF(AND(M150&lt;&gt;"",AI150&lt;&gt;""),VLOOKUP(M150&amp;AI150,'No Eliminar'!$P$32:$Q$56,2,FALSE),"")</f>
        <v>#N/A</v>
      </c>
      <c r="AL150" s="124"/>
      <c r="AM150" s="992"/>
      <c r="AN150" s="992"/>
      <c r="AO150" s="87" t="str">
        <f t="shared" si="91"/>
        <v>Impacto</v>
      </c>
      <c r="AP150" s="88"/>
      <c r="AQ150" s="130" t="str">
        <f t="shared" si="92"/>
        <v/>
      </c>
      <c r="AR150" s="88"/>
      <c r="AS150" s="86" t="str">
        <f t="shared" si="93"/>
        <v/>
      </c>
      <c r="AT150" s="89" t="e">
        <f t="shared" si="94"/>
        <v>#VALUE!</v>
      </c>
      <c r="AU150" s="88"/>
      <c r="AV150" s="88"/>
      <c r="AW150" s="88"/>
      <c r="AX150" s="89" t="str">
        <f t="shared" si="95"/>
        <v/>
      </c>
      <c r="AY150" s="90" t="str">
        <f t="shared" si="96"/>
        <v>Muy Alta</v>
      </c>
      <c r="AZ150" s="89" t="e">
        <f t="shared" si="97"/>
        <v>#VALUE!</v>
      </c>
      <c r="BA150" s="90" t="e">
        <f t="shared" si="98"/>
        <v>#VALUE!</v>
      </c>
      <c r="BB150" s="69" t="e">
        <f>IF(AND(AY150&lt;&gt;"",BA150&lt;&gt;""),VLOOKUP(AY150&amp;BA150,'No Eliminar'!$P$3:$Q$27,2,FALSE),"")</f>
        <v>#VALUE!</v>
      </c>
      <c r="BC150" s="88"/>
      <c r="BD150" s="992"/>
      <c r="BE150" s="992"/>
      <c r="BF150" s="992"/>
      <c r="BG150" s="992"/>
      <c r="BH150" s="992"/>
      <c r="BI150" s="1091"/>
    </row>
    <row r="151" spans="2:61" ht="49.5" thickBot="1" x14ac:dyDescent="0.35">
      <c r="B151" s="63"/>
      <c r="C151" s="156" t="e">
        <f>VLOOKUP(B151,'No Eliminar'!B$3:D$18,2,FALSE)</f>
        <v>#N/A</v>
      </c>
      <c r="D151" s="156" t="e">
        <f>VLOOKUP(B151,'No Eliminar'!B$3:E$18,4,FALSE)</f>
        <v>#N/A</v>
      </c>
      <c r="E151" s="63"/>
      <c r="F151" s="133"/>
      <c r="G151" s="153"/>
      <c r="H151" s="64"/>
      <c r="I151" s="82"/>
      <c r="J151" s="82"/>
      <c r="K151" s="63"/>
      <c r="L151" s="142"/>
      <c r="M151" s="937" t="str">
        <f t="shared" si="99"/>
        <v>;</v>
      </c>
      <c r="N151" s="938" t="str">
        <f t="shared" si="100"/>
        <v/>
      </c>
      <c r="O151" s="83"/>
      <c r="P151" s="83"/>
      <c r="Q151" s="83"/>
      <c r="R151" s="83"/>
      <c r="S151" s="83"/>
      <c r="T151" s="83"/>
      <c r="U151" s="83"/>
      <c r="V151" s="83"/>
      <c r="W151" s="83"/>
      <c r="X151" s="83"/>
      <c r="Y151" s="83"/>
      <c r="Z151" s="83"/>
      <c r="AA151" s="83"/>
      <c r="AB151" s="83"/>
      <c r="AC151" s="83"/>
      <c r="AD151" s="83"/>
      <c r="AE151" s="83"/>
      <c r="AF151" s="83"/>
      <c r="AG151" s="83"/>
      <c r="AH151" s="57">
        <f t="shared" si="88"/>
        <v>0</v>
      </c>
      <c r="AI151" s="75" t="str">
        <f t="shared" si="89"/>
        <v>Moderado</v>
      </c>
      <c r="AJ151" s="74">
        <f t="shared" si="90"/>
        <v>0.6</v>
      </c>
      <c r="AK151" s="936" t="e">
        <f>IF(AND(M151&lt;&gt;"",AI151&lt;&gt;""),VLOOKUP(M151&amp;AI151,'No Eliminar'!$P$32:$Q$56,2,FALSE),"")</f>
        <v>#N/A</v>
      </c>
      <c r="AL151" s="124"/>
      <c r="AM151" s="992"/>
      <c r="AN151" s="992"/>
      <c r="AO151" s="87" t="str">
        <f t="shared" si="91"/>
        <v>Impacto</v>
      </c>
      <c r="AP151" s="88"/>
      <c r="AQ151" s="130" t="str">
        <f t="shared" si="92"/>
        <v/>
      </c>
      <c r="AR151" s="88"/>
      <c r="AS151" s="86" t="str">
        <f t="shared" si="93"/>
        <v/>
      </c>
      <c r="AT151" s="89" t="e">
        <f t="shared" si="94"/>
        <v>#VALUE!</v>
      </c>
      <c r="AU151" s="88"/>
      <c r="AV151" s="88"/>
      <c r="AW151" s="88"/>
      <c r="AX151" s="89" t="str">
        <f t="shared" si="95"/>
        <v/>
      </c>
      <c r="AY151" s="90" t="str">
        <f t="shared" si="96"/>
        <v>Muy Alta</v>
      </c>
      <c r="AZ151" s="89" t="e">
        <f t="shared" si="97"/>
        <v>#VALUE!</v>
      </c>
      <c r="BA151" s="90" t="e">
        <f t="shared" si="98"/>
        <v>#VALUE!</v>
      </c>
      <c r="BB151" s="69" t="e">
        <f>IF(AND(AY151&lt;&gt;"",BA151&lt;&gt;""),VLOOKUP(AY151&amp;BA151,'No Eliminar'!$P$3:$Q$27,2,FALSE),"")</f>
        <v>#VALUE!</v>
      </c>
      <c r="BC151" s="88"/>
      <c r="BD151" s="992"/>
      <c r="BE151" s="992"/>
      <c r="BF151" s="992"/>
      <c r="BG151" s="992"/>
      <c r="BH151" s="992"/>
      <c r="BI151" s="1091"/>
    </row>
    <row r="152" spans="2:61" ht="49.5" thickBot="1" x14ac:dyDescent="0.35">
      <c r="B152" s="63"/>
      <c r="C152" s="156" t="e">
        <f>VLOOKUP(B152,'No Eliminar'!B$3:D$18,2,FALSE)</f>
        <v>#N/A</v>
      </c>
      <c r="D152" s="156" t="e">
        <f>VLOOKUP(B152,'No Eliminar'!B$3:E$18,4,FALSE)</f>
        <v>#N/A</v>
      </c>
      <c r="E152" s="63"/>
      <c r="F152" s="133"/>
      <c r="G152" s="153"/>
      <c r="H152" s="64"/>
      <c r="I152" s="82"/>
      <c r="J152" s="82"/>
      <c r="K152" s="63"/>
      <c r="L152" s="142"/>
      <c r="M152" s="937" t="str">
        <f t="shared" si="99"/>
        <v>;</v>
      </c>
      <c r="N152" s="938" t="str">
        <f t="shared" si="100"/>
        <v/>
      </c>
      <c r="O152" s="83"/>
      <c r="P152" s="83"/>
      <c r="Q152" s="83"/>
      <c r="R152" s="83"/>
      <c r="S152" s="83"/>
      <c r="T152" s="83"/>
      <c r="U152" s="83"/>
      <c r="V152" s="83"/>
      <c r="W152" s="83"/>
      <c r="X152" s="83"/>
      <c r="Y152" s="83"/>
      <c r="Z152" s="83"/>
      <c r="AA152" s="83"/>
      <c r="AB152" s="83"/>
      <c r="AC152" s="83"/>
      <c r="AD152" s="83"/>
      <c r="AE152" s="83"/>
      <c r="AF152" s="83"/>
      <c r="AG152" s="83"/>
      <c r="AH152" s="57">
        <f t="shared" ref="AH152:AH215" si="101">COUNTIF(O152:AG152, "SI")</f>
        <v>0</v>
      </c>
      <c r="AI152" s="75" t="str">
        <f t="shared" ref="AI152:AI215" si="102">IF(AH152&lt;=5, "Moderado", IF(AH152&lt;=11,"Mayor","Catastrófico"))</f>
        <v>Moderado</v>
      </c>
      <c r="AJ152" s="74">
        <f t="shared" ref="AJ152:AJ215" si="103">IF(AI152="Leve", 20%, IF(AI152="Menor",40%, IF(AI152="Moderado",60%, IF(AI152="Mayor",80%,IF(AI152="Catastrófico",100%,"")))))</f>
        <v>0.6</v>
      </c>
      <c r="AK152" s="936" t="e">
        <f>IF(AND(M152&lt;&gt;"",AI152&lt;&gt;""),VLOOKUP(M152&amp;AI152,'No Eliminar'!$P$32:$Q$56,2,FALSE),"")</f>
        <v>#N/A</v>
      </c>
      <c r="AL152" s="124"/>
      <c r="AM152" s="992"/>
      <c r="AN152" s="992"/>
      <c r="AO152" s="87" t="str">
        <f t="shared" ref="AO152:AO215" si="104">IF(AP152="Preventivo","Probabilidad",IF(AP152="Detectivo","Probabilidad","Impacto"))</f>
        <v>Impacto</v>
      </c>
      <c r="AP152" s="88"/>
      <c r="AQ152" s="130" t="str">
        <f t="shared" ref="AQ152:AQ215" si="105">IF(AP152="Preventivo", 25%, IF(AP152="Detectivo",15%, IF(AP152="Correctivo",10%,IF(AP152="No se tienen controles para aplicar al impacto","No Aplica",""))))</f>
        <v/>
      </c>
      <c r="AR152" s="88"/>
      <c r="AS152" s="86" t="str">
        <f t="shared" ref="AS152:AS215" si="106">IF(AR152="Automático", 25%, IF(AR152="Manual",15%,IF(AR152="No Aplica", "No Aplica","")))</f>
        <v/>
      </c>
      <c r="AT152" s="89" t="e">
        <f t="shared" ref="AT152:AT215" si="107">AQ152+AS152</f>
        <v>#VALUE!</v>
      </c>
      <c r="AU152" s="88"/>
      <c r="AV152" s="88"/>
      <c r="AW152" s="88"/>
      <c r="AX152" s="89" t="str">
        <f t="shared" ref="AX152:AX215" si="108">IFERROR(IF(AO152="Probabilidad",(N152-(+N152*AT152)),IF(AO152="Impacto",N152,"")),"")</f>
        <v/>
      </c>
      <c r="AY152" s="90" t="str">
        <f t="shared" ref="AY152:AY215" si="109">IF(AX152&lt;=20%, "Muy Baja", IF(AX152&lt;=40%,"Baja", IF(AX152&lt;=60%,"Media",IF(AX152&lt;=80%,"Alta","Muy Alta"))))</f>
        <v>Muy Alta</v>
      </c>
      <c r="AZ152" s="89" t="e">
        <f t="shared" ref="AZ152:AZ215" si="110">IF(AO152="Impacto",(AJ152-(+AJ152*AT152)),AJ152)</f>
        <v>#VALUE!</v>
      </c>
      <c r="BA152" s="90" t="e">
        <f t="shared" ref="BA152:BA215" si="111">IF(AZ152&lt;=20%, "Leve", IF(AZ152&lt;=40%,"Menor", IF(AZ152&lt;=60%,"Moderado",IF(AZ152&lt;=80%,"Mayor","Catastrófico"))))</f>
        <v>#VALUE!</v>
      </c>
      <c r="BB152" s="69" t="e">
        <f>IF(AND(AY152&lt;&gt;"",BA152&lt;&gt;""),VLOOKUP(AY152&amp;BA152,'No Eliminar'!$P$3:$Q$27,2,FALSE),"")</f>
        <v>#VALUE!</v>
      </c>
      <c r="BC152" s="88"/>
      <c r="BD152" s="992"/>
      <c r="BE152" s="992"/>
      <c r="BF152" s="992"/>
      <c r="BG152" s="992"/>
      <c r="BH152" s="992"/>
      <c r="BI152" s="1091"/>
    </row>
    <row r="153" spans="2:61" ht="49.5" thickBot="1" x14ac:dyDescent="0.35">
      <c r="B153" s="63"/>
      <c r="C153" s="156" t="e">
        <f>VLOOKUP(B153,'No Eliminar'!B$3:D$18,2,FALSE)</f>
        <v>#N/A</v>
      </c>
      <c r="D153" s="156" t="e">
        <f>VLOOKUP(B153,'No Eliminar'!B$3:E$18,4,FALSE)</f>
        <v>#N/A</v>
      </c>
      <c r="E153" s="63"/>
      <c r="F153" s="133"/>
      <c r="G153" s="153"/>
      <c r="H153" s="64"/>
      <c r="I153" s="82"/>
      <c r="J153" s="82"/>
      <c r="K153" s="63"/>
      <c r="L153" s="142"/>
      <c r="M153" s="937" t="str">
        <f t="shared" si="99"/>
        <v>;</v>
      </c>
      <c r="N153" s="938" t="str">
        <f t="shared" si="100"/>
        <v/>
      </c>
      <c r="O153" s="83"/>
      <c r="P153" s="83"/>
      <c r="Q153" s="83"/>
      <c r="R153" s="83"/>
      <c r="S153" s="83"/>
      <c r="T153" s="83"/>
      <c r="U153" s="83"/>
      <c r="V153" s="83"/>
      <c r="W153" s="83"/>
      <c r="X153" s="83"/>
      <c r="Y153" s="83"/>
      <c r="Z153" s="83"/>
      <c r="AA153" s="83"/>
      <c r="AB153" s="83"/>
      <c r="AC153" s="83"/>
      <c r="AD153" s="83"/>
      <c r="AE153" s="83"/>
      <c r="AF153" s="83"/>
      <c r="AG153" s="83"/>
      <c r="AH153" s="57">
        <f t="shared" si="101"/>
        <v>0</v>
      </c>
      <c r="AI153" s="75" t="str">
        <f t="shared" si="102"/>
        <v>Moderado</v>
      </c>
      <c r="AJ153" s="74">
        <f t="shared" si="103"/>
        <v>0.6</v>
      </c>
      <c r="AK153" s="936" t="e">
        <f>IF(AND(M153&lt;&gt;"",AI153&lt;&gt;""),VLOOKUP(M153&amp;AI153,'No Eliminar'!$P$32:$Q$56,2,FALSE),"")</f>
        <v>#N/A</v>
      </c>
      <c r="AL153" s="124"/>
      <c r="AM153" s="992"/>
      <c r="AN153" s="992"/>
      <c r="AO153" s="87" t="str">
        <f t="shared" si="104"/>
        <v>Impacto</v>
      </c>
      <c r="AP153" s="88"/>
      <c r="AQ153" s="130" t="str">
        <f t="shared" si="105"/>
        <v/>
      </c>
      <c r="AR153" s="88"/>
      <c r="AS153" s="86" t="str">
        <f t="shared" si="106"/>
        <v/>
      </c>
      <c r="AT153" s="89" t="e">
        <f t="shared" si="107"/>
        <v>#VALUE!</v>
      </c>
      <c r="AU153" s="88"/>
      <c r="AV153" s="88"/>
      <c r="AW153" s="88"/>
      <c r="AX153" s="89" t="str">
        <f t="shared" si="108"/>
        <v/>
      </c>
      <c r="AY153" s="90" t="str">
        <f t="shared" si="109"/>
        <v>Muy Alta</v>
      </c>
      <c r="AZ153" s="89" t="e">
        <f t="shared" si="110"/>
        <v>#VALUE!</v>
      </c>
      <c r="BA153" s="90" t="e">
        <f t="shared" si="111"/>
        <v>#VALUE!</v>
      </c>
      <c r="BB153" s="69" t="e">
        <f>IF(AND(AY153&lt;&gt;"",BA153&lt;&gt;""),VLOOKUP(AY153&amp;BA153,'No Eliminar'!$P$3:$Q$27,2,FALSE),"")</f>
        <v>#VALUE!</v>
      </c>
      <c r="BC153" s="88"/>
      <c r="BD153" s="992"/>
      <c r="BE153" s="992"/>
      <c r="BF153" s="992"/>
      <c r="BG153" s="992"/>
      <c r="BH153" s="992"/>
      <c r="BI153" s="1091"/>
    </row>
    <row r="154" spans="2:61" ht="49.5" thickBot="1" x14ac:dyDescent="0.35">
      <c r="B154" s="63"/>
      <c r="C154" s="156" t="e">
        <f>VLOOKUP(B154,'No Eliminar'!B$3:D$18,2,FALSE)</f>
        <v>#N/A</v>
      </c>
      <c r="D154" s="156" t="e">
        <f>VLOOKUP(B154,'No Eliminar'!B$3:E$18,4,FALSE)</f>
        <v>#N/A</v>
      </c>
      <c r="E154" s="63"/>
      <c r="F154" s="133"/>
      <c r="G154" s="153"/>
      <c r="H154" s="64"/>
      <c r="I154" s="82"/>
      <c r="J154" s="82"/>
      <c r="K154" s="63"/>
      <c r="L154" s="142"/>
      <c r="M154" s="937" t="str">
        <f t="shared" si="99"/>
        <v>;</v>
      </c>
      <c r="N154" s="938" t="str">
        <f t="shared" si="100"/>
        <v/>
      </c>
      <c r="O154" s="83"/>
      <c r="P154" s="83"/>
      <c r="Q154" s="83"/>
      <c r="R154" s="83"/>
      <c r="S154" s="83"/>
      <c r="T154" s="83"/>
      <c r="U154" s="83"/>
      <c r="V154" s="83"/>
      <c r="W154" s="83"/>
      <c r="X154" s="83"/>
      <c r="Y154" s="83"/>
      <c r="Z154" s="83"/>
      <c r="AA154" s="83"/>
      <c r="AB154" s="83"/>
      <c r="AC154" s="83"/>
      <c r="AD154" s="83"/>
      <c r="AE154" s="83"/>
      <c r="AF154" s="83"/>
      <c r="AG154" s="83"/>
      <c r="AH154" s="57">
        <f t="shared" si="101"/>
        <v>0</v>
      </c>
      <c r="AI154" s="75" t="str">
        <f t="shared" si="102"/>
        <v>Moderado</v>
      </c>
      <c r="AJ154" s="74">
        <f t="shared" si="103"/>
        <v>0.6</v>
      </c>
      <c r="AK154" s="936" t="e">
        <f>IF(AND(M154&lt;&gt;"",AI154&lt;&gt;""),VLOOKUP(M154&amp;AI154,'No Eliminar'!$P$32:$Q$56,2,FALSE),"")</f>
        <v>#N/A</v>
      </c>
      <c r="AL154" s="124"/>
      <c r="AM154" s="992"/>
      <c r="AN154" s="992"/>
      <c r="AO154" s="87" t="str">
        <f t="shared" si="104"/>
        <v>Impacto</v>
      </c>
      <c r="AP154" s="88"/>
      <c r="AQ154" s="130" t="str">
        <f t="shared" si="105"/>
        <v/>
      </c>
      <c r="AR154" s="88"/>
      <c r="AS154" s="86" t="str">
        <f t="shared" si="106"/>
        <v/>
      </c>
      <c r="AT154" s="89" t="e">
        <f t="shared" si="107"/>
        <v>#VALUE!</v>
      </c>
      <c r="AU154" s="88"/>
      <c r="AV154" s="88"/>
      <c r="AW154" s="88"/>
      <c r="AX154" s="89" t="str">
        <f t="shared" si="108"/>
        <v/>
      </c>
      <c r="AY154" s="90" t="str">
        <f t="shared" si="109"/>
        <v>Muy Alta</v>
      </c>
      <c r="AZ154" s="89" t="e">
        <f t="shared" si="110"/>
        <v>#VALUE!</v>
      </c>
      <c r="BA154" s="90" t="e">
        <f t="shared" si="111"/>
        <v>#VALUE!</v>
      </c>
      <c r="BB154" s="69" t="e">
        <f>IF(AND(AY154&lt;&gt;"",BA154&lt;&gt;""),VLOOKUP(AY154&amp;BA154,'No Eliminar'!$P$3:$Q$27,2,FALSE),"")</f>
        <v>#VALUE!</v>
      </c>
      <c r="BC154" s="88"/>
      <c r="BD154" s="992"/>
      <c r="BE154" s="992"/>
      <c r="BF154" s="992"/>
      <c r="BG154" s="992"/>
      <c r="BH154" s="992"/>
      <c r="BI154" s="1091"/>
    </row>
    <row r="155" spans="2:61" ht="49.5" thickBot="1" x14ac:dyDescent="0.35">
      <c r="B155" s="63"/>
      <c r="C155" s="156" t="e">
        <f>VLOOKUP(B155,'No Eliminar'!B$3:D$18,2,FALSE)</f>
        <v>#N/A</v>
      </c>
      <c r="D155" s="156" t="e">
        <f>VLOOKUP(B155,'No Eliminar'!B$3:E$18,4,FALSE)</f>
        <v>#N/A</v>
      </c>
      <c r="E155" s="63"/>
      <c r="F155" s="133"/>
      <c r="G155" s="153"/>
      <c r="H155" s="64"/>
      <c r="I155" s="82"/>
      <c r="J155" s="82"/>
      <c r="K155" s="63"/>
      <c r="L155" s="142"/>
      <c r="M155" s="937" t="str">
        <f t="shared" si="99"/>
        <v>;</v>
      </c>
      <c r="N155" s="938" t="str">
        <f t="shared" si="100"/>
        <v/>
      </c>
      <c r="O155" s="83"/>
      <c r="P155" s="83"/>
      <c r="Q155" s="83"/>
      <c r="R155" s="83"/>
      <c r="S155" s="83"/>
      <c r="T155" s="83"/>
      <c r="U155" s="83"/>
      <c r="V155" s="83"/>
      <c r="W155" s="83"/>
      <c r="X155" s="83"/>
      <c r="Y155" s="83"/>
      <c r="Z155" s="83"/>
      <c r="AA155" s="83"/>
      <c r="AB155" s="83"/>
      <c r="AC155" s="83"/>
      <c r="AD155" s="83"/>
      <c r="AE155" s="83"/>
      <c r="AF155" s="83"/>
      <c r="AG155" s="83"/>
      <c r="AH155" s="57">
        <f t="shared" si="101"/>
        <v>0</v>
      </c>
      <c r="AI155" s="75" t="str">
        <f t="shared" si="102"/>
        <v>Moderado</v>
      </c>
      <c r="AJ155" s="74">
        <f t="shared" si="103"/>
        <v>0.6</v>
      </c>
      <c r="AK155" s="936" t="e">
        <f>IF(AND(M155&lt;&gt;"",AI155&lt;&gt;""),VLOOKUP(M155&amp;AI155,'No Eliminar'!$P$32:$Q$56,2,FALSE),"")</f>
        <v>#N/A</v>
      </c>
      <c r="AL155" s="124"/>
      <c r="AM155" s="992"/>
      <c r="AN155" s="992"/>
      <c r="AO155" s="87" t="str">
        <f t="shared" si="104"/>
        <v>Impacto</v>
      </c>
      <c r="AP155" s="88"/>
      <c r="AQ155" s="130" t="str">
        <f t="shared" si="105"/>
        <v/>
      </c>
      <c r="AR155" s="88"/>
      <c r="AS155" s="86" t="str">
        <f t="shared" si="106"/>
        <v/>
      </c>
      <c r="AT155" s="89" t="e">
        <f t="shared" si="107"/>
        <v>#VALUE!</v>
      </c>
      <c r="AU155" s="88"/>
      <c r="AV155" s="88"/>
      <c r="AW155" s="88"/>
      <c r="AX155" s="89" t="str">
        <f t="shared" si="108"/>
        <v/>
      </c>
      <c r="AY155" s="90" t="str">
        <f t="shared" si="109"/>
        <v>Muy Alta</v>
      </c>
      <c r="AZ155" s="89" t="e">
        <f t="shared" si="110"/>
        <v>#VALUE!</v>
      </c>
      <c r="BA155" s="90" t="e">
        <f t="shared" si="111"/>
        <v>#VALUE!</v>
      </c>
      <c r="BB155" s="69" t="e">
        <f>IF(AND(AY155&lt;&gt;"",BA155&lt;&gt;""),VLOOKUP(AY155&amp;BA155,'No Eliminar'!$P$3:$Q$27,2,FALSE),"")</f>
        <v>#VALUE!</v>
      </c>
      <c r="BC155" s="88"/>
      <c r="BD155" s="992"/>
      <c r="BE155" s="992"/>
      <c r="BF155" s="992"/>
      <c r="BG155" s="992"/>
      <c r="BH155" s="992"/>
      <c r="BI155" s="1091"/>
    </row>
    <row r="156" spans="2:61" ht="49.5" thickBot="1" x14ac:dyDescent="0.35">
      <c r="B156" s="63"/>
      <c r="C156" s="156" t="e">
        <f>VLOOKUP(B156,'No Eliminar'!B$3:D$18,2,FALSE)</f>
        <v>#N/A</v>
      </c>
      <c r="D156" s="156" t="e">
        <f>VLOOKUP(B156,'No Eliminar'!B$3:E$18,4,FALSE)</f>
        <v>#N/A</v>
      </c>
      <c r="E156" s="63"/>
      <c r="F156" s="133"/>
      <c r="G156" s="153"/>
      <c r="H156" s="64"/>
      <c r="I156" s="82"/>
      <c r="J156" s="82"/>
      <c r="K156" s="63"/>
      <c r="L156" s="142"/>
      <c r="M156" s="937" t="str">
        <f t="shared" si="99"/>
        <v>;</v>
      </c>
      <c r="N156" s="938" t="str">
        <f t="shared" si="100"/>
        <v/>
      </c>
      <c r="O156" s="83"/>
      <c r="P156" s="83"/>
      <c r="Q156" s="83"/>
      <c r="R156" s="83"/>
      <c r="S156" s="83"/>
      <c r="T156" s="83"/>
      <c r="U156" s="83"/>
      <c r="V156" s="83"/>
      <c r="W156" s="83"/>
      <c r="X156" s="83"/>
      <c r="Y156" s="83"/>
      <c r="Z156" s="83"/>
      <c r="AA156" s="83"/>
      <c r="AB156" s="83"/>
      <c r="AC156" s="83"/>
      <c r="AD156" s="83"/>
      <c r="AE156" s="83"/>
      <c r="AF156" s="83"/>
      <c r="AG156" s="83"/>
      <c r="AH156" s="57">
        <f t="shared" si="101"/>
        <v>0</v>
      </c>
      <c r="AI156" s="75" t="str">
        <f t="shared" si="102"/>
        <v>Moderado</v>
      </c>
      <c r="AJ156" s="74">
        <f t="shared" si="103"/>
        <v>0.6</v>
      </c>
      <c r="AK156" s="936" t="e">
        <f>IF(AND(M156&lt;&gt;"",AI156&lt;&gt;""),VLOOKUP(M156&amp;AI156,'No Eliminar'!$P$32:$Q$56,2,FALSE),"")</f>
        <v>#N/A</v>
      </c>
      <c r="AL156" s="124"/>
      <c r="AM156" s="992"/>
      <c r="AN156" s="992"/>
      <c r="AO156" s="87" t="str">
        <f t="shared" si="104"/>
        <v>Impacto</v>
      </c>
      <c r="AP156" s="88"/>
      <c r="AQ156" s="130" t="str">
        <f t="shared" si="105"/>
        <v/>
      </c>
      <c r="AR156" s="88"/>
      <c r="AS156" s="86" t="str">
        <f t="shared" si="106"/>
        <v/>
      </c>
      <c r="AT156" s="89" t="e">
        <f t="shared" si="107"/>
        <v>#VALUE!</v>
      </c>
      <c r="AU156" s="88"/>
      <c r="AV156" s="88"/>
      <c r="AW156" s="88"/>
      <c r="AX156" s="89" t="str">
        <f t="shared" si="108"/>
        <v/>
      </c>
      <c r="AY156" s="90" t="str">
        <f t="shared" si="109"/>
        <v>Muy Alta</v>
      </c>
      <c r="AZ156" s="89" t="e">
        <f t="shared" si="110"/>
        <v>#VALUE!</v>
      </c>
      <c r="BA156" s="90" t="e">
        <f t="shared" si="111"/>
        <v>#VALUE!</v>
      </c>
      <c r="BB156" s="69" t="e">
        <f>IF(AND(AY156&lt;&gt;"",BA156&lt;&gt;""),VLOOKUP(AY156&amp;BA156,'No Eliminar'!$P$3:$Q$27,2,FALSE),"")</f>
        <v>#VALUE!</v>
      </c>
      <c r="BC156" s="88"/>
      <c r="BD156" s="992"/>
      <c r="BE156" s="992"/>
      <c r="BF156" s="992"/>
      <c r="BG156" s="992"/>
      <c r="BH156" s="992"/>
      <c r="BI156" s="1091"/>
    </row>
    <row r="157" spans="2:61" ht="49.5" thickBot="1" x14ac:dyDescent="0.35">
      <c r="B157" s="63"/>
      <c r="C157" s="156" t="e">
        <f>VLOOKUP(B157,'No Eliminar'!B$3:D$18,2,FALSE)</f>
        <v>#N/A</v>
      </c>
      <c r="D157" s="156" t="e">
        <f>VLOOKUP(B157,'No Eliminar'!B$3:E$18,4,FALSE)</f>
        <v>#N/A</v>
      </c>
      <c r="E157" s="63"/>
      <c r="F157" s="133"/>
      <c r="G157" s="153"/>
      <c r="H157" s="64"/>
      <c r="I157" s="82"/>
      <c r="J157" s="82"/>
      <c r="K157" s="63"/>
      <c r="L157" s="142"/>
      <c r="M157" s="937" t="str">
        <f t="shared" si="99"/>
        <v>;</v>
      </c>
      <c r="N157" s="938" t="str">
        <f t="shared" si="100"/>
        <v/>
      </c>
      <c r="O157" s="83"/>
      <c r="P157" s="83"/>
      <c r="Q157" s="83"/>
      <c r="R157" s="83"/>
      <c r="S157" s="83"/>
      <c r="T157" s="83"/>
      <c r="U157" s="83"/>
      <c r="V157" s="83"/>
      <c r="W157" s="83"/>
      <c r="X157" s="83"/>
      <c r="Y157" s="83"/>
      <c r="Z157" s="83"/>
      <c r="AA157" s="83"/>
      <c r="AB157" s="83"/>
      <c r="AC157" s="83"/>
      <c r="AD157" s="83"/>
      <c r="AE157" s="83"/>
      <c r="AF157" s="83"/>
      <c r="AG157" s="83"/>
      <c r="AH157" s="57">
        <f t="shared" si="101"/>
        <v>0</v>
      </c>
      <c r="AI157" s="75" t="str">
        <f t="shared" si="102"/>
        <v>Moderado</v>
      </c>
      <c r="AJ157" s="74">
        <f t="shared" si="103"/>
        <v>0.6</v>
      </c>
      <c r="AK157" s="936" t="e">
        <f>IF(AND(M157&lt;&gt;"",AI157&lt;&gt;""),VLOOKUP(M157&amp;AI157,'No Eliminar'!$P$32:$Q$56,2,FALSE),"")</f>
        <v>#N/A</v>
      </c>
      <c r="AL157" s="124"/>
      <c r="AM157" s="992"/>
      <c r="AN157" s="992"/>
      <c r="AO157" s="87" t="str">
        <f t="shared" si="104"/>
        <v>Impacto</v>
      </c>
      <c r="AP157" s="88"/>
      <c r="AQ157" s="130" t="str">
        <f t="shared" si="105"/>
        <v/>
      </c>
      <c r="AR157" s="88"/>
      <c r="AS157" s="86" t="str">
        <f t="shared" si="106"/>
        <v/>
      </c>
      <c r="AT157" s="89" t="e">
        <f t="shared" si="107"/>
        <v>#VALUE!</v>
      </c>
      <c r="AU157" s="88"/>
      <c r="AV157" s="88"/>
      <c r="AW157" s="88"/>
      <c r="AX157" s="89" t="str">
        <f t="shared" si="108"/>
        <v/>
      </c>
      <c r="AY157" s="90" t="str">
        <f t="shared" si="109"/>
        <v>Muy Alta</v>
      </c>
      <c r="AZ157" s="89" t="e">
        <f t="shared" si="110"/>
        <v>#VALUE!</v>
      </c>
      <c r="BA157" s="90" t="e">
        <f t="shared" si="111"/>
        <v>#VALUE!</v>
      </c>
      <c r="BB157" s="69" t="e">
        <f>IF(AND(AY157&lt;&gt;"",BA157&lt;&gt;""),VLOOKUP(AY157&amp;BA157,'No Eliminar'!$P$3:$Q$27,2,FALSE),"")</f>
        <v>#VALUE!</v>
      </c>
      <c r="BC157" s="88"/>
      <c r="BD157" s="992"/>
      <c r="BE157" s="992"/>
      <c r="BF157" s="992"/>
      <c r="BG157" s="992"/>
      <c r="BH157" s="992"/>
      <c r="BI157" s="1091"/>
    </row>
    <row r="158" spans="2:61" ht="49.5" thickBot="1" x14ac:dyDescent="0.35">
      <c r="B158" s="63"/>
      <c r="C158" s="156" t="e">
        <f>VLOOKUP(B158,'No Eliminar'!B$3:D$18,2,FALSE)</f>
        <v>#N/A</v>
      </c>
      <c r="D158" s="156" t="e">
        <f>VLOOKUP(B158,'No Eliminar'!B$3:E$18,4,FALSE)</f>
        <v>#N/A</v>
      </c>
      <c r="E158" s="63"/>
      <c r="F158" s="133"/>
      <c r="G158" s="153"/>
      <c r="H158" s="64"/>
      <c r="I158" s="82"/>
      <c r="J158" s="82"/>
      <c r="K158" s="63"/>
      <c r="L158" s="142"/>
      <c r="M158" s="937" t="str">
        <f t="shared" si="99"/>
        <v>;</v>
      </c>
      <c r="N158" s="938" t="str">
        <f t="shared" si="100"/>
        <v/>
      </c>
      <c r="O158" s="83"/>
      <c r="P158" s="83"/>
      <c r="Q158" s="83"/>
      <c r="R158" s="83"/>
      <c r="S158" s="83"/>
      <c r="T158" s="83"/>
      <c r="U158" s="83"/>
      <c r="V158" s="83"/>
      <c r="W158" s="83"/>
      <c r="X158" s="83"/>
      <c r="Y158" s="83"/>
      <c r="Z158" s="83"/>
      <c r="AA158" s="83"/>
      <c r="AB158" s="83"/>
      <c r="AC158" s="83"/>
      <c r="AD158" s="83"/>
      <c r="AE158" s="83"/>
      <c r="AF158" s="83"/>
      <c r="AG158" s="83"/>
      <c r="AH158" s="57">
        <f t="shared" si="101"/>
        <v>0</v>
      </c>
      <c r="AI158" s="75" t="str">
        <f t="shared" si="102"/>
        <v>Moderado</v>
      </c>
      <c r="AJ158" s="74">
        <f t="shared" si="103"/>
        <v>0.6</v>
      </c>
      <c r="AK158" s="936" t="e">
        <f>IF(AND(M158&lt;&gt;"",AI158&lt;&gt;""),VLOOKUP(M158&amp;AI158,'No Eliminar'!$P$32:$Q$56,2,FALSE),"")</f>
        <v>#N/A</v>
      </c>
      <c r="AL158" s="124"/>
      <c r="AM158" s="992"/>
      <c r="AN158" s="992"/>
      <c r="AO158" s="87" t="str">
        <f t="shared" si="104"/>
        <v>Impacto</v>
      </c>
      <c r="AP158" s="88"/>
      <c r="AQ158" s="130" t="str">
        <f t="shared" si="105"/>
        <v/>
      </c>
      <c r="AR158" s="88"/>
      <c r="AS158" s="86" t="str">
        <f t="shared" si="106"/>
        <v/>
      </c>
      <c r="AT158" s="89" t="e">
        <f t="shared" si="107"/>
        <v>#VALUE!</v>
      </c>
      <c r="AU158" s="88"/>
      <c r="AV158" s="88"/>
      <c r="AW158" s="88"/>
      <c r="AX158" s="89" t="str">
        <f t="shared" si="108"/>
        <v/>
      </c>
      <c r="AY158" s="90" t="str">
        <f t="shared" si="109"/>
        <v>Muy Alta</v>
      </c>
      <c r="AZ158" s="89" t="e">
        <f t="shared" si="110"/>
        <v>#VALUE!</v>
      </c>
      <c r="BA158" s="90" t="e">
        <f t="shared" si="111"/>
        <v>#VALUE!</v>
      </c>
      <c r="BB158" s="69" t="e">
        <f>IF(AND(AY158&lt;&gt;"",BA158&lt;&gt;""),VLOOKUP(AY158&amp;BA158,'No Eliminar'!$P$3:$Q$27,2,FALSE),"")</f>
        <v>#VALUE!</v>
      </c>
      <c r="BC158" s="88"/>
      <c r="BD158" s="992"/>
      <c r="BE158" s="992"/>
      <c r="BF158" s="992"/>
      <c r="BG158" s="992"/>
      <c r="BH158" s="992"/>
      <c r="BI158" s="1091"/>
    </row>
    <row r="159" spans="2:61" ht="49.5" thickBot="1" x14ac:dyDescent="0.35">
      <c r="B159" s="63"/>
      <c r="C159" s="156" t="e">
        <f>VLOOKUP(B159,'No Eliminar'!B$3:D$18,2,FALSE)</f>
        <v>#N/A</v>
      </c>
      <c r="D159" s="156" t="e">
        <f>VLOOKUP(B159,'No Eliminar'!B$3:E$18,4,FALSE)</f>
        <v>#N/A</v>
      </c>
      <c r="E159" s="63"/>
      <c r="F159" s="133"/>
      <c r="G159" s="153"/>
      <c r="H159" s="64"/>
      <c r="I159" s="82"/>
      <c r="J159" s="82"/>
      <c r="K159" s="63"/>
      <c r="L159" s="142"/>
      <c r="M159" s="937" t="str">
        <f t="shared" si="99"/>
        <v>;</v>
      </c>
      <c r="N159" s="938" t="str">
        <f t="shared" si="100"/>
        <v/>
      </c>
      <c r="O159" s="83"/>
      <c r="P159" s="83"/>
      <c r="Q159" s="83"/>
      <c r="R159" s="83"/>
      <c r="S159" s="83"/>
      <c r="T159" s="83"/>
      <c r="U159" s="83"/>
      <c r="V159" s="83"/>
      <c r="W159" s="83"/>
      <c r="X159" s="83"/>
      <c r="Y159" s="83"/>
      <c r="Z159" s="83"/>
      <c r="AA159" s="83"/>
      <c r="AB159" s="83"/>
      <c r="AC159" s="83"/>
      <c r="AD159" s="83"/>
      <c r="AE159" s="83"/>
      <c r="AF159" s="83"/>
      <c r="AG159" s="83"/>
      <c r="AH159" s="57">
        <f t="shared" si="101"/>
        <v>0</v>
      </c>
      <c r="AI159" s="75" t="str">
        <f t="shared" si="102"/>
        <v>Moderado</v>
      </c>
      <c r="AJ159" s="74">
        <f t="shared" si="103"/>
        <v>0.6</v>
      </c>
      <c r="AK159" s="936" t="e">
        <f>IF(AND(M159&lt;&gt;"",AI159&lt;&gt;""),VLOOKUP(M159&amp;AI159,'No Eliminar'!$P$32:$Q$56,2,FALSE),"")</f>
        <v>#N/A</v>
      </c>
      <c r="AL159" s="124"/>
      <c r="AM159" s="992"/>
      <c r="AN159" s="992"/>
      <c r="AO159" s="87" t="str">
        <f t="shared" si="104"/>
        <v>Impacto</v>
      </c>
      <c r="AP159" s="88"/>
      <c r="AQ159" s="130" t="str">
        <f t="shared" si="105"/>
        <v/>
      </c>
      <c r="AR159" s="88"/>
      <c r="AS159" s="86" t="str">
        <f t="shared" si="106"/>
        <v/>
      </c>
      <c r="AT159" s="89" t="e">
        <f t="shared" si="107"/>
        <v>#VALUE!</v>
      </c>
      <c r="AU159" s="88"/>
      <c r="AV159" s="88"/>
      <c r="AW159" s="88"/>
      <c r="AX159" s="89" t="str">
        <f t="shared" si="108"/>
        <v/>
      </c>
      <c r="AY159" s="90" t="str">
        <f t="shared" si="109"/>
        <v>Muy Alta</v>
      </c>
      <c r="AZ159" s="89" t="e">
        <f t="shared" si="110"/>
        <v>#VALUE!</v>
      </c>
      <c r="BA159" s="90" t="e">
        <f t="shared" si="111"/>
        <v>#VALUE!</v>
      </c>
      <c r="BB159" s="69" t="e">
        <f>IF(AND(AY159&lt;&gt;"",BA159&lt;&gt;""),VLOOKUP(AY159&amp;BA159,'No Eliminar'!$P$3:$Q$27,2,FALSE),"")</f>
        <v>#VALUE!</v>
      </c>
      <c r="BC159" s="88"/>
      <c r="BD159" s="992"/>
      <c r="BE159" s="992"/>
      <c r="BF159" s="992"/>
      <c r="BG159" s="992"/>
      <c r="BH159" s="992"/>
      <c r="BI159" s="1091"/>
    </row>
    <row r="160" spans="2:61" ht="49.5" thickBot="1" x14ac:dyDescent="0.35">
      <c r="B160" s="63"/>
      <c r="C160" s="156" t="e">
        <f>VLOOKUP(B160,'No Eliminar'!B$3:D$18,2,FALSE)</f>
        <v>#N/A</v>
      </c>
      <c r="D160" s="156" t="e">
        <f>VLOOKUP(B160,'No Eliminar'!B$3:E$18,4,FALSE)</f>
        <v>#N/A</v>
      </c>
      <c r="E160" s="63"/>
      <c r="F160" s="133"/>
      <c r="G160" s="153"/>
      <c r="H160" s="64"/>
      <c r="I160" s="82"/>
      <c r="J160" s="82"/>
      <c r="K160" s="63"/>
      <c r="L160" s="142"/>
      <c r="M160" s="937" t="str">
        <f t="shared" si="99"/>
        <v>;</v>
      </c>
      <c r="N160" s="938" t="str">
        <f t="shared" si="100"/>
        <v/>
      </c>
      <c r="O160" s="83"/>
      <c r="P160" s="83"/>
      <c r="Q160" s="83"/>
      <c r="R160" s="83"/>
      <c r="S160" s="83"/>
      <c r="T160" s="83"/>
      <c r="U160" s="83"/>
      <c r="V160" s="83"/>
      <c r="W160" s="83"/>
      <c r="X160" s="83"/>
      <c r="Y160" s="83"/>
      <c r="Z160" s="83"/>
      <c r="AA160" s="83"/>
      <c r="AB160" s="83"/>
      <c r="AC160" s="83"/>
      <c r="AD160" s="83"/>
      <c r="AE160" s="83"/>
      <c r="AF160" s="83"/>
      <c r="AG160" s="83"/>
      <c r="AH160" s="57">
        <f t="shared" si="101"/>
        <v>0</v>
      </c>
      <c r="AI160" s="75" t="str">
        <f t="shared" si="102"/>
        <v>Moderado</v>
      </c>
      <c r="AJ160" s="74">
        <f t="shared" si="103"/>
        <v>0.6</v>
      </c>
      <c r="AK160" s="936" t="e">
        <f>IF(AND(M160&lt;&gt;"",AI160&lt;&gt;""),VLOOKUP(M160&amp;AI160,'No Eliminar'!$P$32:$Q$56,2,FALSE),"")</f>
        <v>#N/A</v>
      </c>
      <c r="AL160" s="124"/>
      <c r="AM160" s="992"/>
      <c r="AN160" s="992"/>
      <c r="AO160" s="87" t="str">
        <f t="shared" si="104"/>
        <v>Impacto</v>
      </c>
      <c r="AP160" s="88"/>
      <c r="AQ160" s="130" t="str">
        <f t="shared" si="105"/>
        <v/>
      </c>
      <c r="AR160" s="88"/>
      <c r="AS160" s="86" t="str">
        <f t="shared" si="106"/>
        <v/>
      </c>
      <c r="AT160" s="89" t="e">
        <f t="shared" si="107"/>
        <v>#VALUE!</v>
      </c>
      <c r="AU160" s="88"/>
      <c r="AV160" s="88"/>
      <c r="AW160" s="88"/>
      <c r="AX160" s="89" t="str">
        <f t="shared" si="108"/>
        <v/>
      </c>
      <c r="AY160" s="90" t="str">
        <f t="shared" si="109"/>
        <v>Muy Alta</v>
      </c>
      <c r="AZ160" s="89" t="e">
        <f t="shared" si="110"/>
        <v>#VALUE!</v>
      </c>
      <c r="BA160" s="90" t="e">
        <f t="shared" si="111"/>
        <v>#VALUE!</v>
      </c>
      <c r="BB160" s="69" t="e">
        <f>IF(AND(AY160&lt;&gt;"",BA160&lt;&gt;""),VLOOKUP(AY160&amp;BA160,'No Eliminar'!$P$3:$Q$27,2,FALSE),"")</f>
        <v>#VALUE!</v>
      </c>
      <c r="BC160" s="88"/>
      <c r="BD160" s="992"/>
      <c r="BE160" s="992"/>
      <c r="BF160" s="992"/>
      <c r="BG160" s="992"/>
      <c r="BH160" s="992"/>
      <c r="BI160" s="1091"/>
    </row>
    <row r="161" spans="2:61" ht="49.5" thickBot="1" x14ac:dyDescent="0.35">
      <c r="B161" s="63"/>
      <c r="C161" s="156" t="e">
        <f>VLOOKUP(B161,'No Eliminar'!B$3:D$18,2,FALSE)</f>
        <v>#N/A</v>
      </c>
      <c r="D161" s="156" t="e">
        <f>VLOOKUP(B161,'No Eliminar'!B$3:E$18,4,FALSE)</f>
        <v>#N/A</v>
      </c>
      <c r="E161" s="63"/>
      <c r="F161" s="133"/>
      <c r="G161" s="153"/>
      <c r="H161" s="64"/>
      <c r="I161" s="82"/>
      <c r="J161" s="82"/>
      <c r="K161" s="63"/>
      <c r="L161" s="142"/>
      <c r="M161" s="937" t="str">
        <f t="shared" si="99"/>
        <v>;</v>
      </c>
      <c r="N161" s="938" t="str">
        <f t="shared" si="100"/>
        <v/>
      </c>
      <c r="O161" s="83"/>
      <c r="P161" s="83"/>
      <c r="Q161" s="83"/>
      <c r="R161" s="83"/>
      <c r="S161" s="83"/>
      <c r="T161" s="83"/>
      <c r="U161" s="83"/>
      <c r="V161" s="83"/>
      <c r="W161" s="83"/>
      <c r="X161" s="83"/>
      <c r="Y161" s="83"/>
      <c r="Z161" s="83"/>
      <c r="AA161" s="83"/>
      <c r="AB161" s="83"/>
      <c r="AC161" s="83"/>
      <c r="AD161" s="83"/>
      <c r="AE161" s="83"/>
      <c r="AF161" s="83"/>
      <c r="AG161" s="83"/>
      <c r="AH161" s="57">
        <f t="shared" si="101"/>
        <v>0</v>
      </c>
      <c r="AI161" s="75" t="str">
        <f t="shared" si="102"/>
        <v>Moderado</v>
      </c>
      <c r="AJ161" s="74">
        <f t="shared" si="103"/>
        <v>0.6</v>
      </c>
      <c r="AK161" s="936" t="e">
        <f>IF(AND(M161&lt;&gt;"",AI161&lt;&gt;""),VLOOKUP(M161&amp;AI161,'No Eliminar'!$P$32:$Q$56,2,FALSE),"")</f>
        <v>#N/A</v>
      </c>
      <c r="AL161" s="124"/>
      <c r="AM161" s="992"/>
      <c r="AN161" s="992"/>
      <c r="AO161" s="87" t="str">
        <f t="shared" si="104"/>
        <v>Impacto</v>
      </c>
      <c r="AP161" s="88"/>
      <c r="AQ161" s="130" t="str">
        <f t="shared" si="105"/>
        <v/>
      </c>
      <c r="AR161" s="88"/>
      <c r="AS161" s="86" t="str">
        <f t="shared" si="106"/>
        <v/>
      </c>
      <c r="AT161" s="89" t="e">
        <f t="shared" si="107"/>
        <v>#VALUE!</v>
      </c>
      <c r="AU161" s="88"/>
      <c r="AV161" s="88"/>
      <c r="AW161" s="88"/>
      <c r="AX161" s="89" t="str">
        <f t="shared" si="108"/>
        <v/>
      </c>
      <c r="AY161" s="90" t="str">
        <f t="shared" si="109"/>
        <v>Muy Alta</v>
      </c>
      <c r="AZ161" s="89" t="e">
        <f t="shared" si="110"/>
        <v>#VALUE!</v>
      </c>
      <c r="BA161" s="90" t="e">
        <f t="shared" si="111"/>
        <v>#VALUE!</v>
      </c>
      <c r="BB161" s="69" t="e">
        <f>IF(AND(AY161&lt;&gt;"",BA161&lt;&gt;""),VLOOKUP(AY161&amp;BA161,'No Eliminar'!$P$3:$Q$27,2,FALSE),"")</f>
        <v>#VALUE!</v>
      </c>
      <c r="BC161" s="88"/>
      <c r="BD161" s="992"/>
      <c r="BE161" s="992"/>
      <c r="BF161" s="992"/>
      <c r="BG161" s="992"/>
      <c r="BH161" s="992"/>
      <c r="BI161" s="1091"/>
    </row>
    <row r="162" spans="2:61" ht="49.5" thickBot="1" x14ac:dyDescent="0.35">
      <c r="B162" s="63"/>
      <c r="C162" s="156" t="e">
        <f>VLOOKUP(B162,'No Eliminar'!B$3:D$18,2,FALSE)</f>
        <v>#N/A</v>
      </c>
      <c r="D162" s="156" t="e">
        <f>VLOOKUP(B162,'No Eliminar'!B$3:E$18,4,FALSE)</f>
        <v>#N/A</v>
      </c>
      <c r="E162" s="63"/>
      <c r="F162" s="133"/>
      <c r="G162" s="153"/>
      <c r="H162" s="64"/>
      <c r="I162" s="82"/>
      <c r="J162" s="82"/>
      <c r="K162" s="63"/>
      <c r="L162" s="142"/>
      <c r="M162" s="937" t="str">
        <f t="shared" si="99"/>
        <v>;</v>
      </c>
      <c r="N162" s="938" t="str">
        <f t="shared" si="100"/>
        <v/>
      </c>
      <c r="O162" s="83"/>
      <c r="P162" s="83"/>
      <c r="Q162" s="83"/>
      <c r="R162" s="83"/>
      <c r="S162" s="83"/>
      <c r="T162" s="83"/>
      <c r="U162" s="83"/>
      <c r="V162" s="83"/>
      <c r="W162" s="83"/>
      <c r="X162" s="83"/>
      <c r="Y162" s="83"/>
      <c r="Z162" s="83"/>
      <c r="AA162" s="83"/>
      <c r="AB162" s="83"/>
      <c r="AC162" s="83"/>
      <c r="AD162" s="83"/>
      <c r="AE162" s="83"/>
      <c r="AF162" s="83"/>
      <c r="AG162" s="83"/>
      <c r="AH162" s="57">
        <f t="shared" si="101"/>
        <v>0</v>
      </c>
      <c r="AI162" s="75" t="str">
        <f t="shared" si="102"/>
        <v>Moderado</v>
      </c>
      <c r="AJ162" s="74">
        <f t="shared" si="103"/>
        <v>0.6</v>
      </c>
      <c r="AK162" s="936" t="e">
        <f>IF(AND(M162&lt;&gt;"",AI162&lt;&gt;""),VLOOKUP(M162&amp;AI162,'No Eliminar'!$P$32:$Q$56,2,FALSE),"")</f>
        <v>#N/A</v>
      </c>
      <c r="AL162" s="124"/>
      <c r="AM162" s="992"/>
      <c r="AN162" s="992"/>
      <c r="AO162" s="87" t="str">
        <f t="shared" si="104"/>
        <v>Impacto</v>
      </c>
      <c r="AP162" s="88"/>
      <c r="AQ162" s="130" t="str">
        <f t="shared" si="105"/>
        <v/>
      </c>
      <c r="AR162" s="88"/>
      <c r="AS162" s="86" t="str">
        <f t="shared" si="106"/>
        <v/>
      </c>
      <c r="AT162" s="89" t="e">
        <f t="shared" si="107"/>
        <v>#VALUE!</v>
      </c>
      <c r="AU162" s="88"/>
      <c r="AV162" s="88"/>
      <c r="AW162" s="88"/>
      <c r="AX162" s="89" t="str">
        <f t="shared" si="108"/>
        <v/>
      </c>
      <c r="AY162" s="90" t="str">
        <f t="shared" si="109"/>
        <v>Muy Alta</v>
      </c>
      <c r="AZ162" s="89" t="e">
        <f t="shared" si="110"/>
        <v>#VALUE!</v>
      </c>
      <c r="BA162" s="90" t="e">
        <f t="shared" si="111"/>
        <v>#VALUE!</v>
      </c>
      <c r="BB162" s="69" t="e">
        <f>IF(AND(AY162&lt;&gt;"",BA162&lt;&gt;""),VLOOKUP(AY162&amp;BA162,'No Eliminar'!$P$3:$Q$27,2,FALSE),"")</f>
        <v>#VALUE!</v>
      </c>
      <c r="BC162" s="88"/>
      <c r="BD162" s="992"/>
      <c r="BE162" s="992"/>
      <c r="BF162" s="992"/>
      <c r="BG162" s="992"/>
      <c r="BH162" s="992"/>
      <c r="BI162" s="1091"/>
    </row>
    <row r="163" spans="2:61" ht="49.5" thickBot="1" x14ac:dyDescent="0.35">
      <c r="B163" s="63"/>
      <c r="C163" s="156" t="e">
        <f>VLOOKUP(B163,'No Eliminar'!B$3:D$18,2,FALSE)</f>
        <v>#N/A</v>
      </c>
      <c r="D163" s="156" t="e">
        <f>VLOOKUP(B163,'No Eliminar'!B$3:E$18,4,FALSE)</f>
        <v>#N/A</v>
      </c>
      <c r="E163" s="63"/>
      <c r="F163" s="133"/>
      <c r="G163" s="153"/>
      <c r="H163" s="64"/>
      <c r="I163" s="82"/>
      <c r="J163" s="82"/>
      <c r="K163" s="63"/>
      <c r="L163" s="142"/>
      <c r="M163" s="937" t="str">
        <f t="shared" si="99"/>
        <v>;</v>
      </c>
      <c r="N163" s="938" t="str">
        <f t="shared" si="100"/>
        <v/>
      </c>
      <c r="O163" s="83"/>
      <c r="P163" s="83"/>
      <c r="Q163" s="83"/>
      <c r="R163" s="83"/>
      <c r="S163" s="83"/>
      <c r="T163" s="83"/>
      <c r="U163" s="83"/>
      <c r="V163" s="83"/>
      <c r="W163" s="83"/>
      <c r="X163" s="83"/>
      <c r="Y163" s="83"/>
      <c r="Z163" s="83"/>
      <c r="AA163" s="83"/>
      <c r="AB163" s="83"/>
      <c r="AC163" s="83"/>
      <c r="AD163" s="83"/>
      <c r="AE163" s="83"/>
      <c r="AF163" s="83"/>
      <c r="AG163" s="83"/>
      <c r="AH163" s="57">
        <f t="shared" si="101"/>
        <v>0</v>
      </c>
      <c r="AI163" s="75" t="str">
        <f t="shared" si="102"/>
        <v>Moderado</v>
      </c>
      <c r="AJ163" s="74">
        <f t="shared" si="103"/>
        <v>0.6</v>
      </c>
      <c r="AK163" s="936" t="e">
        <f>IF(AND(M163&lt;&gt;"",AI163&lt;&gt;""),VLOOKUP(M163&amp;AI163,'No Eliminar'!$P$32:$Q$56,2,FALSE),"")</f>
        <v>#N/A</v>
      </c>
      <c r="AL163" s="124"/>
      <c r="AM163" s="992"/>
      <c r="AN163" s="992"/>
      <c r="AO163" s="87" t="str">
        <f t="shared" si="104"/>
        <v>Impacto</v>
      </c>
      <c r="AP163" s="88"/>
      <c r="AQ163" s="130" t="str">
        <f t="shared" si="105"/>
        <v/>
      </c>
      <c r="AR163" s="88"/>
      <c r="AS163" s="86" t="str">
        <f t="shared" si="106"/>
        <v/>
      </c>
      <c r="AT163" s="89" t="e">
        <f t="shared" si="107"/>
        <v>#VALUE!</v>
      </c>
      <c r="AU163" s="88"/>
      <c r="AV163" s="88"/>
      <c r="AW163" s="88"/>
      <c r="AX163" s="89" t="str">
        <f t="shared" si="108"/>
        <v/>
      </c>
      <c r="AY163" s="90" t="str">
        <f t="shared" si="109"/>
        <v>Muy Alta</v>
      </c>
      <c r="AZ163" s="89" t="e">
        <f t="shared" si="110"/>
        <v>#VALUE!</v>
      </c>
      <c r="BA163" s="90" t="e">
        <f t="shared" si="111"/>
        <v>#VALUE!</v>
      </c>
      <c r="BB163" s="69" t="e">
        <f>IF(AND(AY163&lt;&gt;"",BA163&lt;&gt;""),VLOOKUP(AY163&amp;BA163,'No Eliminar'!$P$3:$Q$27,2,FALSE),"")</f>
        <v>#VALUE!</v>
      </c>
      <c r="BC163" s="88"/>
      <c r="BD163" s="992"/>
      <c r="BE163" s="992"/>
      <c r="BF163" s="992"/>
      <c r="BG163" s="992"/>
      <c r="BH163" s="992"/>
      <c r="BI163" s="1091"/>
    </row>
    <row r="164" spans="2:61" ht="49.5" thickBot="1" x14ac:dyDescent="0.35">
      <c r="B164" s="63"/>
      <c r="C164" s="156" t="e">
        <f>VLOOKUP(B164,'No Eliminar'!B$3:D$18,2,FALSE)</f>
        <v>#N/A</v>
      </c>
      <c r="D164" s="156" t="e">
        <f>VLOOKUP(B164,'No Eliminar'!B$3:E$18,4,FALSE)</f>
        <v>#N/A</v>
      </c>
      <c r="E164" s="63"/>
      <c r="F164" s="133"/>
      <c r="G164" s="153"/>
      <c r="H164" s="64"/>
      <c r="I164" s="82"/>
      <c r="J164" s="82"/>
      <c r="K164" s="63"/>
      <c r="L164" s="142"/>
      <c r="M164" s="937" t="str">
        <f t="shared" si="99"/>
        <v>;</v>
      </c>
      <c r="N164" s="938" t="str">
        <f t="shared" si="100"/>
        <v/>
      </c>
      <c r="O164" s="83"/>
      <c r="P164" s="83"/>
      <c r="Q164" s="83"/>
      <c r="R164" s="83"/>
      <c r="S164" s="83"/>
      <c r="T164" s="83"/>
      <c r="U164" s="83"/>
      <c r="V164" s="83"/>
      <c r="W164" s="83"/>
      <c r="X164" s="83"/>
      <c r="Y164" s="83"/>
      <c r="Z164" s="83"/>
      <c r="AA164" s="83"/>
      <c r="AB164" s="83"/>
      <c r="AC164" s="83"/>
      <c r="AD164" s="83"/>
      <c r="AE164" s="83"/>
      <c r="AF164" s="83"/>
      <c r="AG164" s="83"/>
      <c r="AH164" s="57">
        <f t="shared" si="101"/>
        <v>0</v>
      </c>
      <c r="AI164" s="75" t="str">
        <f t="shared" si="102"/>
        <v>Moderado</v>
      </c>
      <c r="AJ164" s="74">
        <f t="shared" si="103"/>
        <v>0.6</v>
      </c>
      <c r="AK164" s="936" t="e">
        <f>IF(AND(M164&lt;&gt;"",AI164&lt;&gt;""),VLOOKUP(M164&amp;AI164,'No Eliminar'!$P$32:$Q$56,2,FALSE),"")</f>
        <v>#N/A</v>
      </c>
      <c r="AL164" s="124"/>
      <c r="AM164" s="992"/>
      <c r="AN164" s="992"/>
      <c r="AO164" s="87" t="str">
        <f t="shared" si="104"/>
        <v>Impacto</v>
      </c>
      <c r="AP164" s="88"/>
      <c r="AQ164" s="130" t="str">
        <f t="shared" si="105"/>
        <v/>
      </c>
      <c r="AR164" s="88"/>
      <c r="AS164" s="86" t="str">
        <f t="shared" si="106"/>
        <v/>
      </c>
      <c r="AT164" s="89" t="e">
        <f t="shared" si="107"/>
        <v>#VALUE!</v>
      </c>
      <c r="AU164" s="88"/>
      <c r="AV164" s="88"/>
      <c r="AW164" s="88"/>
      <c r="AX164" s="89" t="str">
        <f t="shared" si="108"/>
        <v/>
      </c>
      <c r="AY164" s="90" t="str">
        <f t="shared" si="109"/>
        <v>Muy Alta</v>
      </c>
      <c r="AZ164" s="89" t="e">
        <f t="shared" si="110"/>
        <v>#VALUE!</v>
      </c>
      <c r="BA164" s="90" t="e">
        <f t="shared" si="111"/>
        <v>#VALUE!</v>
      </c>
      <c r="BB164" s="69" t="e">
        <f>IF(AND(AY164&lt;&gt;"",BA164&lt;&gt;""),VLOOKUP(AY164&amp;BA164,'No Eliminar'!$P$3:$Q$27,2,FALSE),"")</f>
        <v>#VALUE!</v>
      </c>
      <c r="BC164" s="88"/>
      <c r="BD164" s="992"/>
      <c r="BE164" s="992"/>
      <c r="BF164" s="992"/>
      <c r="BG164" s="992"/>
      <c r="BH164" s="992"/>
      <c r="BI164" s="1091"/>
    </row>
    <row r="165" spans="2:61" ht="49.5" thickBot="1" x14ac:dyDescent="0.35">
      <c r="B165" s="63"/>
      <c r="C165" s="156" t="e">
        <f>VLOOKUP(B165,'No Eliminar'!B$3:D$18,2,FALSE)</f>
        <v>#N/A</v>
      </c>
      <c r="D165" s="156" t="e">
        <f>VLOOKUP(B165,'No Eliminar'!B$3:E$18,4,FALSE)</f>
        <v>#N/A</v>
      </c>
      <c r="E165" s="63"/>
      <c r="F165" s="133"/>
      <c r="G165" s="153"/>
      <c r="H165" s="64"/>
      <c r="I165" s="82"/>
      <c r="J165" s="82"/>
      <c r="K165" s="63"/>
      <c r="L165" s="142"/>
      <c r="M165" s="937" t="str">
        <f t="shared" si="99"/>
        <v>;</v>
      </c>
      <c r="N165" s="938" t="str">
        <f t="shared" si="100"/>
        <v/>
      </c>
      <c r="O165" s="83"/>
      <c r="P165" s="83"/>
      <c r="Q165" s="83"/>
      <c r="R165" s="83"/>
      <c r="S165" s="83"/>
      <c r="T165" s="83"/>
      <c r="U165" s="83"/>
      <c r="V165" s="83"/>
      <c r="W165" s="83"/>
      <c r="X165" s="83"/>
      <c r="Y165" s="83"/>
      <c r="Z165" s="83"/>
      <c r="AA165" s="83"/>
      <c r="AB165" s="83"/>
      <c r="AC165" s="83"/>
      <c r="AD165" s="83"/>
      <c r="AE165" s="83"/>
      <c r="AF165" s="83"/>
      <c r="AG165" s="83"/>
      <c r="AH165" s="57">
        <f t="shared" si="101"/>
        <v>0</v>
      </c>
      <c r="AI165" s="75" t="str">
        <f t="shared" si="102"/>
        <v>Moderado</v>
      </c>
      <c r="AJ165" s="74">
        <f t="shared" si="103"/>
        <v>0.6</v>
      </c>
      <c r="AK165" s="936" t="e">
        <f>IF(AND(M165&lt;&gt;"",AI165&lt;&gt;""),VLOOKUP(M165&amp;AI165,'No Eliminar'!$P$32:$Q$56,2,FALSE),"")</f>
        <v>#N/A</v>
      </c>
      <c r="AL165" s="124"/>
      <c r="AM165" s="992"/>
      <c r="AN165" s="992"/>
      <c r="AO165" s="87" t="str">
        <f t="shared" si="104"/>
        <v>Impacto</v>
      </c>
      <c r="AP165" s="88"/>
      <c r="AQ165" s="130" t="str">
        <f t="shared" si="105"/>
        <v/>
      </c>
      <c r="AR165" s="88"/>
      <c r="AS165" s="86" t="str">
        <f t="shared" si="106"/>
        <v/>
      </c>
      <c r="AT165" s="89" t="e">
        <f t="shared" si="107"/>
        <v>#VALUE!</v>
      </c>
      <c r="AU165" s="88"/>
      <c r="AV165" s="88"/>
      <c r="AW165" s="88"/>
      <c r="AX165" s="89" t="str">
        <f t="shared" si="108"/>
        <v/>
      </c>
      <c r="AY165" s="90" t="str">
        <f t="shared" si="109"/>
        <v>Muy Alta</v>
      </c>
      <c r="AZ165" s="89" t="e">
        <f t="shared" si="110"/>
        <v>#VALUE!</v>
      </c>
      <c r="BA165" s="90" t="e">
        <f t="shared" si="111"/>
        <v>#VALUE!</v>
      </c>
      <c r="BB165" s="69" t="e">
        <f>IF(AND(AY165&lt;&gt;"",BA165&lt;&gt;""),VLOOKUP(AY165&amp;BA165,'No Eliminar'!$P$3:$Q$27,2,FALSE),"")</f>
        <v>#VALUE!</v>
      </c>
      <c r="BC165" s="88"/>
      <c r="BD165" s="992"/>
      <c r="BE165" s="992"/>
      <c r="BF165" s="992"/>
      <c r="BG165" s="992"/>
      <c r="BH165" s="992"/>
      <c r="BI165" s="1091"/>
    </row>
    <row r="166" spans="2:61" ht="49.5" thickBot="1" x14ac:dyDescent="0.35">
      <c r="B166" s="63"/>
      <c r="C166" s="156" t="e">
        <f>VLOOKUP(B166,'No Eliminar'!B$3:D$18,2,FALSE)</f>
        <v>#N/A</v>
      </c>
      <c r="D166" s="156" t="e">
        <f>VLOOKUP(B166,'No Eliminar'!B$3:E$18,4,FALSE)</f>
        <v>#N/A</v>
      </c>
      <c r="E166" s="63"/>
      <c r="F166" s="133"/>
      <c r="G166" s="153"/>
      <c r="H166" s="64"/>
      <c r="I166" s="82"/>
      <c r="J166" s="82"/>
      <c r="K166" s="63"/>
      <c r="L166" s="142"/>
      <c r="M166" s="937" t="str">
        <f t="shared" si="99"/>
        <v>;</v>
      </c>
      <c r="N166" s="938" t="str">
        <f t="shared" si="100"/>
        <v/>
      </c>
      <c r="O166" s="83"/>
      <c r="P166" s="83"/>
      <c r="Q166" s="83"/>
      <c r="R166" s="83"/>
      <c r="S166" s="83"/>
      <c r="T166" s="83"/>
      <c r="U166" s="83"/>
      <c r="V166" s="83"/>
      <c r="W166" s="83"/>
      <c r="X166" s="83"/>
      <c r="Y166" s="83"/>
      <c r="Z166" s="83"/>
      <c r="AA166" s="83"/>
      <c r="AB166" s="83"/>
      <c r="AC166" s="83"/>
      <c r="AD166" s="83"/>
      <c r="AE166" s="83"/>
      <c r="AF166" s="83"/>
      <c r="AG166" s="83"/>
      <c r="AH166" s="57">
        <f t="shared" si="101"/>
        <v>0</v>
      </c>
      <c r="AI166" s="75" t="str">
        <f t="shared" si="102"/>
        <v>Moderado</v>
      </c>
      <c r="AJ166" s="74">
        <f t="shared" si="103"/>
        <v>0.6</v>
      </c>
      <c r="AK166" s="936" t="e">
        <f>IF(AND(M166&lt;&gt;"",AI166&lt;&gt;""),VLOOKUP(M166&amp;AI166,'No Eliminar'!$P$32:$Q$56,2,FALSE),"")</f>
        <v>#N/A</v>
      </c>
      <c r="AL166" s="124"/>
      <c r="AM166" s="992"/>
      <c r="AN166" s="992"/>
      <c r="AO166" s="87" t="str">
        <f t="shared" si="104"/>
        <v>Impacto</v>
      </c>
      <c r="AP166" s="88"/>
      <c r="AQ166" s="130" t="str">
        <f t="shared" si="105"/>
        <v/>
      </c>
      <c r="AR166" s="88"/>
      <c r="AS166" s="86" t="str">
        <f t="shared" si="106"/>
        <v/>
      </c>
      <c r="AT166" s="89" t="e">
        <f t="shared" si="107"/>
        <v>#VALUE!</v>
      </c>
      <c r="AU166" s="88"/>
      <c r="AV166" s="88"/>
      <c r="AW166" s="88"/>
      <c r="AX166" s="89" t="str">
        <f t="shared" si="108"/>
        <v/>
      </c>
      <c r="AY166" s="90" t="str">
        <f t="shared" si="109"/>
        <v>Muy Alta</v>
      </c>
      <c r="AZ166" s="89" t="e">
        <f t="shared" si="110"/>
        <v>#VALUE!</v>
      </c>
      <c r="BA166" s="90" t="e">
        <f t="shared" si="111"/>
        <v>#VALUE!</v>
      </c>
      <c r="BB166" s="69" t="e">
        <f>IF(AND(AY166&lt;&gt;"",BA166&lt;&gt;""),VLOOKUP(AY166&amp;BA166,'No Eliminar'!$P$3:$Q$27,2,FALSE),"")</f>
        <v>#VALUE!</v>
      </c>
      <c r="BC166" s="88"/>
      <c r="BD166" s="992"/>
      <c r="BE166" s="992"/>
      <c r="BF166" s="992"/>
      <c r="BG166" s="992"/>
      <c r="BH166" s="992"/>
      <c r="BI166" s="1091"/>
    </row>
    <row r="167" spans="2:61" ht="49.5" thickBot="1" x14ac:dyDescent="0.35">
      <c r="B167" s="63"/>
      <c r="C167" s="156" t="e">
        <f>VLOOKUP(B167,'No Eliminar'!B$3:D$18,2,FALSE)</f>
        <v>#N/A</v>
      </c>
      <c r="D167" s="156" t="e">
        <f>VLOOKUP(B167,'No Eliminar'!B$3:E$18,4,FALSE)</f>
        <v>#N/A</v>
      </c>
      <c r="E167" s="63"/>
      <c r="F167" s="133"/>
      <c r="G167" s="153"/>
      <c r="H167" s="64"/>
      <c r="I167" s="82"/>
      <c r="J167" s="82"/>
      <c r="K167" s="63"/>
      <c r="L167" s="142"/>
      <c r="M167" s="937" t="str">
        <f t="shared" si="99"/>
        <v>;</v>
      </c>
      <c r="N167" s="938" t="str">
        <f t="shared" si="100"/>
        <v/>
      </c>
      <c r="O167" s="83"/>
      <c r="P167" s="83"/>
      <c r="Q167" s="83"/>
      <c r="R167" s="83"/>
      <c r="S167" s="83"/>
      <c r="T167" s="83"/>
      <c r="U167" s="83"/>
      <c r="V167" s="83"/>
      <c r="W167" s="83"/>
      <c r="X167" s="83"/>
      <c r="Y167" s="83"/>
      <c r="Z167" s="83"/>
      <c r="AA167" s="83"/>
      <c r="AB167" s="83"/>
      <c r="AC167" s="83"/>
      <c r="AD167" s="83"/>
      <c r="AE167" s="83"/>
      <c r="AF167" s="83"/>
      <c r="AG167" s="83"/>
      <c r="AH167" s="57">
        <f t="shared" si="101"/>
        <v>0</v>
      </c>
      <c r="AI167" s="75" t="str">
        <f t="shared" si="102"/>
        <v>Moderado</v>
      </c>
      <c r="AJ167" s="74">
        <f t="shared" si="103"/>
        <v>0.6</v>
      </c>
      <c r="AK167" s="936" t="e">
        <f>IF(AND(M167&lt;&gt;"",AI167&lt;&gt;""),VLOOKUP(M167&amp;AI167,'No Eliminar'!$P$32:$Q$56,2,FALSE),"")</f>
        <v>#N/A</v>
      </c>
      <c r="AL167" s="124"/>
      <c r="AM167" s="992"/>
      <c r="AN167" s="992"/>
      <c r="AO167" s="87" t="str">
        <f t="shared" si="104"/>
        <v>Impacto</v>
      </c>
      <c r="AP167" s="88"/>
      <c r="AQ167" s="130" t="str">
        <f t="shared" si="105"/>
        <v/>
      </c>
      <c r="AR167" s="88"/>
      <c r="AS167" s="86" t="str">
        <f t="shared" si="106"/>
        <v/>
      </c>
      <c r="AT167" s="89" t="e">
        <f t="shared" si="107"/>
        <v>#VALUE!</v>
      </c>
      <c r="AU167" s="88"/>
      <c r="AV167" s="88"/>
      <c r="AW167" s="88"/>
      <c r="AX167" s="89" t="str">
        <f t="shared" si="108"/>
        <v/>
      </c>
      <c r="AY167" s="90" t="str">
        <f t="shared" si="109"/>
        <v>Muy Alta</v>
      </c>
      <c r="AZ167" s="89" t="e">
        <f t="shared" si="110"/>
        <v>#VALUE!</v>
      </c>
      <c r="BA167" s="90" t="e">
        <f t="shared" si="111"/>
        <v>#VALUE!</v>
      </c>
      <c r="BB167" s="69" t="e">
        <f>IF(AND(AY167&lt;&gt;"",BA167&lt;&gt;""),VLOOKUP(AY167&amp;BA167,'No Eliminar'!$P$3:$Q$27,2,FALSE),"")</f>
        <v>#VALUE!</v>
      </c>
      <c r="BC167" s="88"/>
      <c r="BD167" s="992"/>
      <c r="BE167" s="992"/>
      <c r="BF167" s="992"/>
      <c r="BG167" s="992"/>
      <c r="BH167" s="992"/>
      <c r="BI167" s="1091"/>
    </row>
    <row r="168" spans="2:61" ht="49.5" thickBot="1" x14ac:dyDescent="0.35">
      <c r="B168" s="63"/>
      <c r="C168" s="156" t="e">
        <f>VLOOKUP(B168,'No Eliminar'!B$3:D$18,2,FALSE)</f>
        <v>#N/A</v>
      </c>
      <c r="D168" s="156" t="e">
        <f>VLOOKUP(B168,'No Eliminar'!B$3:E$18,4,FALSE)</f>
        <v>#N/A</v>
      </c>
      <c r="E168" s="63"/>
      <c r="F168" s="133"/>
      <c r="G168" s="153"/>
      <c r="H168" s="64"/>
      <c r="I168" s="82"/>
      <c r="J168" s="82"/>
      <c r="K168" s="63"/>
      <c r="L168" s="142"/>
      <c r="M168" s="937" t="str">
        <f t="shared" si="99"/>
        <v>;</v>
      </c>
      <c r="N168" s="938" t="str">
        <f t="shared" si="100"/>
        <v/>
      </c>
      <c r="O168" s="83"/>
      <c r="P168" s="83"/>
      <c r="Q168" s="83"/>
      <c r="R168" s="83"/>
      <c r="S168" s="83"/>
      <c r="T168" s="83"/>
      <c r="U168" s="83"/>
      <c r="V168" s="83"/>
      <c r="W168" s="83"/>
      <c r="X168" s="83"/>
      <c r="Y168" s="83"/>
      <c r="Z168" s="83"/>
      <c r="AA168" s="83"/>
      <c r="AB168" s="83"/>
      <c r="AC168" s="83"/>
      <c r="AD168" s="83"/>
      <c r="AE168" s="83"/>
      <c r="AF168" s="83"/>
      <c r="AG168" s="83"/>
      <c r="AH168" s="57">
        <f t="shared" si="101"/>
        <v>0</v>
      </c>
      <c r="AI168" s="75" t="str">
        <f t="shared" si="102"/>
        <v>Moderado</v>
      </c>
      <c r="AJ168" s="74">
        <f t="shared" si="103"/>
        <v>0.6</v>
      </c>
      <c r="AK168" s="936" t="e">
        <f>IF(AND(M168&lt;&gt;"",AI168&lt;&gt;""),VLOOKUP(M168&amp;AI168,'No Eliminar'!$P$32:$Q$56,2,FALSE),"")</f>
        <v>#N/A</v>
      </c>
      <c r="AL168" s="124"/>
      <c r="AM168" s="992"/>
      <c r="AN168" s="992"/>
      <c r="AO168" s="87" t="str">
        <f t="shared" si="104"/>
        <v>Impacto</v>
      </c>
      <c r="AP168" s="88"/>
      <c r="AQ168" s="130" t="str">
        <f t="shared" si="105"/>
        <v/>
      </c>
      <c r="AR168" s="88"/>
      <c r="AS168" s="86" t="str">
        <f t="shared" si="106"/>
        <v/>
      </c>
      <c r="AT168" s="89" t="e">
        <f t="shared" si="107"/>
        <v>#VALUE!</v>
      </c>
      <c r="AU168" s="88"/>
      <c r="AV168" s="88"/>
      <c r="AW168" s="88"/>
      <c r="AX168" s="89" t="str">
        <f t="shared" si="108"/>
        <v/>
      </c>
      <c r="AY168" s="90" t="str">
        <f t="shared" si="109"/>
        <v>Muy Alta</v>
      </c>
      <c r="AZ168" s="89" t="e">
        <f t="shared" si="110"/>
        <v>#VALUE!</v>
      </c>
      <c r="BA168" s="90" t="e">
        <f t="shared" si="111"/>
        <v>#VALUE!</v>
      </c>
      <c r="BB168" s="69" t="e">
        <f>IF(AND(AY168&lt;&gt;"",BA168&lt;&gt;""),VLOOKUP(AY168&amp;BA168,'No Eliminar'!$P$3:$Q$27,2,FALSE),"")</f>
        <v>#VALUE!</v>
      </c>
      <c r="BC168" s="88"/>
      <c r="BD168" s="992"/>
      <c r="BE168" s="992"/>
      <c r="BF168" s="992"/>
      <c r="BG168" s="992"/>
      <c r="BH168" s="992"/>
      <c r="BI168" s="1091"/>
    </row>
    <row r="169" spans="2:61" ht="49.5" thickBot="1" x14ac:dyDescent="0.35">
      <c r="B169" s="63"/>
      <c r="C169" s="156" t="e">
        <f>VLOOKUP(B169,'No Eliminar'!B$3:D$18,2,FALSE)</f>
        <v>#N/A</v>
      </c>
      <c r="D169" s="156" t="e">
        <f>VLOOKUP(B169,'No Eliminar'!B$3:E$18,4,FALSE)</f>
        <v>#N/A</v>
      </c>
      <c r="E169" s="63"/>
      <c r="F169" s="133"/>
      <c r="G169" s="153"/>
      <c r="H169" s="64"/>
      <c r="I169" s="82"/>
      <c r="J169" s="82"/>
      <c r="K169" s="63"/>
      <c r="L169" s="142"/>
      <c r="M169" s="937" t="str">
        <f t="shared" si="99"/>
        <v>;</v>
      </c>
      <c r="N169" s="938" t="str">
        <f t="shared" si="100"/>
        <v/>
      </c>
      <c r="O169" s="83"/>
      <c r="P169" s="83"/>
      <c r="Q169" s="83"/>
      <c r="R169" s="83"/>
      <c r="S169" s="83"/>
      <c r="T169" s="83"/>
      <c r="U169" s="83"/>
      <c r="V169" s="83"/>
      <c r="W169" s="83"/>
      <c r="X169" s="83"/>
      <c r="Y169" s="83"/>
      <c r="Z169" s="83"/>
      <c r="AA169" s="83"/>
      <c r="AB169" s="83"/>
      <c r="AC169" s="83"/>
      <c r="AD169" s="83"/>
      <c r="AE169" s="83"/>
      <c r="AF169" s="83"/>
      <c r="AG169" s="83"/>
      <c r="AH169" s="57">
        <f t="shared" si="101"/>
        <v>0</v>
      </c>
      <c r="AI169" s="75" t="str">
        <f t="shared" si="102"/>
        <v>Moderado</v>
      </c>
      <c r="AJ169" s="74">
        <f t="shared" si="103"/>
        <v>0.6</v>
      </c>
      <c r="AK169" s="936" t="e">
        <f>IF(AND(M169&lt;&gt;"",AI169&lt;&gt;""),VLOOKUP(M169&amp;AI169,'No Eliminar'!$P$32:$Q$56,2,FALSE),"")</f>
        <v>#N/A</v>
      </c>
      <c r="AL169" s="124"/>
      <c r="AM169" s="992"/>
      <c r="AN169" s="992"/>
      <c r="AO169" s="87" t="str">
        <f t="shared" si="104"/>
        <v>Impacto</v>
      </c>
      <c r="AP169" s="88"/>
      <c r="AQ169" s="130" t="str">
        <f t="shared" si="105"/>
        <v/>
      </c>
      <c r="AR169" s="88"/>
      <c r="AS169" s="86" t="str">
        <f t="shared" si="106"/>
        <v/>
      </c>
      <c r="AT169" s="89" t="e">
        <f t="shared" si="107"/>
        <v>#VALUE!</v>
      </c>
      <c r="AU169" s="88"/>
      <c r="AV169" s="88"/>
      <c r="AW169" s="88"/>
      <c r="AX169" s="89" t="str">
        <f t="shared" si="108"/>
        <v/>
      </c>
      <c r="AY169" s="90" t="str">
        <f t="shared" si="109"/>
        <v>Muy Alta</v>
      </c>
      <c r="AZ169" s="89" t="e">
        <f t="shared" si="110"/>
        <v>#VALUE!</v>
      </c>
      <c r="BA169" s="90" t="e">
        <f t="shared" si="111"/>
        <v>#VALUE!</v>
      </c>
      <c r="BB169" s="69" t="e">
        <f>IF(AND(AY169&lt;&gt;"",BA169&lt;&gt;""),VLOOKUP(AY169&amp;BA169,'No Eliminar'!$P$3:$Q$27,2,FALSE),"")</f>
        <v>#VALUE!</v>
      </c>
      <c r="BC169" s="88"/>
      <c r="BD169" s="992"/>
      <c r="BE169" s="992"/>
      <c r="BF169" s="992"/>
      <c r="BG169" s="992"/>
      <c r="BH169" s="992"/>
      <c r="BI169" s="1091"/>
    </row>
    <row r="170" spans="2:61" ht="49.5" thickBot="1" x14ac:dyDescent="0.35">
      <c r="B170" s="63"/>
      <c r="C170" s="156" t="e">
        <f>VLOOKUP(B170,'No Eliminar'!B$3:D$18,2,FALSE)</f>
        <v>#N/A</v>
      </c>
      <c r="D170" s="156" t="e">
        <f>VLOOKUP(B170,'No Eliminar'!B$3:E$18,4,FALSE)</f>
        <v>#N/A</v>
      </c>
      <c r="E170" s="63"/>
      <c r="F170" s="133"/>
      <c r="G170" s="153"/>
      <c r="H170" s="64"/>
      <c r="I170" s="82"/>
      <c r="J170" s="82"/>
      <c r="K170" s="63"/>
      <c r="L170" s="142"/>
      <c r="M170" s="937" t="str">
        <f t="shared" si="99"/>
        <v>;</v>
      </c>
      <c r="N170" s="938" t="str">
        <f t="shared" si="100"/>
        <v/>
      </c>
      <c r="O170" s="83"/>
      <c r="P170" s="83"/>
      <c r="Q170" s="83"/>
      <c r="R170" s="83"/>
      <c r="S170" s="83"/>
      <c r="T170" s="83"/>
      <c r="U170" s="83"/>
      <c r="V170" s="83"/>
      <c r="W170" s="83"/>
      <c r="X170" s="83"/>
      <c r="Y170" s="83"/>
      <c r="Z170" s="83"/>
      <c r="AA170" s="83"/>
      <c r="AB170" s="83"/>
      <c r="AC170" s="83"/>
      <c r="AD170" s="83"/>
      <c r="AE170" s="83"/>
      <c r="AF170" s="83"/>
      <c r="AG170" s="83"/>
      <c r="AH170" s="57">
        <f t="shared" si="101"/>
        <v>0</v>
      </c>
      <c r="AI170" s="75" t="str">
        <f t="shared" si="102"/>
        <v>Moderado</v>
      </c>
      <c r="AJ170" s="74">
        <f t="shared" si="103"/>
        <v>0.6</v>
      </c>
      <c r="AK170" s="936" t="e">
        <f>IF(AND(M170&lt;&gt;"",AI170&lt;&gt;""),VLOOKUP(M170&amp;AI170,'No Eliminar'!$P$32:$Q$56,2,FALSE),"")</f>
        <v>#N/A</v>
      </c>
      <c r="AL170" s="124"/>
      <c r="AM170" s="992"/>
      <c r="AN170" s="992"/>
      <c r="AO170" s="87" t="str">
        <f t="shared" si="104"/>
        <v>Impacto</v>
      </c>
      <c r="AP170" s="88"/>
      <c r="AQ170" s="130" t="str">
        <f t="shared" si="105"/>
        <v/>
      </c>
      <c r="AR170" s="88"/>
      <c r="AS170" s="86" t="str">
        <f t="shared" si="106"/>
        <v/>
      </c>
      <c r="AT170" s="89" t="e">
        <f t="shared" si="107"/>
        <v>#VALUE!</v>
      </c>
      <c r="AU170" s="88"/>
      <c r="AV170" s="88"/>
      <c r="AW170" s="88"/>
      <c r="AX170" s="89" t="str">
        <f t="shared" si="108"/>
        <v/>
      </c>
      <c r="AY170" s="90" t="str">
        <f t="shared" si="109"/>
        <v>Muy Alta</v>
      </c>
      <c r="AZ170" s="89" t="e">
        <f t="shared" si="110"/>
        <v>#VALUE!</v>
      </c>
      <c r="BA170" s="90" t="e">
        <f t="shared" si="111"/>
        <v>#VALUE!</v>
      </c>
      <c r="BB170" s="69" t="e">
        <f>IF(AND(AY170&lt;&gt;"",BA170&lt;&gt;""),VLOOKUP(AY170&amp;BA170,'No Eliminar'!$P$3:$Q$27,2,FALSE),"")</f>
        <v>#VALUE!</v>
      </c>
      <c r="BC170" s="88"/>
      <c r="BD170" s="992"/>
      <c r="BE170" s="992"/>
      <c r="BF170" s="992"/>
      <c r="BG170" s="992"/>
      <c r="BH170" s="992"/>
      <c r="BI170" s="1091"/>
    </row>
    <row r="171" spans="2:61" ht="49.5" thickBot="1" x14ac:dyDescent="0.35">
      <c r="B171" s="63"/>
      <c r="C171" s="156" t="e">
        <f>VLOOKUP(B171,'No Eliminar'!B$3:D$18,2,FALSE)</f>
        <v>#N/A</v>
      </c>
      <c r="D171" s="156" t="e">
        <f>VLOOKUP(B171,'No Eliminar'!B$3:E$18,4,FALSE)</f>
        <v>#N/A</v>
      </c>
      <c r="E171" s="63"/>
      <c r="F171" s="133"/>
      <c r="G171" s="153"/>
      <c r="H171" s="64"/>
      <c r="I171" s="82"/>
      <c r="J171" s="82"/>
      <c r="K171" s="63"/>
      <c r="L171" s="142"/>
      <c r="M171" s="937" t="str">
        <f t="shared" si="99"/>
        <v>;</v>
      </c>
      <c r="N171" s="938" t="str">
        <f t="shared" si="100"/>
        <v/>
      </c>
      <c r="O171" s="83"/>
      <c r="P171" s="83"/>
      <c r="Q171" s="83"/>
      <c r="R171" s="83"/>
      <c r="S171" s="83"/>
      <c r="T171" s="83"/>
      <c r="U171" s="83"/>
      <c r="V171" s="83"/>
      <c r="W171" s="83"/>
      <c r="X171" s="83"/>
      <c r="Y171" s="83"/>
      <c r="Z171" s="83"/>
      <c r="AA171" s="83"/>
      <c r="AB171" s="83"/>
      <c r="AC171" s="83"/>
      <c r="AD171" s="83"/>
      <c r="AE171" s="83"/>
      <c r="AF171" s="83"/>
      <c r="AG171" s="83"/>
      <c r="AH171" s="57">
        <f t="shared" si="101"/>
        <v>0</v>
      </c>
      <c r="AI171" s="75" t="str">
        <f t="shared" si="102"/>
        <v>Moderado</v>
      </c>
      <c r="AJ171" s="74">
        <f t="shared" si="103"/>
        <v>0.6</v>
      </c>
      <c r="AK171" s="936" t="e">
        <f>IF(AND(M171&lt;&gt;"",AI171&lt;&gt;""),VLOOKUP(M171&amp;AI171,'No Eliminar'!$P$32:$Q$56,2,FALSE),"")</f>
        <v>#N/A</v>
      </c>
      <c r="AL171" s="124"/>
      <c r="AM171" s="992"/>
      <c r="AN171" s="992"/>
      <c r="AO171" s="87" t="str">
        <f t="shared" si="104"/>
        <v>Impacto</v>
      </c>
      <c r="AP171" s="88"/>
      <c r="AQ171" s="130" t="str">
        <f t="shared" si="105"/>
        <v/>
      </c>
      <c r="AR171" s="88"/>
      <c r="AS171" s="86" t="str">
        <f t="shared" si="106"/>
        <v/>
      </c>
      <c r="AT171" s="89" t="e">
        <f t="shared" si="107"/>
        <v>#VALUE!</v>
      </c>
      <c r="AU171" s="88"/>
      <c r="AV171" s="88"/>
      <c r="AW171" s="88"/>
      <c r="AX171" s="89" t="str">
        <f t="shared" si="108"/>
        <v/>
      </c>
      <c r="AY171" s="90" t="str">
        <f t="shared" si="109"/>
        <v>Muy Alta</v>
      </c>
      <c r="AZ171" s="89" t="e">
        <f t="shared" si="110"/>
        <v>#VALUE!</v>
      </c>
      <c r="BA171" s="90" t="e">
        <f t="shared" si="111"/>
        <v>#VALUE!</v>
      </c>
      <c r="BB171" s="69" t="e">
        <f>IF(AND(AY171&lt;&gt;"",BA171&lt;&gt;""),VLOOKUP(AY171&amp;BA171,'No Eliminar'!$P$3:$Q$27,2,FALSE),"")</f>
        <v>#VALUE!</v>
      </c>
      <c r="BC171" s="88"/>
      <c r="BD171" s="992"/>
      <c r="BE171" s="992"/>
      <c r="BF171" s="992"/>
      <c r="BG171" s="992"/>
      <c r="BH171" s="992"/>
      <c r="BI171" s="1091"/>
    </row>
    <row r="172" spans="2:61" ht="49.5" thickBot="1" x14ac:dyDescent="0.35">
      <c r="B172" s="63"/>
      <c r="C172" s="156" t="e">
        <f>VLOOKUP(B172,'No Eliminar'!B$3:D$18,2,FALSE)</f>
        <v>#N/A</v>
      </c>
      <c r="D172" s="156" t="e">
        <f>VLOOKUP(B172,'No Eliminar'!B$3:E$18,4,FALSE)</f>
        <v>#N/A</v>
      </c>
      <c r="E172" s="63"/>
      <c r="F172" s="133"/>
      <c r="G172" s="153"/>
      <c r="H172" s="64"/>
      <c r="I172" s="82"/>
      <c r="J172" s="82"/>
      <c r="K172" s="63"/>
      <c r="L172" s="142"/>
      <c r="M172" s="937" t="str">
        <f t="shared" si="99"/>
        <v>;</v>
      </c>
      <c r="N172" s="938" t="str">
        <f t="shared" si="100"/>
        <v/>
      </c>
      <c r="O172" s="83"/>
      <c r="P172" s="83"/>
      <c r="Q172" s="83"/>
      <c r="R172" s="83"/>
      <c r="S172" s="83"/>
      <c r="T172" s="83"/>
      <c r="U172" s="83"/>
      <c r="V172" s="83"/>
      <c r="W172" s="83"/>
      <c r="X172" s="83"/>
      <c r="Y172" s="83"/>
      <c r="Z172" s="83"/>
      <c r="AA172" s="83"/>
      <c r="AB172" s="83"/>
      <c r="AC172" s="83"/>
      <c r="AD172" s="83"/>
      <c r="AE172" s="83"/>
      <c r="AF172" s="83"/>
      <c r="AG172" s="83"/>
      <c r="AH172" s="57">
        <f t="shared" si="101"/>
        <v>0</v>
      </c>
      <c r="AI172" s="75" t="str">
        <f t="shared" si="102"/>
        <v>Moderado</v>
      </c>
      <c r="AJ172" s="74">
        <f t="shared" si="103"/>
        <v>0.6</v>
      </c>
      <c r="AK172" s="936" t="e">
        <f>IF(AND(M172&lt;&gt;"",AI172&lt;&gt;""),VLOOKUP(M172&amp;AI172,'No Eliminar'!$P$32:$Q$56,2,FALSE),"")</f>
        <v>#N/A</v>
      </c>
      <c r="AL172" s="124"/>
      <c r="AM172" s="992"/>
      <c r="AN172" s="992"/>
      <c r="AO172" s="87" t="str">
        <f t="shared" si="104"/>
        <v>Impacto</v>
      </c>
      <c r="AP172" s="88"/>
      <c r="AQ172" s="130" t="str">
        <f t="shared" si="105"/>
        <v/>
      </c>
      <c r="AR172" s="88"/>
      <c r="AS172" s="86" t="str">
        <f t="shared" si="106"/>
        <v/>
      </c>
      <c r="AT172" s="89" t="e">
        <f t="shared" si="107"/>
        <v>#VALUE!</v>
      </c>
      <c r="AU172" s="88"/>
      <c r="AV172" s="88"/>
      <c r="AW172" s="88"/>
      <c r="AX172" s="89" t="str">
        <f t="shared" si="108"/>
        <v/>
      </c>
      <c r="AY172" s="90" t="str">
        <f t="shared" si="109"/>
        <v>Muy Alta</v>
      </c>
      <c r="AZ172" s="89" t="e">
        <f t="shared" si="110"/>
        <v>#VALUE!</v>
      </c>
      <c r="BA172" s="90" t="e">
        <f t="shared" si="111"/>
        <v>#VALUE!</v>
      </c>
      <c r="BB172" s="69" t="e">
        <f>IF(AND(AY172&lt;&gt;"",BA172&lt;&gt;""),VLOOKUP(AY172&amp;BA172,'No Eliminar'!$P$3:$Q$27,2,FALSE),"")</f>
        <v>#VALUE!</v>
      </c>
      <c r="BC172" s="88"/>
      <c r="BD172" s="992"/>
      <c r="BE172" s="992"/>
      <c r="BF172" s="992"/>
      <c r="BG172" s="992"/>
      <c r="BH172" s="992"/>
      <c r="BI172" s="1091"/>
    </row>
    <row r="173" spans="2:61" ht="49.5" thickBot="1" x14ac:dyDescent="0.35">
      <c r="B173" s="63"/>
      <c r="C173" s="156" t="e">
        <f>VLOOKUP(B173,'No Eliminar'!B$3:D$18,2,FALSE)</f>
        <v>#N/A</v>
      </c>
      <c r="D173" s="156" t="e">
        <f>VLOOKUP(B173,'No Eliminar'!B$3:E$18,4,FALSE)</f>
        <v>#N/A</v>
      </c>
      <c r="E173" s="63"/>
      <c r="F173" s="133"/>
      <c r="G173" s="153"/>
      <c r="H173" s="64"/>
      <c r="I173" s="82"/>
      <c r="J173" s="82"/>
      <c r="K173" s="63"/>
      <c r="L173" s="142"/>
      <c r="M173" s="937" t="str">
        <f t="shared" si="99"/>
        <v>;</v>
      </c>
      <c r="N173" s="938" t="str">
        <f t="shared" si="100"/>
        <v/>
      </c>
      <c r="O173" s="83"/>
      <c r="P173" s="83"/>
      <c r="Q173" s="83"/>
      <c r="R173" s="83"/>
      <c r="S173" s="83"/>
      <c r="T173" s="83"/>
      <c r="U173" s="83"/>
      <c r="V173" s="83"/>
      <c r="W173" s="83"/>
      <c r="X173" s="83"/>
      <c r="Y173" s="83"/>
      <c r="Z173" s="83"/>
      <c r="AA173" s="83"/>
      <c r="AB173" s="83"/>
      <c r="AC173" s="83"/>
      <c r="AD173" s="83"/>
      <c r="AE173" s="83"/>
      <c r="AF173" s="83"/>
      <c r="AG173" s="83"/>
      <c r="AH173" s="57">
        <f t="shared" si="101"/>
        <v>0</v>
      </c>
      <c r="AI173" s="75" t="str">
        <f t="shared" si="102"/>
        <v>Moderado</v>
      </c>
      <c r="AJ173" s="74">
        <f t="shared" si="103"/>
        <v>0.6</v>
      </c>
      <c r="AK173" s="936" t="e">
        <f>IF(AND(M173&lt;&gt;"",AI173&lt;&gt;""),VLOOKUP(M173&amp;AI173,'No Eliminar'!$P$32:$Q$56,2,FALSE),"")</f>
        <v>#N/A</v>
      </c>
      <c r="AL173" s="124"/>
      <c r="AM173" s="992"/>
      <c r="AN173" s="992"/>
      <c r="AO173" s="87" t="str">
        <f t="shared" si="104"/>
        <v>Impacto</v>
      </c>
      <c r="AP173" s="88"/>
      <c r="AQ173" s="130" t="str">
        <f t="shared" si="105"/>
        <v/>
      </c>
      <c r="AR173" s="88"/>
      <c r="AS173" s="86" t="str">
        <f t="shared" si="106"/>
        <v/>
      </c>
      <c r="AT173" s="89" t="e">
        <f t="shared" si="107"/>
        <v>#VALUE!</v>
      </c>
      <c r="AU173" s="88"/>
      <c r="AV173" s="88"/>
      <c r="AW173" s="88"/>
      <c r="AX173" s="89" t="str">
        <f t="shared" si="108"/>
        <v/>
      </c>
      <c r="AY173" s="90" t="str">
        <f t="shared" si="109"/>
        <v>Muy Alta</v>
      </c>
      <c r="AZ173" s="89" t="e">
        <f t="shared" si="110"/>
        <v>#VALUE!</v>
      </c>
      <c r="BA173" s="90" t="e">
        <f t="shared" si="111"/>
        <v>#VALUE!</v>
      </c>
      <c r="BB173" s="69" t="e">
        <f>IF(AND(AY173&lt;&gt;"",BA173&lt;&gt;""),VLOOKUP(AY173&amp;BA173,'No Eliminar'!$P$3:$Q$27,2,FALSE),"")</f>
        <v>#VALUE!</v>
      </c>
      <c r="BC173" s="88"/>
      <c r="BD173" s="992"/>
      <c r="BE173" s="992"/>
      <c r="BF173" s="992"/>
      <c r="BG173" s="992"/>
      <c r="BH173" s="992"/>
      <c r="BI173" s="1091"/>
    </row>
    <row r="174" spans="2:61" ht="49.5" thickBot="1" x14ac:dyDescent="0.35">
      <c r="B174" s="63"/>
      <c r="C174" s="156" t="e">
        <f>VLOOKUP(B174,'No Eliminar'!B$3:D$18,2,FALSE)</f>
        <v>#N/A</v>
      </c>
      <c r="D174" s="156" t="e">
        <f>VLOOKUP(B174,'No Eliminar'!B$3:E$18,4,FALSE)</f>
        <v>#N/A</v>
      </c>
      <c r="E174" s="63"/>
      <c r="F174" s="133"/>
      <c r="G174" s="153"/>
      <c r="H174" s="64"/>
      <c r="I174" s="82"/>
      <c r="J174" s="82"/>
      <c r="K174" s="63"/>
      <c r="L174" s="142"/>
      <c r="M174" s="937" t="str">
        <f t="shared" si="99"/>
        <v>;</v>
      </c>
      <c r="N174" s="938" t="str">
        <f t="shared" si="100"/>
        <v/>
      </c>
      <c r="O174" s="83"/>
      <c r="P174" s="83"/>
      <c r="Q174" s="83"/>
      <c r="R174" s="83"/>
      <c r="S174" s="83"/>
      <c r="T174" s="83"/>
      <c r="U174" s="83"/>
      <c r="V174" s="83"/>
      <c r="W174" s="83"/>
      <c r="X174" s="83"/>
      <c r="Y174" s="83"/>
      <c r="Z174" s="83"/>
      <c r="AA174" s="83"/>
      <c r="AB174" s="83"/>
      <c r="AC174" s="83"/>
      <c r="AD174" s="83"/>
      <c r="AE174" s="83"/>
      <c r="AF174" s="83"/>
      <c r="AG174" s="83"/>
      <c r="AH174" s="57">
        <f t="shared" si="101"/>
        <v>0</v>
      </c>
      <c r="AI174" s="75" t="str">
        <f t="shared" si="102"/>
        <v>Moderado</v>
      </c>
      <c r="AJ174" s="74">
        <f t="shared" si="103"/>
        <v>0.6</v>
      </c>
      <c r="AK174" s="936" t="e">
        <f>IF(AND(M174&lt;&gt;"",AI174&lt;&gt;""),VLOOKUP(M174&amp;AI174,'No Eliminar'!$P$32:$Q$56,2,FALSE),"")</f>
        <v>#N/A</v>
      </c>
      <c r="AL174" s="124"/>
      <c r="AM174" s="992"/>
      <c r="AN174" s="992"/>
      <c r="AO174" s="87" t="str">
        <f t="shared" si="104"/>
        <v>Impacto</v>
      </c>
      <c r="AP174" s="88"/>
      <c r="AQ174" s="130" t="str">
        <f t="shared" si="105"/>
        <v/>
      </c>
      <c r="AR174" s="88"/>
      <c r="AS174" s="86" t="str">
        <f t="shared" si="106"/>
        <v/>
      </c>
      <c r="AT174" s="89" t="e">
        <f t="shared" si="107"/>
        <v>#VALUE!</v>
      </c>
      <c r="AU174" s="88"/>
      <c r="AV174" s="88"/>
      <c r="AW174" s="88"/>
      <c r="AX174" s="89" t="str">
        <f t="shared" si="108"/>
        <v/>
      </c>
      <c r="AY174" s="90" t="str">
        <f t="shared" si="109"/>
        <v>Muy Alta</v>
      </c>
      <c r="AZ174" s="89" t="e">
        <f t="shared" si="110"/>
        <v>#VALUE!</v>
      </c>
      <c r="BA174" s="90" t="e">
        <f t="shared" si="111"/>
        <v>#VALUE!</v>
      </c>
      <c r="BB174" s="69" t="e">
        <f>IF(AND(AY174&lt;&gt;"",BA174&lt;&gt;""),VLOOKUP(AY174&amp;BA174,'No Eliminar'!$P$3:$Q$27,2,FALSE),"")</f>
        <v>#VALUE!</v>
      </c>
      <c r="BC174" s="88"/>
      <c r="BD174" s="992"/>
      <c r="BE174" s="992"/>
      <c r="BF174" s="992"/>
      <c r="BG174" s="992"/>
      <c r="BH174" s="992"/>
      <c r="BI174" s="1091"/>
    </row>
    <row r="175" spans="2:61" ht="49.5" thickBot="1" x14ac:dyDescent="0.35">
      <c r="B175" s="63"/>
      <c r="C175" s="156" t="e">
        <f>VLOOKUP(B175,'No Eliminar'!B$3:D$18,2,FALSE)</f>
        <v>#N/A</v>
      </c>
      <c r="D175" s="156" t="e">
        <f>VLOOKUP(B175,'No Eliminar'!B$3:E$18,4,FALSE)</f>
        <v>#N/A</v>
      </c>
      <c r="E175" s="63"/>
      <c r="F175" s="133"/>
      <c r="G175" s="153"/>
      <c r="H175" s="64"/>
      <c r="I175" s="82"/>
      <c r="J175" s="82"/>
      <c r="K175" s="63"/>
      <c r="L175" s="142"/>
      <c r="M175" s="937" t="str">
        <f t="shared" si="99"/>
        <v>;</v>
      </c>
      <c r="N175" s="938" t="str">
        <f t="shared" si="100"/>
        <v/>
      </c>
      <c r="O175" s="83"/>
      <c r="P175" s="83"/>
      <c r="Q175" s="83"/>
      <c r="R175" s="83"/>
      <c r="S175" s="83"/>
      <c r="T175" s="83"/>
      <c r="U175" s="83"/>
      <c r="V175" s="83"/>
      <c r="W175" s="83"/>
      <c r="X175" s="83"/>
      <c r="Y175" s="83"/>
      <c r="Z175" s="83"/>
      <c r="AA175" s="83"/>
      <c r="AB175" s="83"/>
      <c r="AC175" s="83"/>
      <c r="AD175" s="83"/>
      <c r="AE175" s="83"/>
      <c r="AF175" s="83"/>
      <c r="AG175" s="83"/>
      <c r="AH175" s="57">
        <f t="shared" si="101"/>
        <v>0</v>
      </c>
      <c r="AI175" s="75" t="str">
        <f t="shared" si="102"/>
        <v>Moderado</v>
      </c>
      <c r="AJ175" s="74">
        <f t="shared" si="103"/>
        <v>0.6</v>
      </c>
      <c r="AK175" s="936" t="e">
        <f>IF(AND(M175&lt;&gt;"",AI175&lt;&gt;""),VLOOKUP(M175&amp;AI175,'No Eliminar'!$P$32:$Q$56,2,FALSE),"")</f>
        <v>#N/A</v>
      </c>
      <c r="AL175" s="124"/>
      <c r="AM175" s="992"/>
      <c r="AN175" s="992"/>
      <c r="AO175" s="87" t="str">
        <f t="shared" si="104"/>
        <v>Impacto</v>
      </c>
      <c r="AP175" s="88"/>
      <c r="AQ175" s="130" t="str">
        <f t="shared" si="105"/>
        <v/>
      </c>
      <c r="AR175" s="88"/>
      <c r="AS175" s="86" t="str">
        <f t="shared" si="106"/>
        <v/>
      </c>
      <c r="AT175" s="89" t="e">
        <f t="shared" si="107"/>
        <v>#VALUE!</v>
      </c>
      <c r="AU175" s="88"/>
      <c r="AV175" s="88"/>
      <c r="AW175" s="88"/>
      <c r="AX175" s="89" t="str">
        <f t="shared" si="108"/>
        <v/>
      </c>
      <c r="AY175" s="90" t="str">
        <f t="shared" si="109"/>
        <v>Muy Alta</v>
      </c>
      <c r="AZ175" s="89" t="e">
        <f t="shared" si="110"/>
        <v>#VALUE!</v>
      </c>
      <c r="BA175" s="90" t="e">
        <f t="shared" si="111"/>
        <v>#VALUE!</v>
      </c>
      <c r="BB175" s="69" t="e">
        <f>IF(AND(AY175&lt;&gt;"",BA175&lt;&gt;""),VLOOKUP(AY175&amp;BA175,'No Eliminar'!$P$3:$Q$27,2,FALSE),"")</f>
        <v>#VALUE!</v>
      </c>
      <c r="BC175" s="88"/>
      <c r="BD175" s="992"/>
      <c r="BE175" s="992"/>
      <c r="BF175" s="992"/>
      <c r="BG175" s="992"/>
      <c r="BH175" s="992"/>
      <c r="BI175" s="1091"/>
    </row>
    <row r="176" spans="2:61" ht="49.5" thickBot="1" x14ac:dyDescent="0.35">
      <c r="B176" s="63"/>
      <c r="C176" s="156" t="e">
        <f>VLOOKUP(B176,'No Eliminar'!B$3:D$18,2,FALSE)</f>
        <v>#N/A</v>
      </c>
      <c r="D176" s="156" t="e">
        <f>VLOOKUP(B176,'No Eliminar'!B$3:E$18,4,FALSE)</f>
        <v>#N/A</v>
      </c>
      <c r="E176" s="63"/>
      <c r="F176" s="133"/>
      <c r="G176" s="153"/>
      <c r="H176" s="64"/>
      <c r="I176" s="82"/>
      <c r="J176" s="82"/>
      <c r="K176" s="63"/>
      <c r="L176" s="142"/>
      <c r="M176" s="937" t="str">
        <f t="shared" si="99"/>
        <v>;</v>
      </c>
      <c r="N176" s="938" t="str">
        <f t="shared" si="100"/>
        <v/>
      </c>
      <c r="O176" s="83"/>
      <c r="P176" s="83"/>
      <c r="Q176" s="83"/>
      <c r="R176" s="83"/>
      <c r="S176" s="83"/>
      <c r="T176" s="83"/>
      <c r="U176" s="83"/>
      <c r="V176" s="83"/>
      <c r="W176" s="83"/>
      <c r="X176" s="83"/>
      <c r="Y176" s="83"/>
      <c r="Z176" s="83"/>
      <c r="AA176" s="83"/>
      <c r="AB176" s="83"/>
      <c r="AC176" s="83"/>
      <c r="AD176" s="83"/>
      <c r="AE176" s="83"/>
      <c r="AF176" s="83"/>
      <c r="AG176" s="83"/>
      <c r="AH176" s="57">
        <f t="shared" si="101"/>
        <v>0</v>
      </c>
      <c r="AI176" s="75" t="str">
        <f t="shared" si="102"/>
        <v>Moderado</v>
      </c>
      <c r="AJ176" s="74">
        <f t="shared" si="103"/>
        <v>0.6</v>
      </c>
      <c r="AK176" s="936" t="e">
        <f>IF(AND(M176&lt;&gt;"",AI176&lt;&gt;""),VLOOKUP(M176&amp;AI176,'No Eliminar'!$P$32:$Q$56,2,FALSE),"")</f>
        <v>#N/A</v>
      </c>
      <c r="AL176" s="124"/>
      <c r="AM176" s="992"/>
      <c r="AN176" s="992"/>
      <c r="AO176" s="87" t="str">
        <f t="shared" si="104"/>
        <v>Impacto</v>
      </c>
      <c r="AP176" s="88"/>
      <c r="AQ176" s="130" t="str">
        <f t="shared" si="105"/>
        <v/>
      </c>
      <c r="AR176" s="88"/>
      <c r="AS176" s="86" t="str">
        <f t="shared" si="106"/>
        <v/>
      </c>
      <c r="AT176" s="89" t="e">
        <f t="shared" si="107"/>
        <v>#VALUE!</v>
      </c>
      <c r="AU176" s="88"/>
      <c r="AV176" s="88"/>
      <c r="AW176" s="88"/>
      <c r="AX176" s="89" t="str">
        <f t="shared" si="108"/>
        <v/>
      </c>
      <c r="AY176" s="90" t="str">
        <f t="shared" si="109"/>
        <v>Muy Alta</v>
      </c>
      <c r="AZ176" s="89" t="e">
        <f t="shared" si="110"/>
        <v>#VALUE!</v>
      </c>
      <c r="BA176" s="90" t="e">
        <f t="shared" si="111"/>
        <v>#VALUE!</v>
      </c>
      <c r="BB176" s="69" t="e">
        <f>IF(AND(AY176&lt;&gt;"",BA176&lt;&gt;""),VLOOKUP(AY176&amp;BA176,'No Eliminar'!$P$3:$Q$27,2,FALSE),"")</f>
        <v>#VALUE!</v>
      </c>
      <c r="BC176" s="88"/>
      <c r="BD176" s="992"/>
      <c r="BE176" s="992"/>
      <c r="BF176" s="992"/>
      <c r="BG176" s="992"/>
      <c r="BH176" s="992"/>
      <c r="BI176" s="1091"/>
    </row>
    <row r="177" spans="2:61" ht="49.5" thickBot="1" x14ac:dyDescent="0.35">
      <c r="B177" s="63"/>
      <c r="C177" s="156" t="e">
        <f>VLOOKUP(B177,'No Eliminar'!B$3:D$18,2,FALSE)</f>
        <v>#N/A</v>
      </c>
      <c r="D177" s="156" t="e">
        <f>VLOOKUP(B177,'No Eliminar'!B$3:E$18,4,FALSE)</f>
        <v>#N/A</v>
      </c>
      <c r="E177" s="63"/>
      <c r="F177" s="133"/>
      <c r="G177" s="153"/>
      <c r="H177" s="64"/>
      <c r="I177" s="82"/>
      <c r="J177" s="82"/>
      <c r="K177" s="63"/>
      <c r="L177" s="142"/>
      <c r="M177" s="937" t="str">
        <f t="shared" si="99"/>
        <v>;</v>
      </c>
      <c r="N177" s="938" t="str">
        <f t="shared" si="100"/>
        <v/>
      </c>
      <c r="O177" s="83"/>
      <c r="P177" s="83"/>
      <c r="Q177" s="83"/>
      <c r="R177" s="83"/>
      <c r="S177" s="83"/>
      <c r="T177" s="83"/>
      <c r="U177" s="83"/>
      <c r="V177" s="83"/>
      <c r="W177" s="83"/>
      <c r="X177" s="83"/>
      <c r="Y177" s="83"/>
      <c r="Z177" s="83"/>
      <c r="AA177" s="83"/>
      <c r="AB177" s="83"/>
      <c r="AC177" s="83"/>
      <c r="AD177" s="83"/>
      <c r="AE177" s="83"/>
      <c r="AF177" s="83"/>
      <c r="AG177" s="83"/>
      <c r="AH177" s="57">
        <f t="shared" si="101"/>
        <v>0</v>
      </c>
      <c r="AI177" s="75" t="str">
        <f t="shared" si="102"/>
        <v>Moderado</v>
      </c>
      <c r="AJ177" s="74">
        <f t="shared" si="103"/>
        <v>0.6</v>
      </c>
      <c r="AK177" s="936" t="e">
        <f>IF(AND(M177&lt;&gt;"",AI177&lt;&gt;""),VLOOKUP(M177&amp;AI177,'No Eliminar'!$P$32:$Q$56,2,FALSE),"")</f>
        <v>#N/A</v>
      </c>
      <c r="AL177" s="124"/>
      <c r="AM177" s="992"/>
      <c r="AN177" s="992"/>
      <c r="AO177" s="87" t="str">
        <f t="shared" si="104"/>
        <v>Impacto</v>
      </c>
      <c r="AP177" s="88"/>
      <c r="AQ177" s="130" t="str">
        <f t="shared" si="105"/>
        <v/>
      </c>
      <c r="AR177" s="88"/>
      <c r="AS177" s="86" t="str">
        <f t="shared" si="106"/>
        <v/>
      </c>
      <c r="AT177" s="89" t="e">
        <f t="shared" si="107"/>
        <v>#VALUE!</v>
      </c>
      <c r="AU177" s="88"/>
      <c r="AV177" s="88"/>
      <c r="AW177" s="88"/>
      <c r="AX177" s="89" t="str">
        <f t="shared" si="108"/>
        <v/>
      </c>
      <c r="AY177" s="90" t="str">
        <f t="shared" si="109"/>
        <v>Muy Alta</v>
      </c>
      <c r="AZ177" s="89" t="e">
        <f t="shared" si="110"/>
        <v>#VALUE!</v>
      </c>
      <c r="BA177" s="90" t="e">
        <f t="shared" si="111"/>
        <v>#VALUE!</v>
      </c>
      <c r="BB177" s="69" t="e">
        <f>IF(AND(AY177&lt;&gt;"",BA177&lt;&gt;""),VLOOKUP(AY177&amp;BA177,'No Eliminar'!$P$3:$Q$27,2,FALSE),"")</f>
        <v>#VALUE!</v>
      </c>
      <c r="BC177" s="88"/>
      <c r="BD177" s="992"/>
      <c r="BE177" s="992"/>
      <c r="BF177" s="992"/>
      <c r="BG177" s="992"/>
      <c r="BH177" s="992"/>
      <c r="BI177" s="1091"/>
    </row>
    <row r="178" spans="2:61" ht="49.5" thickBot="1" x14ac:dyDescent="0.35">
      <c r="B178" s="63"/>
      <c r="C178" s="156" t="e">
        <f>VLOOKUP(B178,'No Eliminar'!B$3:D$18,2,FALSE)</f>
        <v>#N/A</v>
      </c>
      <c r="D178" s="156" t="e">
        <f>VLOOKUP(B178,'No Eliminar'!B$3:E$18,4,FALSE)</f>
        <v>#N/A</v>
      </c>
      <c r="E178" s="63"/>
      <c r="F178" s="133"/>
      <c r="G178" s="153"/>
      <c r="H178" s="64"/>
      <c r="I178" s="82"/>
      <c r="J178" s="82"/>
      <c r="K178" s="63"/>
      <c r="L178" s="142"/>
      <c r="M178" s="937" t="str">
        <f t="shared" si="99"/>
        <v>;</v>
      </c>
      <c r="N178" s="938" t="str">
        <f t="shared" si="100"/>
        <v/>
      </c>
      <c r="O178" s="83"/>
      <c r="P178" s="83"/>
      <c r="Q178" s="83"/>
      <c r="R178" s="83"/>
      <c r="S178" s="83"/>
      <c r="T178" s="83"/>
      <c r="U178" s="83"/>
      <c r="V178" s="83"/>
      <c r="W178" s="83"/>
      <c r="X178" s="83"/>
      <c r="Y178" s="83"/>
      <c r="Z178" s="83"/>
      <c r="AA178" s="83"/>
      <c r="AB178" s="83"/>
      <c r="AC178" s="83"/>
      <c r="AD178" s="83"/>
      <c r="AE178" s="83"/>
      <c r="AF178" s="83"/>
      <c r="AG178" s="83"/>
      <c r="AH178" s="57">
        <f t="shared" si="101"/>
        <v>0</v>
      </c>
      <c r="AI178" s="75" t="str">
        <f t="shared" si="102"/>
        <v>Moderado</v>
      </c>
      <c r="AJ178" s="74">
        <f t="shared" si="103"/>
        <v>0.6</v>
      </c>
      <c r="AK178" s="936" t="e">
        <f>IF(AND(M178&lt;&gt;"",AI178&lt;&gt;""),VLOOKUP(M178&amp;AI178,'No Eliminar'!$P$32:$Q$56,2,FALSE),"")</f>
        <v>#N/A</v>
      </c>
      <c r="AL178" s="124"/>
      <c r="AM178" s="992"/>
      <c r="AN178" s="992"/>
      <c r="AO178" s="87" t="str">
        <f t="shared" si="104"/>
        <v>Impacto</v>
      </c>
      <c r="AP178" s="88"/>
      <c r="AQ178" s="130" t="str">
        <f t="shared" si="105"/>
        <v/>
      </c>
      <c r="AR178" s="88"/>
      <c r="AS178" s="86" t="str">
        <f t="shared" si="106"/>
        <v/>
      </c>
      <c r="AT178" s="89" t="e">
        <f t="shared" si="107"/>
        <v>#VALUE!</v>
      </c>
      <c r="AU178" s="88"/>
      <c r="AV178" s="88"/>
      <c r="AW178" s="88"/>
      <c r="AX178" s="89" t="str">
        <f t="shared" si="108"/>
        <v/>
      </c>
      <c r="AY178" s="90" t="str">
        <f t="shared" si="109"/>
        <v>Muy Alta</v>
      </c>
      <c r="AZ178" s="89" t="e">
        <f t="shared" si="110"/>
        <v>#VALUE!</v>
      </c>
      <c r="BA178" s="90" t="e">
        <f t="shared" si="111"/>
        <v>#VALUE!</v>
      </c>
      <c r="BB178" s="69" t="e">
        <f>IF(AND(AY178&lt;&gt;"",BA178&lt;&gt;""),VLOOKUP(AY178&amp;BA178,'No Eliminar'!$P$3:$Q$27,2,FALSE),"")</f>
        <v>#VALUE!</v>
      </c>
      <c r="BC178" s="88"/>
      <c r="BD178" s="992"/>
      <c r="BE178" s="992"/>
      <c r="BF178" s="992"/>
      <c r="BG178" s="992"/>
      <c r="BH178" s="992"/>
      <c r="BI178" s="1091"/>
    </row>
    <row r="179" spans="2:61" ht="49.5" thickBot="1" x14ac:dyDescent="0.35">
      <c r="B179" s="63"/>
      <c r="C179" s="156" t="e">
        <f>VLOOKUP(B179,'No Eliminar'!B$3:D$18,2,FALSE)</f>
        <v>#N/A</v>
      </c>
      <c r="D179" s="156" t="e">
        <f>VLOOKUP(B179,'No Eliminar'!B$3:E$18,4,FALSE)</f>
        <v>#N/A</v>
      </c>
      <c r="E179" s="63"/>
      <c r="F179" s="133"/>
      <c r="G179" s="153"/>
      <c r="H179" s="64"/>
      <c r="I179" s="82"/>
      <c r="J179" s="82"/>
      <c r="K179" s="63"/>
      <c r="L179" s="142"/>
      <c r="M179" s="937" t="str">
        <f t="shared" si="99"/>
        <v>;</v>
      </c>
      <c r="N179" s="938" t="str">
        <f t="shared" si="100"/>
        <v/>
      </c>
      <c r="O179" s="83"/>
      <c r="P179" s="83"/>
      <c r="Q179" s="83"/>
      <c r="R179" s="83"/>
      <c r="S179" s="83"/>
      <c r="T179" s="83"/>
      <c r="U179" s="83"/>
      <c r="V179" s="83"/>
      <c r="W179" s="83"/>
      <c r="X179" s="83"/>
      <c r="Y179" s="83"/>
      <c r="Z179" s="83"/>
      <c r="AA179" s="83"/>
      <c r="AB179" s="83"/>
      <c r="AC179" s="83"/>
      <c r="AD179" s="83"/>
      <c r="AE179" s="83"/>
      <c r="AF179" s="83"/>
      <c r="AG179" s="83"/>
      <c r="AH179" s="57">
        <f t="shared" si="101"/>
        <v>0</v>
      </c>
      <c r="AI179" s="75" t="str">
        <f t="shared" si="102"/>
        <v>Moderado</v>
      </c>
      <c r="AJ179" s="74">
        <f t="shared" si="103"/>
        <v>0.6</v>
      </c>
      <c r="AK179" s="936" t="e">
        <f>IF(AND(M179&lt;&gt;"",AI179&lt;&gt;""),VLOOKUP(M179&amp;AI179,'No Eliminar'!$P$32:$Q$56,2,FALSE),"")</f>
        <v>#N/A</v>
      </c>
      <c r="AL179" s="124"/>
      <c r="AM179" s="992"/>
      <c r="AN179" s="992"/>
      <c r="AO179" s="87" t="str">
        <f t="shared" si="104"/>
        <v>Impacto</v>
      </c>
      <c r="AP179" s="88"/>
      <c r="AQ179" s="130" t="str">
        <f t="shared" si="105"/>
        <v/>
      </c>
      <c r="AR179" s="88"/>
      <c r="AS179" s="86" t="str">
        <f t="shared" si="106"/>
        <v/>
      </c>
      <c r="AT179" s="89" t="e">
        <f t="shared" si="107"/>
        <v>#VALUE!</v>
      </c>
      <c r="AU179" s="88"/>
      <c r="AV179" s="88"/>
      <c r="AW179" s="88"/>
      <c r="AX179" s="89" t="str">
        <f t="shared" si="108"/>
        <v/>
      </c>
      <c r="AY179" s="90" t="str">
        <f t="shared" si="109"/>
        <v>Muy Alta</v>
      </c>
      <c r="AZ179" s="89" t="e">
        <f t="shared" si="110"/>
        <v>#VALUE!</v>
      </c>
      <c r="BA179" s="90" t="e">
        <f t="shared" si="111"/>
        <v>#VALUE!</v>
      </c>
      <c r="BB179" s="69" t="e">
        <f>IF(AND(AY179&lt;&gt;"",BA179&lt;&gt;""),VLOOKUP(AY179&amp;BA179,'No Eliminar'!$P$3:$Q$27,2,FALSE),"")</f>
        <v>#VALUE!</v>
      </c>
      <c r="BC179" s="88"/>
      <c r="BD179" s="992"/>
      <c r="BE179" s="992"/>
      <c r="BF179" s="992"/>
      <c r="BG179" s="992"/>
      <c r="BH179" s="992"/>
      <c r="BI179" s="1091"/>
    </row>
    <row r="180" spans="2:61" ht="49.5" thickBot="1" x14ac:dyDescent="0.35">
      <c r="B180" s="63"/>
      <c r="C180" s="156" t="e">
        <f>VLOOKUP(B180,'No Eliminar'!B$3:D$18,2,FALSE)</f>
        <v>#N/A</v>
      </c>
      <c r="D180" s="156" t="e">
        <f>VLOOKUP(B180,'No Eliminar'!B$3:E$18,4,FALSE)</f>
        <v>#N/A</v>
      </c>
      <c r="E180" s="63"/>
      <c r="F180" s="133"/>
      <c r="G180" s="153"/>
      <c r="H180" s="64"/>
      <c r="I180" s="82"/>
      <c r="J180" s="82"/>
      <c r="K180" s="63"/>
      <c r="L180" s="142"/>
      <c r="M180" s="937" t="str">
        <f t="shared" si="99"/>
        <v>;</v>
      </c>
      <c r="N180" s="938" t="str">
        <f t="shared" si="100"/>
        <v/>
      </c>
      <c r="O180" s="83"/>
      <c r="P180" s="83"/>
      <c r="Q180" s="83"/>
      <c r="R180" s="83"/>
      <c r="S180" s="83"/>
      <c r="T180" s="83"/>
      <c r="U180" s="83"/>
      <c r="V180" s="83"/>
      <c r="W180" s="83"/>
      <c r="X180" s="83"/>
      <c r="Y180" s="83"/>
      <c r="Z180" s="83"/>
      <c r="AA180" s="83"/>
      <c r="AB180" s="83"/>
      <c r="AC180" s="83"/>
      <c r="AD180" s="83"/>
      <c r="AE180" s="83"/>
      <c r="AF180" s="83"/>
      <c r="AG180" s="83"/>
      <c r="AH180" s="57">
        <f t="shared" si="101"/>
        <v>0</v>
      </c>
      <c r="AI180" s="75" t="str">
        <f t="shared" si="102"/>
        <v>Moderado</v>
      </c>
      <c r="AJ180" s="74">
        <f t="shared" si="103"/>
        <v>0.6</v>
      </c>
      <c r="AK180" s="936" t="e">
        <f>IF(AND(M180&lt;&gt;"",AI180&lt;&gt;""),VLOOKUP(M180&amp;AI180,'No Eliminar'!$P$32:$Q$56,2,FALSE),"")</f>
        <v>#N/A</v>
      </c>
      <c r="AL180" s="124"/>
      <c r="AM180" s="992"/>
      <c r="AN180" s="992"/>
      <c r="AO180" s="87" t="str">
        <f t="shared" si="104"/>
        <v>Impacto</v>
      </c>
      <c r="AP180" s="88"/>
      <c r="AQ180" s="130" t="str">
        <f t="shared" si="105"/>
        <v/>
      </c>
      <c r="AR180" s="88"/>
      <c r="AS180" s="86" t="str">
        <f t="shared" si="106"/>
        <v/>
      </c>
      <c r="AT180" s="89" t="e">
        <f t="shared" si="107"/>
        <v>#VALUE!</v>
      </c>
      <c r="AU180" s="88"/>
      <c r="AV180" s="88"/>
      <c r="AW180" s="88"/>
      <c r="AX180" s="89" t="str">
        <f t="shared" si="108"/>
        <v/>
      </c>
      <c r="AY180" s="90" t="str">
        <f t="shared" si="109"/>
        <v>Muy Alta</v>
      </c>
      <c r="AZ180" s="89" t="e">
        <f t="shared" si="110"/>
        <v>#VALUE!</v>
      </c>
      <c r="BA180" s="90" t="e">
        <f t="shared" si="111"/>
        <v>#VALUE!</v>
      </c>
      <c r="BB180" s="69" t="e">
        <f>IF(AND(AY180&lt;&gt;"",BA180&lt;&gt;""),VLOOKUP(AY180&amp;BA180,'No Eliminar'!$P$3:$Q$27,2,FALSE),"")</f>
        <v>#VALUE!</v>
      </c>
      <c r="BC180" s="88"/>
      <c r="BD180" s="992"/>
      <c r="BE180" s="992"/>
      <c r="BF180" s="992"/>
      <c r="BG180" s="992"/>
      <c r="BH180" s="992"/>
      <c r="BI180" s="1091"/>
    </row>
    <row r="181" spans="2:61" ht="49.5" thickBot="1" x14ac:dyDescent="0.35">
      <c r="B181" s="63"/>
      <c r="C181" s="156" t="e">
        <f>VLOOKUP(B181,'No Eliminar'!B$3:D$18,2,FALSE)</f>
        <v>#N/A</v>
      </c>
      <c r="D181" s="156" t="e">
        <f>VLOOKUP(B181,'No Eliminar'!B$3:E$18,4,FALSE)</f>
        <v>#N/A</v>
      </c>
      <c r="E181" s="63"/>
      <c r="F181" s="133"/>
      <c r="G181" s="153"/>
      <c r="H181" s="64"/>
      <c r="I181" s="82"/>
      <c r="J181" s="82"/>
      <c r="K181" s="63"/>
      <c r="L181" s="142"/>
      <c r="M181" s="937" t="str">
        <f t="shared" si="99"/>
        <v>;</v>
      </c>
      <c r="N181" s="938" t="str">
        <f t="shared" si="100"/>
        <v/>
      </c>
      <c r="O181" s="83"/>
      <c r="P181" s="83"/>
      <c r="Q181" s="83"/>
      <c r="R181" s="83"/>
      <c r="S181" s="83"/>
      <c r="T181" s="83"/>
      <c r="U181" s="83"/>
      <c r="V181" s="83"/>
      <c r="W181" s="83"/>
      <c r="X181" s="83"/>
      <c r="Y181" s="83"/>
      <c r="Z181" s="83"/>
      <c r="AA181" s="83"/>
      <c r="AB181" s="83"/>
      <c r="AC181" s="83"/>
      <c r="AD181" s="83"/>
      <c r="AE181" s="83"/>
      <c r="AF181" s="83"/>
      <c r="AG181" s="83"/>
      <c r="AH181" s="57">
        <f t="shared" si="101"/>
        <v>0</v>
      </c>
      <c r="AI181" s="75" t="str">
        <f t="shared" si="102"/>
        <v>Moderado</v>
      </c>
      <c r="AJ181" s="74">
        <f t="shared" si="103"/>
        <v>0.6</v>
      </c>
      <c r="AK181" s="936" t="e">
        <f>IF(AND(M181&lt;&gt;"",AI181&lt;&gt;""),VLOOKUP(M181&amp;AI181,'No Eliminar'!$P$32:$Q$56,2,FALSE),"")</f>
        <v>#N/A</v>
      </c>
      <c r="AL181" s="124"/>
      <c r="AM181" s="992"/>
      <c r="AN181" s="992"/>
      <c r="AO181" s="87" t="str">
        <f t="shared" si="104"/>
        <v>Impacto</v>
      </c>
      <c r="AP181" s="88"/>
      <c r="AQ181" s="130" t="str">
        <f t="shared" si="105"/>
        <v/>
      </c>
      <c r="AR181" s="88"/>
      <c r="AS181" s="86" t="str">
        <f t="shared" si="106"/>
        <v/>
      </c>
      <c r="AT181" s="89" t="e">
        <f t="shared" si="107"/>
        <v>#VALUE!</v>
      </c>
      <c r="AU181" s="88"/>
      <c r="AV181" s="88"/>
      <c r="AW181" s="88"/>
      <c r="AX181" s="89" t="str">
        <f t="shared" si="108"/>
        <v/>
      </c>
      <c r="AY181" s="90" t="str">
        <f t="shared" si="109"/>
        <v>Muy Alta</v>
      </c>
      <c r="AZ181" s="89" t="e">
        <f t="shared" si="110"/>
        <v>#VALUE!</v>
      </c>
      <c r="BA181" s="90" t="e">
        <f t="shared" si="111"/>
        <v>#VALUE!</v>
      </c>
      <c r="BB181" s="69" t="e">
        <f>IF(AND(AY181&lt;&gt;"",BA181&lt;&gt;""),VLOOKUP(AY181&amp;BA181,'No Eliminar'!$P$3:$Q$27,2,FALSE),"")</f>
        <v>#VALUE!</v>
      </c>
      <c r="BC181" s="88"/>
      <c r="BD181" s="992"/>
      <c r="BE181" s="992"/>
      <c r="BF181" s="992"/>
      <c r="BG181" s="992"/>
      <c r="BH181" s="992"/>
      <c r="BI181" s="1091"/>
    </row>
    <row r="182" spans="2:61" ht="49.5" thickBot="1" x14ac:dyDescent="0.35">
      <c r="B182" s="63"/>
      <c r="C182" s="156" t="e">
        <f>VLOOKUP(B182,'No Eliminar'!B$3:D$18,2,FALSE)</f>
        <v>#N/A</v>
      </c>
      <c r="D182" s="156" t="e">
        <f>VLOOKUP(B182,'No Eliminar'!B$3:E$18,4,FALSE)</f>
        <v>#N/A</v>
      </c>
      <c r="E182" s="63"/>
      <c r="F182" s="133"/>
      <c r="G182" s="153"/>
      <c r="H182" s="64"/>
      <c r="I182" s="82"/>
      <c r="J182" s="82"/>
      <c r="K182" s="63"/>
      <c r="L182" s="142"/>
      <c r="M182" s="937" t="str">
        <f t="shared" si="99"/>
        <v>;</v>
      </c>
      <c r="N182" s="938" t="str">
        <f t="shared" si="100"/>
        <v/>
      </c>
      <c r="O182" s="83"/>
      <c r="P182" s="83"/>
      <c r="Q182" s="83"/>
      <c r="R182" s="83"/>
      <c r="S182" s="83"/>
      <c r="T182" s="83"/>
      <c r="U182" s="83"/>
      <c r="V182" s="83"/>
      <c r="W182" s="83"/>
      <c r="X182" s="83"/>
      <c r="Y182" s="83"/>
      <c r="Z182" s="83"/>
      <c r="AA182" s="83"/>
      <c r="AB182" s="83"/>
      <c r="AC182" s="83"/>
      <c r="AD182" s="83"/>
      <c r="AE182" s="83"/>
      <c r="AF182" s="83"/>
      <c r="AG182" s="83"/>
      <c r="AH182" s="57">
        <f t="shared" si="101"/>
        <v>0</v>
      </c>
      <c r="AI182" s="75" t="str">
        <f t="shared" si="102"/>
        <v>Moderado</v>
      </c>
      <c r="AJ182" s="74">
        <f t="shared" si="103"/>
        <v>0.6</v>
      </c>
      <c r="AK182" s="936" t="e">
        <f>IF(AND(M182&lt;&gt;"",AI182&lt;&gt;""),VLOOKUP(M182&amp;AI182,'No Eliminar'!$P$32:$Q$56,2,FALSE),"")</f>
        <v>#N/A</v>
      </c>
      <c r="AL182" s="124"/>
      <c r="AM182" s="992"/>
      <c r="AN182" s="992"/>
      <c r="AO182" s="87" t="str">
        <f t="shared" si="104"/>
        <v>Impacto</v>
      </c>
      <c r="AP182" s="88"/>
      <c r="AQ182" s="130" t="str">
        <f t="shared" si="105"/>
        <v/>
      </c>
      <c r="AR182" s="88"/>
      <c r="AS182" s="86" t="str">
        <f t="shared" si="106"/>
        <v/>
      </c>
      <c r="AT182" s="89" t="e">
        <f t="shared" si="107"/>
        <v>#VALUE!</v>
      </c>
      <c r="AU182" s="88"/>
      <c r="AV182" s="88"/>
      <c r="AW182" s="88"/>
      <c r="AX182" s="89" t="str">
        <f t="shared" si="108"/>
        <v/>
      </c>
      <c r="AY182" s="90" t="str">
        <f t="shared" si="109"/>
        <v>Muy Alta</v>
      </c>
      <c r="AZ182" s="89" t="e">
        <f t="shared" si="110"/>
        <v>#VALUE!</v>
      </c>
      <c r="BA182" s="90" t="e">
        <f t="shared" si="111"/>
        <v>#VALUE!</v>
      </c>
      <c r="BB182" s="69" t="e">
        <f>IF(AND(AY182&lt;&gt;"",BA182&lt;&gt;""),VLOOKUP(AY182&amp;BA182,'No Eliminar'!$P$3:$Q$27,2,FALSE),"")</f>
        <v>#VALUE!</v>
      </c>
      <c r="BC182" s="88"/>
      <c r="BD182" s="992"/>
      <c r="BE182" s="992"/>
      <c r="BF182" s="992"/>
      <c r="BG182" s="992"/>
      <c r="BH182" s="992"/>
      <c r="BI182" s="1091"/>
    </row>
    <row r="183" spans="2:61" ht="49.5" thickBot="1" x14ac:dyDescent="0.35">
      <c r="B183" s="63"/>
      <c r="C183" s="156" t="e">
        <f>VLOOKUP(B183,'No Eliminar'!B$3:D$18,2,FALSE)</f>
        <v>#N/A</v>
      </c>
      <c r="D183" s="156" t="e">
        <f>VLOOKUP(B183,'No Eliminar'!B$3:E$18,4,FALSE)</f>
        <v>#N/A</v>
      </c>
      <c r="E183" s="63"/>
      <c r="F183" s="133"/>
      <c r="G183" s="153"/>
      <c r="H183" s="64"/>
      <c r="I183" s="82"/>
      <c r="J183" s="82"/>
      <c r="K183" s="63"/>
      <c r="L183" s="142"/>
      <c r="M183" s="937" t="str">
        <f t="shared" si="99"/>
        <v>;</v>
      </c>
      <c r="N183" s="938" t="str">
        <f t="shared" si="100"/>
        <v/>
      </c>
      <c r="O183" s="83"/>
      <c r="P183" s="83"/>
      <c r="Q183" s="83"/>
      <c r="R183" s="83"/>
      <c r="S183" s="83"/>
      <c r="T183" s="83"/>
      <c r="U183" s="83"/>
      <c r="V183" s="83"/>
      <c r="W183" s="83"/>
      <c r="X183" s="83"/>
      <c r="Y183" s="83"/>
      <c r="Z183" s="83"/>
      <c r="AA183" s="83"/>
      <c r="AB183" s="83"/>
      <c r="AC183" s="83"/>
      <c r="AD183" s="83"/>
      <c r="AE183" s="83"/>
      <c r="AF183" s="83"/>
      <c r="AG183" s="83"/>
      <c r="AH183" s="57">
        <f t="shared" si="101"/>
        <v>0</v>
      </c>
      <c r="AI183" s="75" t="str">
        <f t="shared" si="102"/>
        <v>Moderado</v>
      </c>
      <c r="AJ183" s="74">
        <f t="shared" si="103"/>
        <v>0.6</v>
      </c>
      <c r="AK183" s="936" t="e">
        <f>IF(AND(M183&lt;&gt;"",AI183&lt;&gt;""),VLOOKUP(M183&amp;AI183,'No Eliminar'!$P$32:$Q$56,2,FALSE),"")</f>
        <v>#N/A</v>
      </c>
      <c r="AL183" s="124"/>
      <c r="AM183" s="992"/>
      <c r="AN183" s="992"/>
      <c r="AO183" s="87" t="str">
        <f t="shared" si="104"/>
        <v>Impacto</v>
      </c>
      <c r="AP183" s="88"/>
      <c r="AQ183" s="130" t="str">
        <f t="shared" si="105"/>
        <v/>
      </c>
      <c r="AR183" s="88"/>
      <c r="AS183" s="86" t="str">
        <f t="shared" si="106"/>
        <v/>
      </c>
      <c r="AT183" s="89" t="e">
        <f t="shared" si="107"/>
        <v>#VALUE!</v>
      </c>
      <c r="AU183" s="88"/>
      <c r="AV183" s="88"/>
      <c r="AW183" s="88"/>
      <c r="AX183" s="89" t="str">
        <f t="shared" si="108"/>
        <v/>
      </c>
      <c r="AY183" s="90" t="str">
        <f t="shared" si="109"/>
        <v>Muy Alta</v>
      </c>
      <c r="AZ183" s="89" t="e">
        <f t="shared" si="110"/>
        <v>#VALUE!</v>
      </c>
      <c r="BA183" s="90" t="e">
        <f t="shared" si="111"/>
        <v>#VALUE!</v>
      </c>
      <c r="BB183" s="69" t="e">
        <f>IF(AND(AY183&lt;&gt;"",BA183&lt;&gt;""),VLOOKUP(AY183&amp;BA183,'No Eliminar'!$P$3:$Q$27,2,FALSE),"")</f>
        <v>#VALUE!</v>
      </c>
      <c r="BC183" s="88"/>
      <c r="BD183" s="992"/>
      <c r="BE183" s="992"/>
      <c r="BF183" s="992"/>
      <c r="BG183" s="992"/>
      <c r="BH183" s="992"/>
      <c r="BI183" s="1091"/>
    </row>
    <row r="184" spans="2:61" ht="49.5" thickBot="1" x14ac:dyDescent="0.35">
      <c r="B184" s="63"/>
      <c r="C184" s="156" t="e">
        <f>VLOOKUP(B184,'No Eliminar'!B$3:D$18,2,FALSE)</f>
        <v>#N/A</v>
      </c>
      <c r="D184" s="156" t="e">
        <f>VLOOKUP(B184,'No Eliminar'!B$3:E$18,4,FALSE)</f>
        <v>#N/A</v>
      </c>
      <c r="E184" s="63"/>
      <c r="F184" s="133"/>
      <c r="G184" s="153"/>
      <c r="H184" s="64"/>
      <c r="I184" s="82"/>
      <c r="J184" s="82"/>
      <c r="K184" s="63"/>
      <c r="L184" s="142"/>
      <c r="M184" s="937" t="str">
        <f t="shared" si="99"/>
        <v>;</v>
      </c>
      <c r="N184" s="938" t="str">
        <f t="shared" si="100"/>
        <v/>
      </c>
      <c r="O184" s="83"/>
      <c r="P184" s="83"/>
      <c r="Q184" s="83"/>
      <c r="R184" s="83"/>
      <c r="S184" s="83"/>
      <c r="T184" s="83"/>
      <c r="U184" s="83"/>
      <c r="V184" s="83"/>
      <c r="W184" s="83"/>
      <c r="X184" s="83"/>
      <c r="Y184" s="83"/>
      <c r="Z184" s="83"/>
      <c r="AA184" s="83"/>
      <c r="AB184" s="83"/>
      <c r="AC184" s="83"/>
      <c r="AD184" s="83"/>
      <c r="AE184" s="83"/>
      <c r="AF184" s="83"/>
      <c r="AG184" s="83"/>
      <c r="AH184" s="57">
        <f t="shared" si="101"/>
        <v>0</v>
      </c>
      <c r="AI184" s="75" t="str">
        <f t="shared" si="102"/>
        <v>Moderado</v>
      </c>
      <c r="AJ184" s="74">
        <f t="shared" si="103"/>
        <v>0.6</v>
      </c>
      <c r="AK184" s="936" t="e">
        <f>IF(AND(M184&lt;&gt;"",AI184&lt;&gt;""),VLOOKUP(M184&amp;AI184,'No Eliminar'!$P$32:$Q$56,2,FALSE),"")</f>
        <v>#N/A</v>
      </c>
      <c r="AL184" s="124"/>
      <c r="AM184" s="992"/>
      <c r="AN184" s="992"/>
      <c r="AO184" s="87" t="str">
        <f t="shared" si="104"/>
        <v>Impacto</v>
      </c>
      <c r="AP184" s="88"/>
      <c r="AQ184" s="130" t="str">
        <f t="shared" si="105"/>
        <v/>
      </c>
      <c r="AR184" s="88"/>
      <c r="AS184" s="86" t="str">
        <f t="shared" si="106"/>
        <v/>
      </c>
      <c r="AT184" s="89" t="e">
        <f t="shared" si="107"/>
        <v>#VALUE!</v>
      </c>
      <c r="AU184" s="88"/>
      <c r="AV184" s="88"/>
      <c r="AW184" s="88"/>
      <c r="AX184" s="89" t="str">
        <f t="shared" si="108"/>
        <v/>
      </c>
      <c r="AY184" s="90" t="str">
        <f t="shared" si="109"/>
        <v>Muy Alta</v>
      </c>
      <c r="AZ184" s="89" t="e">
        <f t="shared" si="110"/>
        <v>#VALUE!</v>
      </c>
      <c r="BA184" s="90" t="e">
        <f t="shared" si="111"/>
        <v>#VALUE!</v>
      </c>
      <c r="BB184" s="69" t="e">
        <f>IF(AND(AY184&lt;&gt;"",BA184&lt;&gt;""),VLOOKUP(AY184&amp;BA184,'No Eliminar'!$P$3:$Q$27,2,FALSE),"")</f>
        <v>#VALUE!</v>
      </c>
      <c r="BC184" s="88"/>
      <c r="BD184" s="992"/>
      <c r="BE184" s="992"/>
      <c r="BF184" s="992"/>
      <c r="BG184" s="992"/>
      <c r="BH184" s="992"/>
      <c r="BI184" s="1091"/>
    </row>
    <row r="185" spans="2:61" ht="49.5" thickBot="1" x14ac:dyDescent="0.35">
      <c r="B185" s="63"/>
      <c r="C185" s="156" t="e">
        <f>VLOOKUP(B185,'No Eliminar'!B$3:D$18,2,FALSE)</f>
        <v>#N/A</v>
      </c>
      <c r="D185" s="156" t="e">
        <f>VLOOKUP(B185,'No Eliminar'!B$3:E$18,4,FALSE)</f>
        <v>#N/A</v>
      </c>
      <c r="E185" s="63"/>
      <c r="F185" s="133"/>
      <c r="G185" s="153"/>
      <c r="H185" s="64"/>
      <c r="I185" s="82"/>
      <c r="J185" s="82"/>
      <c r="K185" s="63"/>
      <c r="L185" s="142"/>
      <c r="M185" s="937" t="str">
        <f t="shared" si="99"/>
        <v>;</v>
      </c>
      <c r="N185" s="938" t="str">
        <f t="shared" si="100"/>
        <v/>
      </c>
      <c r="O185" s="83"/>
      <c r="P185" s="83"/>
      <c r="Q185" s="83"/>
      <c r="R185" s="83"/>
      <c r="S185" s="83"/>
      <c r="T185" s="83"/>
      <c r="U185" s="83"/>
      <c r="V185" s="83"/>
      <c r="W185" s="83"/>
      <c r="X185" s="83"/>
      <c r="Y185" s="83"/>
      <c r="Z185" s="83"/>
      <c r="AA185" s="83"/>
      <c r="AB185" s="83"/>
      <c r="AC185" s="83"/>
      <c r="AD185" s="83"/>
      <c r="AE185" s="83"/>
      <c r="AF185" s="83"/>
      <c r="AG185" s="83"/>
      <c r="AH185" s="57">
        <f t="shared" si="101"/>
        <v>0</v>
      </c>
      <c r="AI185" s="75" t="str">
        <f t="shared" si="102"/>
        <v>Moderado</v>
      </c>
      <c r="AJ185" s="74">
        <f t="shared" si="103"/>
        <v>0.6</v>
      </c>
      <c r="AK185" s="936" t="e">
        <f>IF(AND(M185&lt;&gt;"",AI185&lt;&gt;""),VLOOKUP(M185&amp;AI185,'No Eliminar'!$P$32:$Q$56,2,FALSE),"")</f>
        <v>#N/A</v>
      </c>
      <c r="AL185" s="124"/>
      <c r="AM185" s="992"/>
      <c r="AN185" s="992"/>
      <c r="AO185" s="87" t="str">
        <f t="shared" si="104"/>
        <v>Impacto</v>
      </c>
      <c r="AP185" s="88"/>
      <c r="AQ185" s="130" t="str">
        <f t="shared" si="105"/>
        <v/>
      </c>
      <c r="AR185" s="88"/>
      <c r="AS185" s="86" t="str">
        <f t="shared" si="106"/>
        <v/>
      </c>
      <c r="AT185" s="89" t="e">
        <f t="shared" si="107"/>
        <v>#VALUE!</v>
      </c>
      <c r="AU185" s="88"/>
      <c r="AV185" s="88"/>
      <c r="AW185" s="88"/>
      <c r="AX185" s="89" t="str">
        <f t="shared" si="108"/>
        <v/>
      </c>
      <c r="AY185" s="90" t="str">
        <f t="shared" si="109"/>
        <v>Muy Alta</v>
      </c>
      <c r="AZ185" s="89" t="e">
        <f t="shared" si="110"/>
        <v>#VALUE!</v>
      </c>
      <c r="BA185" s="90" t="e">
        <f t="shared" si="111"/>
        <v>#VALUE!</v>
      </c>
      <c r="BB185" s="69" t="e">
        <f>IF(AND(AY185&lt;&gt;"",BA185&lt;&gt;""),VLOOKUP(AY185&amp;BA185,'No Eliminar'!$P$3:$Q$27,2,FALSE),"")</f>
        <v>#VALUE!</v>
      </c>
      <c r="BC185" s="88"/>
      <c r="BD185" s="992"/>
      <c r="BE185" s="992"/>
      <c r="BF185" s="992"/>
      <c r="BG185" s="992"/>
      <c r="BH185" s="992"/>
      <c r="BI185" s="1091"/>
    </row>
    <row r="186" spans="2:61" ht="49.5" thickBot="1" x14ac:dyDescent="0.35">
      <c r="B186" s="63"/>
      <c r="C186" s="156" t="e">
        <f>VLOOKUP(B186,'No Eliminar'!B$3:D$18,2,FALSE)</f>
        <v>#N/A</v>
      </c>
      <c r="D186" s="156" t="e">
        <f>VLOOKUP(B186,'No Eliminar'!B$3:E$18,4,FALSE)</f>
        <v>#N/A</v>
      </c>
      <c r="E186" s="63"/>
      <c r="F186" s="133"/>
      <c r="G186" s="153"/>
      <c r="H186" s="64"/>
      <c r="I186" s="82"/>
      <c r="J186" s="82"/>
      <c r="K186" s="63"/>
      <c r="L186" s="142"/>
      <c r="M186" s="937" t="str">
        <f t="shared" si="99"/>
        <v>;</v>
      </c>
      <c r="N186" s="938" t="str">
        <f t="shared" si="100"/>
        <v/>
      </c>
      <c r="O186" s="83"/>
      <c r="P186" s="83"/>
      <c r="Q186" s="83"/>
      <c r="R186" s="83"/>
      <c r="S186" s="83"/>
      <c r="T186" s="83"/>
      <c r="U186" s="83"/>
      <c r="V186" s="83"/>
      <c r="W186" s="83"/>
      <c r="X186" s="83"/>
      <c r="Y186" s="83"/>
      <c r="Z186" s="83"/>
      <c r="AA186" s="83"/>
      <c r="AB186" s="83"/>
      <c r="AC186" s="83"/>
      <c r="AD186" s="83"/>
      <c r="AE186" s="83"/>
      <c r="AF186" s="83"/>
      <c r="AG186" s="83"/>
      <c r="AH186" s="57">
        <f t="shared" si="101"/>
        <v>0</v>
      </c>
      <c r="AI186" s="75" t="str">
        <f t="shared" si="102"/>
        <v>Moderado</v>
      </c>
      <c r="AJ186" s="74">
        <f t="shared" si="103"/>
        <v>0.6</v>
      </c>
      <c r="AK186" s="936" t="e">
        <f>IF(AND(M186&lt;&gt;"",AI186&lt;&gt;""),VLOOKUP(M186&amp;AI186,'No Eliminar'!$P$32:$Q$56,2,FALSE),"")</f>
        <v>#N/A</v>
      </c>
      <c r="AL186" s="124"/>
      <c r="AM186" s="992"/>
      <c r="AN186" s="992"/>
      <c r="AO186" s="87" t="str">
        <f t="shared" si="104"/>
        <v>Impacto</v>
      </c>
      <c r="AP186" s="88"/>
      <c r="AQ186" s="130" t="str">
        <f t="shared" si="105"/>
        <v/>
      </c>
      <c r="AR186" s="88"/>
      <c r="AS186" s="86" t="str">
        <f t="shared" si="106"/>
        <v/>
      </c>
      <c r="AT186" s="89" t="e">
        <f t="shared" si="107"/>
        <v>#VALUE!</v>
      </c>
      <c r="AU186" s="88"/>
      <c r="AV186" s="88"/>
      <c r="AW186" s="88"/>
      <c r="AX186" s="89" t="str">
        <f t="shared" si="108"/>
        <v/>
      </c>
      <c r="AY186" s="90" t="str">
        <f t="shared" si="109"/>
        <v>Muy Alta</v>
      </c>
      <c r="AZ186" s="89" t="e">
        <f t="shared" si="110"/>
        <v>#VALUE!</v>
      </c>
      <c r="BA186" s="90" t="e">
        <f t="shared" si="111"/>
        <v>#VALUE!</v>
      </c>
      <c r="BB186" s="69" t="e">
        <f>IF(AND(AY186&lt;&gt;"",BA186&lt;&gt;""),VLOOKUP(AY186&amp;BA186,'No Eliminar'!$P$3:$Q$27,2,FALSE),"")</f>
        <v>#VALUE!</v>
      </c>
      <c r="BC186" s="88"/>
      <c r="BD186" s="992"/>
      <c r="BE186" s="992"/>
      <c r="BF186" s="992"/>
      <c r="BG186" s="992"/>
      <c r="BH186" s="992"/>
      <c r="BI186" s="1091"/>
    </row>
    <row r="187" spans="2:61" ht="49.5" thickBot="1" x14ac:dyDescent="0.35">
      <c r="B187" s="63"/>
      <c r="C187" s="156" t="e">
        <f>VLOOKUP(B187,'No Eliminar'!B$3:D$18,2,FALSE)</f>
        <v>#N/A</v>
      </c>
      <c r="D187" s="156" t="e">
        <f>VLOOKUP(B187,'No Eliminar'!B$3:E$18,4,FALSE)</f>
        <v>#N/A</v>
      </c>
      <c r="E187" s="63"/>
      <c r="F187" s="133"/>
      <c r="G187" s="153"/>
      <c r="H187" s="64"/>
      <c r="I187" s="82"/>
      <c r="J187" s="82"/>
      <c r="K187" s="63"/>
      <c r="L187" s="142"/>
      <c r="M187" s="937" t="str">
        <f t="shared" si="99"/>
        <v>;</v>
      </c>
      <c r="N187" s="938" t="str">
        <f t="shared" si="100"/>
        <v/>
      </c>
      <c r="O187" s="83"/>
      <c r="P187" s="83"/>
      <c r="Q187" s="83"/>
      <c r="R187" s="83"/>
      <c r="S187" s="83"/>
      <c r="T187" s="83"/>
      <c r="U187" s="83"/>
      <c r="V187" s="83"/>
      <c r="W187" s="83"/>
      <c r="X187" s="83"/>
      <c r="Y187" s="83"/>
      <c r="Z187" s="83"/>
      <c r="AA187" s="83"/>
      <c r="AB187" s="83"/>
      <c r="AC187" s="83"/>
      <c r="AD187" s="83"/>
      <c r="AE187" s="83"/>
      <c r="AF187" s="83"/>
      <c r="AG187" s="83"/>
      <c r="AH187" s="57">
        <f t="shared" si="101"/>
        <v>0</v>
      </c>
      <c r="AI187" s="75" t="str">
        <f t="shared" si="102"/>
        <v>Moderado</v>
      </c>
      <c r="AJ187" s="74">
        <f t="shared" si="103"/>
        <v>0.6</v>
      </c>
      <c r="AK187" s="936" t="e">
        <f>IF(AND(M187&lt;&gt;"",AI187&lt;&gt;""),VLOOKUP(M187&amp;AI187,'No Eliminar'!$P$32:$Q$56,2,FALSE),"")</f>
        <v>#N/A</v>
      </c>
      <c r="AL187" s="124"/>
      <c r="AM187" s="992"/>
      <c r="AN187" s="992"/>
      <c r="AO187" s="87" t="str">
        <f t="shared" si="104"/>
        <v>Impacto</v>
      </c>
      <c r="AP187" s="88"/>
      <c r="AQ187" s="130" t="str">
        <f t="shared" si="105"/>
        <v/>
      </c>
      <c r="AR187" s="88"/>
      <c r="AS187" s="86" t="str">
        <f t="shared" si="106"/>
        <v/>
      </c>
      <c r="AT187" s="89" t="e">
        <f t="shared" si="107"/>
        <v>#VALUE!</v>
      </c>
      <c r="AU187" s="88"/>
      <c r="AV187" s="88"/>
      <c r="AW187" s="88"/>
      <c r="AX187" s="89" t="str">
        <f t="shared" si="108"/>
        <v/>
      </c>
      <c r="AY187" s="90" t="str">
        <f t="shared" si="109"/>
        <v>Muy Alta</v>
      </c>
      <c r="AZ187" s="89" t="e">
        <f t="shared" si="110"/>
        <v>#VALUE!</v>
      </c>
      <c r="BA187" s="90" t="e">
        <f t="shared" si="111"/>
        <v>#VALUE!</v>
      </c>
      <c r="BB187" s="69" t="e">
        <f>IF(AND(AY187&lt;&gt;"",BA187&lt;&gt;""),VLOOKUP(AY187&amp;BA187,'No Eliminar'!$P$3:$Q$27,2,FALSE),"")</f>
        <v>#VALUE!</v>
      </c>
      <c r="BC187" s="88"/>
      <c r="BD187" s="992"/>
      <c r="BE187" s="992"/>
      <c r="BF187" s="992"/>
      <c r="BG187" s="992"/>
      <c r="BH187" s="992"/>
      <c r="BI187" s="1091"/>
    </row>
    <row r="188" spans="2:61" ht="49.5" thickBot="1" x14ac:dyDescent="0.35">
      <c r="B188" s="63"/>
      <c r="C188" s="156" t="e">
        <f>VLOOKUP(B188,'No Eliminar'!B$3:D$18,2,FALSE)</f>
        <v>#N/A</v>
      </c>
      <c r="D188" s="156" t="e">
        <f>VLOOKUP(B188,'No Eliminar'!B$3:E$18,4,FALSE)</f>
        <v>#N/A</v>
      </c>
      <c r="E188" s="63"/>
      <c r="F188" s="133"/>
      <c r="G188" s="153"/>
      <c r="H188" s="64"/>
      <c r="I188" s="82"/>
      <c r="J188" s="82"/>
      <c r="K188" s="63"/>
      <c r="L188" s="142"/>
      <c r="M188" s="937" t="str">
        <f t="shared" si="99"/>
        <v>;</v>
      </c>
      <c r="N188" s="938" t="str">
        <f t="shared" si="100"/>
        <v/>
      </c>
      <c r="O188" s="83"/>
      <c r="P188" s="83"/>
      <c r="Q188" s="83"/>
      <c r="R188" s="83"/>
      <c r="S188" s="83"/>
      <c r="T188" s="83"/>
      <c r="U188" s="83"/>
      <c r="V188" s="83"/>
      <c r="W188" s="83"/>
      <c r="X188" s="83"/>
      <c r="Y188" s="83"/>
      <c r="Z188" s="83"/>
      <c r="AA188" s="83"/>
      <c r="AB188" s="83"/>
      <c r="AC188" s="83"/>
      <c r="AD188" s="83"/>
      <c r="AE188" s="83"/>
      <c r="AF188" s="83"/>
      <c r="AG188" s="83"/>
      <c r="AH188" s="57">
        <f t="shared" si="101"/>
        <v>0</v>
      </c>
      <c r="AI188" s="75" t="str">
        <f t="shared" si="102"/>
        <v>Moderado</v>
      </c>
      <c r="AJ188" s="74">
        <f t="shared" si="103"/>
        <v>0.6</v>
      </c>
      <c r="AK188" s="936" t="e">
        <f>IF(AND(M188&lt;&gt;"",AI188&lt;&gt;""),VLOOKUP(M188&amp;AI188,'No Eliminar'!$P$32:$Q$56,2,FALSE),"")</f>
        <v>#N/A</v>
      </c>
      <c r="AL188" s="124"/>
      <c r="AM188" s="992"/>
      <c r="AN188" s="992"/>
      <c r="AO188" s="87" t="str">
        <f t="shared" si="104"/>
        <v>Impacto</v>
      </c>
      <c r="AP188" s="88"/>
      <c r="AQ188" s="130" t="str">
        <f t="shared" si="105"/>
        <v/>
      </c>
      <c r="AR188" s="88"/>
      <c r="AS188" s="86" t="str">
        <f t="shared" si="106"/>
        <v/>
      </c>
      <c r="AT188" s="89" t="e">
        <f t="shared" si="107"/>
        <v>#VALUE!</v>
      </c>
      <c r="AU188" s="88"/>
      <c r="AV188" s="88"/>
      <c r="AW188" s="88"/>
      <c r="AX188" s="89" t="str">
        <f t="shared" si="108"/>
        <v/>
      </c>
      <c r="AY188" s="90" t="str">
        <f t="shared" si="109"/>
        <v>Muy Alta</v>
      </c>
      <c r="AZ188" s="89" t="e">
        <f t="shared" si="110"/>
        <v>#VALUE!</v>
      </c>
      <c r="BA188" s="90" t="e">
        <f t="shared" si="111"/>
        <v>#VALUE!</v>
      </c>
      <c r="BB188" s="69" t="e">
        <f>IF(AND(AY188&lt;&gt;"",BA188&lt;&gt;""),VLOOKUP(AY188&amp;BA188,'No Eliminar'!$P$3:$Q$27,2,FALSE),"")</f>
        <v>#VALUE!</v>
      </c>
      <c r="BC188" s="88"/>
      <c r="BD188" s="992"/>
      <c r="BE188" s="992"/>
      <c r="BF188" s="992"/>
      <c r="BG188" s="992"/>
      <c r="BH188" s="992"/>
      <c r="BI188" s="1091"/>
    </row>
    <row r="189" spans="2:61" ht="49.5" thickBot="1" x14ac:dyDescent="0.35">
      <c r="B189" s="63"/>
      <c r="C189" s="156" t="e">
        <f>VLOOKUP(B189,'No Eliminar'!B$3:D$18,2,FALSE)</f>
        <v>#N/A</v>
      </c>
      <c r="D189" s="156" t="e">
        <f>VLOOKUP(B189,'No Eliminar'!B$3:E$18,4,FALSE)</f>
        <v>#N/A</v>
      </c>
      <c r="E189" s="63"/>
      <c r="F189" s="133"/>
      <c r="G189" s="153"/>
      <c r="H189" s="64"/>
      <c r="I189" s="82"/>
      <c r="J189" s="82"/>
      <c r="K189" s="63"/>
      <c r="L189" s="142"/>
      <c r="M189" s="937" t="str">
        <f t="shared" si="99"/>
        <v>;</v>
      </c>
      <c r="N189" s="938" t="str">
        <f t="shared" si="100"/>
        <v/>
      </c>
      <c r="O189" s="83"/>
      <c r="P189" s="83"/>
      <c r="Q189" s="83"/>
      <c r="R189" s="83"/>
      <c r="S189" s="83"/>
      <c r="T189" s="83"/>
      <c r="U189" s="83"/>
      <c r="V189" s="83"/>
      <c r="W189" s="83"/>
      <c r="X189" s="83"/>
      <c r="Y189" s="83"/>
      <c r="Z189" s="83"/>
      <c r="AA189" s="83"/>
      <c r="AB189" s="83"/>
      <c r="AC189" s="83"/>
      <c r="AD189" s="83"/>
      <c r="AE189" s="83"/>
      <c r="AF189" s="83"/>
      <c r="AG189" s="83"/>
      <c r="AH189" s="57">
        <f t="shared" si="101"/>
        <v>0</v>
      </c>
      <c r="AI189" s="75" t="str">
        <f t="shared" si="102"/>
        <v>Moderado</v>
      </c>
      <c r="AJ189" s="74">
        <f t="shared" si="103"/>
        <v>0.6</v>
      </c>
      <c r="AK189" s="936" t="e">
        <f>IF(AND(M189&lt;&gt;"",AI189&lt;&gt;""),VLOOKUP(M189&amp;AI189,'No Eliminar'!$P$32:$Q$56,2,FALSE),"")</f>
        <v>#N/A</v>
      </c>
      <c r="AL189" s="124"/>
      <c r="AM189" s="992"/>
      <c r="AN189" s="992"/>
      <c r="AO189" s="87" t="str">
        <f t="shared" si="104"/>
        <v>Impacto</v>
      </c>
      <c r="AP189" s="88"/>
      <c r="AQ189" s="130" t="str">
        <f t="shared" si="105"/>
        <v/>
      </c>
      <c r="AR189" s="88"/>
      <c r="AS189" s="86" t="str">
        <f t="shared" si="106"/>
        <v/>
      </c>
      <c r="AT189" s="89" t="e">
        <f t="shared" si="107"/>
        <v>#VALUE!</v>
      </c>
      <c r="AU189" s="88"/>
      <c r="AV189" s="88"/>
      <c r="AW189" s="88"/>
      <c r="AX189" s="89" t="str">
        <f t="shared" si="108"/>
        <v/>
      </c>
      <c r="AY189" s="90" t="str">
        <f t="shared" si="109"/>
        <v>Muy Alta</v>
      </c>
      <c r="AZ189" s="89" t="e">
        <f t="shared" si="110"/>
        <v>#VALUE!</v>
      </c>
      <c r="BA189" s="90" t="e">
        <f t="shared" si="111"/>
        <v>#VALUE!</v>
      </c>
      <c r="BB189" s="69" t="e">
        <f>IF(AND(AY189&lt;&gt;"",BA189&lt;&gt;""),VLOOKUP(AY189&amp;BA189,'No Eliminar'!$P$3:$Q$27,2,FALSE),"")</f>
        <v>#VALUE!</v>
      </c>
      <c r="BC189" s="88"/>
      <c r="BD189" s="992"/>
      <c r="BE189" s="992"/>
      <c r="BF189" s="992"/>
      <c r="BG189" s="992"/>
      <c r="BH189" s="992"/>
      <c r="BI189" s="1091"/>
    </row>
    <row r="190" spans="2:61" ht="49.5" thickBot="1" x14ac:dyDescent="0.35">
      <c r="B190" s="63"/>
      <c r="C190" s="156" t="e">
        <f>VLOOKUP(B190,'No Eliminar'!B$3:D$18,2,FALSE)</f>
        <v>#N/A</v>
      </c>
      <c r="D190" s="156" t="e">
        <f>VLOOKUP(B190,'No Eliminar'!B$3:E$18,4,FALSE)</f>
        <v>#N/A</v>
      </c>
      <c r="E190" s="63"/>
      <c r="F190" s="133"/>
      <c r="G190" s="153"/>
      <c r="H190" s="64"/>
      <c r="I190" s="82"/>
      <c r="J190" s="82"/>
      <c r="K190" s="63"/>
      <c r="L190" s="142"/>
      <c r="M190" s="937" t="str">
        <f t="shared" si="99"/>
        <v>;</v>
      </c>
      <c r="N190" s="938" t="str">
        <f t="shared" si="100"/>
        <v/>
      </c>
      <c r="O190" s="83"/>
      <c r="P190" s="83"/>
      <c r="Q190" s="83"/>
      <c r="R190" s="83"/>
      <c r="S190" s="83"/>
      <c r="T190" s="83"/>
      <c r="U190" s="83"/>
      <c r="V190" s="83"/>
      <c r="W190" s="83"/>
      <c r="X190" s="83"/>
      <c r="Y190" s="83"/>
      <c r="Z190" s="83"/>
      <c r="AA190" s="83"/>
      <c r="AB190" s="83"/>
      <c r="AC190" s="83"/>
      <c r="AD190" s="83"/>
      <c r="AE190" s="83"/>
      <c r="AF190" s="83"/>
      <c r="AG190" s="83"/>
      <c r="AH190" s="57">
        <f t="shared" si="101"/>
        <v>0</v>
      </c>
      <c r="AI190" s="75" t="str">
        <f t="shared" si="102"/>
        <v>Moderado</v>
      </c>
      <c r="AJ190" s="74">
        <f t="shared" si="103"/>
        <v>0.6</v>
      </c>
      <c r="AK190" s="936" t="e">
        <f>IF(AND(M190&lt;&gt;"",AI190&lt;&gt;""),VLOOKUP(M190&amp;AI190,'No Eliminar'!$P$32:$Q$56,2,FALSE),"")</f>
        <v>#N/A</v>
      </c>
      <c r="AL190" s="124"/>
      <c r="AM190" s="992"/>
      <c r="AN190" s="992"/>
      <c r="AO190" s="87" t="str">
        <f t="shared" si="104"/>
        <v>Impacto</v>
      </c>
      <c r="AP190" s="88"/>
      <c r="AQ190" s="130" t="str">
        <f t="shared" si="105"/>
        <v/>
      </c>
      <c r="AR190" s="88"/>
      <c r="AS190" s="86" t="str">
        <f t="shared" si="106"/>
        <v/>
      </c>
      <c r="AT190" s="89" t="e">
        <f t="shared" si="107"/>
        <v>#VALUE!</v>
      </c>
      <c r="AU190" s="88"/>
      <c r="AV190" s="88"/>
      <c r="AW190" s="88"/>
      <c r="AX190" s="89" t="str">
        <f t="shared" si="108"/>
        <v/>
      </c>
      <c r="AY190" s="90" t="str">
        <f t="shared" si="109"/>
        <v>Muy Alta</v>
      </c>
      <c r="AZ190" s="89" t="e">
        <f t="shared" si="110"/>
        <v>#VALUE!</v>
      </c>
      <c r="BA190" s="90" t="e">
        <f t="shared" si="111"/>
        <v>#VALUE!</v>
      </c>
      <c r="BB190" s="69" t="e">
        <f>IF(AND(AY190&lt;&gt;"",BA190&lt;&gt;""),VLOOKUP(AY190&amp;BA190,'No Eliminar'!$P$3:$Q$27,2,FALSE),"")</f>
        <v>#VALUE!</v>
      </c>
      <c r="BC190" s="88"/>
      <c r="BD190" s="992"/>
      <c r="BE190" s="992"/>
      <c r="BF190" s="992"/>
      <c r="BG190" s="992"/>
      <c r="BH190" s="992"/>
      <c r="BI190" s="1091"/>
    </row>
    <row r="191" spans="2:61" ht="49.5" thickBot="1" x14ac:dyDescent="0.35">
      <c r="B191" s="63"/>
      <c r="C191" s="156" t="e">
        <f>VLOOKUP(B191,'No Eliminar'!B$3:D$18,2,FALSE)</f>
        <v>#N/A</v>
      </c>
      <c r="D191" s="156" t="e">
        <f>VLOOKUP(B191,'No Eliminar'!B$3:E$18,4,FALSE)</f>
        <v>#N/A</v>
      </c>
      <c r="E191" s="63"/>
      <c r="F191" s="133"/>
      <c r="G191" s="153"/>
      <c r="H191" s="64"/>
      <c r="I191" s="82"/>
      <c r="J191" s="82"/>
      <c r="K191" s="63"/>
      <c r="L191" s="142"/>
      <c r="M191" s="937" t="str">
        <f t="shared" si="99"/>
        <v>;</v>
      </c>
      <c r="N191" s="938" t="str">
        <f t="shared" si="100"/>
        <v/>
      </c>
      <c r="O191" s="83"/>
      <c r="P191" s="83"/>
      <c r="Q191" s="83"/>
      <c r="R191" s="83"/>
      <c r="S191" s="83"/>
      <c r="T191" s="83"/>
      <c r="U191" s="83"/>
      <c r="V191" s="83"/>
      <c r="W191" s="83"/>
      <c r="X191" s="83"/>
      <c r="Y191" s="83"/>
      <c r="Z191" s="83"/>
      <c r="AA191" s="83"/>
      <c r="AB191" s="83"/>
      <c r="AC191" s="83"/>
      <c r="AD191" s="83"/>
      <c r="AE191" s="83"/>
      <c r="AF191" s="83"/>
      <c r="AG191" s="83"/>
      <c r="AH191" s="57">
        <f t="shared" si="101"/>
        <v>0</v>
      </c>
      <c r="AI191" s="75" t="str">
        <f t="shared" si="102"/>
        <v>Moderado</v>
      </c>
      <c r="AJ191" s="74">
        <f t="shared" si="103"/>
        <v>0.6</v>
      </c>
      <c r="AK191" s="936" t="e">
        <f>IF(AND(M191&lt;&gt;"",AI191&lt;&gt;""),VLOOKUP(M191&amp;AI191,'No Eliminar'!$P$32:$Q$56,2,FALSE),"")</f>
        <v>#N/A</v>
      </c>
      <c r="AL191" s="124"/>
      <c r="AM191" s="992"/>
      <c r="AN191" s="992"/>
      <c r="AO191" s="87" t="str">
        <f t="shared" si="104"/>
        <v>Impacto</v>
      </c>
      <c r="AP191" s="88"/>
      <c r="AQ191" s="130" t="str">
        <f t="shared" si="105"/>
        <v/>
      </c>
      <c r="AR191" s="88"/>
      <c r="AS191" s="86" t="str">
        <f t="shared" si="106"/>
        <v/>
      </c>
      <c r="AT191" s="89" t="e">
        <f t="shared" si="107"/>
        <v>#VALUE!</v>
      </c>
      <c r="AU191" s="88"/>
      <c r="AV191" s="88"/>
      <c r="AW191" s="88"/>
      <c r="AX191" s="89" t="str">
        <f t="shared" si="108"/>
        <v/>
      </c>
      <c r="AY191" s="90" t="str">
        <f t="shared" si="109"/>
        <v>Muy Alta</v>
      </c>
      <c r="AZ191" s="89" t="e">
        <f t="shared" si="110"/>
        <v>#VALUE!</v>
      </c>
      <c r="BA191" s="90" t="e">
        <f t="shared" si="111"/>
        <v>#VALUE!</v>
      </c>
      <c r="BB191" s="69" t="e">
        <f>IF(AND(AY191&lt;&gt;"",BA191&lt;&gt;""),VLOOKUP(AY191&amp;BA191,'No Eliminar'!$P$3:$Q$27,2,FALSE),"")</f>
        <v>#VALUE!</v>
      </c>
      <c r="BC191" s="88"/>
      <c r="BD191" s="992"/>
      <c r="BE191" s="992"/>
      <c r="BF191" s="992"/>
      <c r="BG191" s="992"/>
      <c r="BH191" s="992"/>
      <c r="BI191" s="1091"/>
    </row>
    <row r="192" spans="2:61" ht="49.5" thickBot="1" x14ac:dyDescent="0.35">
      <c r="B192" s="63"/>
      <c r="C192" s="156" t="e">
        <f>VLOOKUP(B192,'No Eliminar'!B$3:D$18,2,FALSE)</f>
        <v>#N/A</v>
      </c>
      <c r="D192" s="156" t="e">
        <f>VLOOKUP(B192,'No Eliminar'!B$3:E$18,4,FALSE)</f>
        <v>#N/A</v>
      </c>
      <c r="E192" s="63"/>
      <c r="F192" s="133"/>
      <c r="G192" s="153"/>
      <c r="H192" s="64"/>
      <c r="I192" s="82"/>
      <c r="J192" s="82"/>
      <c r="K192" s="63"/>
      <c r="L192" s="142"/>
      <c r="M192" s="937" t="str">
        <f t="shared" si="99"/>
        <v>;</v>
      </c>
      <c r="N192" s="938" t="str">
        <f t="shared" si="100"/>
        <v/>
      </c>
      <c r="O192" s="83"/>
      <c r="P192" s="83"/>
      <c r="Q192" s="83"/>
      <c r="R192" s="83"/>
      <c r="S192" s="83"/>
      <c r="T192" s="83"/>
      <c r="U192" s="83"/>
      <c r="V192" s="83"/>
      <c r="W192" s="83"/>
      <c r="X192" s="83"/>
      <c r="Y192" s="83"/>
      <c r="Z192" s="83"/>
      <c r="AA192" s="83"/>
      <c r="AB192" s="83"/>
      <c r="AC192" s="83"/>
      <c r="AD192" s="83"/>
      <c r="AE192" s="83"/>
      <c r="AF192" s="83"/>
      <c r="AG192" s="83"/>
      <c r="AH192" s="57">
        <f t="shared" si="101"/>
        <v>0</v>
      </c>
      <c r="AI192" s="75" t="str">
        <f t="shared" si="102"/>
        <v>Moderado</v>
      </c>
      <c r="AJ192" s="74">
        <f t="shared" si="103"/>
        <v>0.6</v>
      </c>
      <c r="AK192" s="936" t="e">
        <f>IF(AND(M192&lt;&gt;"",AI192&lt;&gt;""),VLOOKUP(M192&amp;AI192,'No Eliminar'!$P$32:$Q$56,2,FALSE),"")</f>
        <v>#N/A</v>
      </c>
      <c r="AL192" s="124"/>
      <c r="AM192" s="992"/>
      <c r="AN192" s="992"/>
      <c r="AO192" s="87" t="str">
        <f t="shared" si="104"/>
        <v>Impacto</v>
      </c>
      <c r="AP192" s="88"/>
      <c r="AQ192" s="130" t="str">
        <f t="shared" si="105"/>
        <v/>
      </c>
      <c r="AR192" s="88"/>
      <c r="AS192" s="86" t="str">
        <f t="shared" si="106"/>
        <v/>
      </c>
      <c r="AT192" s="89" t="e">
        <f t="shared" si="107"/>
        <v>#VALUE!</v>
      </c>
      <c r="AU192" s="88"/>
      <c r="AV192" s="88"/>
      <c r="AW192" s="88"/>
      <c r="AX192" s="89" t="str">
        <f t="shared" si="108"/>
        <v/>
      </c>
      <c r="AY192" s="90" t="str">
        <f t="shared" si="109"/>
        <v>Muy Alta</v>
      </c>
      <c r="AZ192" s="89" t="e">
        <f t="shared" si="110"/>
        <v>#VALUE!</v>
      </c>
      <c r="BA192" s="90" t="e">
        <f t="shared" si="111"/>
        <v>#VALUE!</v>
      </c>
      <c r="BB192" s="69" t="e">
        <f>IF(AND(AY192&lt;&gt;"",BA192&lt;&gt;""),VLOOKUP(AY192&amp;BA192,'No Eliminar'!$P$3:$Q$27,2,FALSE),"")</f>
        <v>#VALUE!</v>
      </c>
      <c r="BC192" s="88"/>
      <c r="BD192" s="992"/>
      <c r="BE192" s="992"/>
      <c r="BF192" s="992"/>
      <c r="BG192" s="992"/>
      <c r="BH192" s="992"/>
      <c r="BI192" s="1091"/>
    </row>
    <row r="193" spans="2:61" ht="49.5" thickBot="1" x14ac:dyDescent="0.35">
      <c r="B193" s="63"/>
      <c r="C193" s="156" t="e">
        <f>VLOOKUP(B193,'No Eliminar'!B$3:D$18,2,FALSE)</f>
        <v>#N/A</v>
      </c>
      <c r="D193" s="156" t="e">
        <f>VLOOKUP(B193,'No Eliminar'!B$3:E$18,4,FALSE)</f>
        <v>#N/A</v>
      </c>
      <c r="E193" s="63"/>
      <c r="F193" s="133"/>
      <c r="G193" s="153"/>
      <c r="H193" s="64"/>
      <c r="I193" s="82"/>
      <c r="J193" s="82"/>
      <c r="K193" s="63"/>
      <c r="L193" s="142"/>
      <c r="M193" s="937" t="str">
        <f t="shared" si="99"/>
        <v>;</v>
      </c>
      <c r="N193" s="938" t="str">
        <f t="shared" si="100"/>
        <v/>
      </c>
      <c r="O193" s="83"/>
      <c r="P193" s="83"/>
      <c r="Q193" s="83"/>
      <c r="R193" s="83"/>
      <c r="S193" s="83"/>
      <c r="T193" s="83"/>
      <c r="U193" s="83"/>
      <c r="V193" s="83"/>
      <c r="W193" s="83"/>
      <c r="X193" s="83"/>
      <c r="Y193" s="83"/>
      <c r="Z193" s="83"/>
      <c r="AA193" s="83"/>
      <c r="AB193" s="83"/>
      <c r="AC193" s="83"/>
      <c r="AD193" s="83"/>
      <c r="AE193" s="83"/>
      <c r="AF193" s="83"/>
      <c r="AG193" s="83"/>
      <c r="AH193" s="57">
        <f t="shared" si="101"/>
        <v>0</v>
      </c>
      <c r="AI193" s="75" t="str">
        <f t="shared" si="102"/>
        <v>Moderado</v>
      </c>
      <c r="AJ193" s="74">
        <f t="shared" si="103"/>
        <v>0.6</v>
      </c>
      <c r="AK193" s="936" t="e">
        <f>IF(AND(M193&lt;&gt;"",AI193&lt;&gt;""),VLOOKUP(M193&amp;AI193,'No Eliminar'!$P$32:$Q$56,2,FALSE),"")</f>
        <v>#N/A</v>
      </c>
      <c r="AL193" s="124"/>
      <c r="AM193" s="992"/>
      <c r="AN193" s="992"/>
      <c r="AO193" s="87" t="str">
        <f t="shared" si="104"/>
        <v>Impacto</v>
      </c>
      <c r="AP193" s="88"/>
      <c r="AQ193" s="130" t="str">
        <f t="shared" si="105"/>
        <v/>
      </c>
      <c r="AR193" s="88"/>
      <c r="AS193" s="86" t="str">
        <f t="shared" si="106"/>
        <v/>
      </c>
      <c r="AT193" s="89" t="e">
        <f t="shared" si="107"/>
        <v>#VALUE!</v>
      </c>
      <c r="AU193" s="88"/>
      <c r="AV193" s="88"/>
      <c r="AW193" s="88"/>
      <c r="AX193" s="89" t="str">
        <f t="shared" si="108"/>
        <v/>
      </c>
      <c r="AY193" s="90" t="str">
        <f t="shared" si="109"/>
        <v>Muy Alta</v>
      </c>
      <c r="AZ193" s="89" t="e">
        <f t="shared" si="110"/>
        <v>#VALUE!</v>
      </c>
      <c r="BA193" s="90" t="e">
        <f t="shared" si="111"/>
        <v>#VALUE!</v>
      </c>
      <c r="BB193" s="69" t="e">
        <f>IF(AND(AY193&lt;&gt;"",BA193&lt;&gt;""),VLOOKUP(AY193&amp;BA193,'No Eliminar'!$P$3:$Q$27,2,FALSE),"")</f>
        <v>#VALUE!</v>
      </c>
      <c r="BC193" s="88"/>
      <c r="BD193" s="992"/>
      <c r="BE193" s="992"/>
      <c r="BF193" s="992"/>
      <c r="BG193" s="992"/>
      <c r="BH193" s="992"/>
      <c r="BI193" s="1091"/>
    </row>
    <row r="194" spans="2:61" ht="49.5" thickBot="1" x14ac:dyDescent="0.35">
      <c r="B194" s="63"/>
      <c r="C194" s="156" t="e">
        <f>VLOOKUP(B194,'No Eliminar'!B$3:D$18,2,FALSE)</f>
        <v>#N/A</v>
      </c>
      <c r="D194" s="156" t="e">
        <f>VLOOKUP(B194,'No Eliminar'!B$3:E$18,4,FALSE)</f>
        <v>#N/A</v>
      </c>
      <c r="E194" s="63"/>
      <c r="F194" s="133"/>
      <c r="G194" s="153"/>
      <c r="H194" s="64"/>
      <c r="I194" s="82"/>
      <c r="J194" s="82"/>
      <c r="K194" s="63"/>
      <c r="L194" s="142"/>
      <c r="M194" s="937" t="str">
        <f t="shared" si="99"/>
        <v>;</v>
      </c>
      <c r="N194" s="938" t="str">
        <f t="shared" si="100"/>
        <v/>
      </c>
      <c r="O194" s="83"/>
      <c r="P194" s="83"/>
      <c r="Q194" s="83"/>
      <c r="R194" s="83"/>
      <c r="S194" s="83"/>
      <c r="T194" s="83"/>
      <c r="U194" s="83"/>
      <c r="V194" s="83"/>
      <c r="W194" s="83"/>
      <c r="X194" s="83"/>
      <c r="Y194" s="83"/>
      <c r="Z194" s="83"/>
      <c r="AA194" s="83"/>
      <c r="AB194" s="83"/>
      <c r="AC194" s="83"/>
      <c r="AD194" s="83"/>
      <c r="AE194" s="83"/>
      <c r="AF194" s="83"/>
      <c r="AG194" s="83"/>
      <c r="AH194" s="57">
        <f t="shared" si="101"/>
        <v>0</v>
      </c>
      <c r="AI194" s="75" t="str">
        <f t="shared" si="102"/>
        <v>Moderado</v>
      </c>
      <c r="AJ194" s="74">
        <f t="shared" si="103"/>
        <v>0.6</v>
      </c>
      <c r="AK194" s="936" t="e">
        <f>IF(AND(M194&lt;&gt;"",AI194&lt;&gt;""),VLOOKUP(M194&amp;AI194,'No Eliminar'!$P$32:$Q$56,2,FALSE),"")</f>
        <v>#N/A</v>
      </c>
      <c r="AL194" s="124"/>
      <c r="AM194" s="992"/>
      <c r="AN194" s="992"/>
      <c r="AO194" s="87" t="str">
        <f t="shared" si="104"/>
        <v>Impacto</v>
      </c>
      <c r="AP194" s="88"/>
      <c r="AQ194" s="130" t="str">
        <f t="shared" si="105"/>
        <v/>
      </c>
      <c r="AR194" s="88"/>
      <c r="AS194" s="86" t="str">
        <f t="shared" si="106"/>
        <v/>
      </c>
      <c r="AT194" s="89" t="e">
        <f t="shared" si="107"/>
        <v>#VALUE!</v>
      </c>
      <c r="AU194" s="88"/>
      <c r="AV194" s="88"/>
      <c r="AW194" s="88"/>
      <c r="AX194" s="89" t="str">
        <f t="shared" si="108"/>
        <v/>
      </c>
      <c r="AY194" s="90" t="str">
        <f t="shared" si="109"/>
        <v>Muy Alta</v>
      </c>
      <c r="AZ194" s="89" t="e">
        <f t="shared" si="110"/>
        <v>#VALUE!</v>
      </c>
      <c r="BA194" s="90" t="e">
        <f t="shared" si="111"/>
        <v>#VALUE!</v>
      </c>
      <c r="BB194" s="69" t="e">
        <f>IF(AND(AY194&lt;&gt;"",BA194&lt;&gt;""),VLOOKUP(AY194&amp;BA194,'No Eliminar'!$P$3:$Q$27,2,FALSE),"")</f>
        <v>#VALUE!</v>
      </c>
      <c r="BC194" s="88"/>
      <c r="BD194" s="992"/>
      <c r="BE194" s="992"/>
      <c r="BF194" s="992"/>
      <c r="BG194" s="992"/>
      <c r="BH194" s="992"/>
      <c r="BI194" s="1091"/>
    </row>
    <row r="195" spans="2:61" ht="49.5" thickBot="1" x14ac:dyDescent="0.35">
      <c r="B195" s="63"/>
      <c r="C195" s="156" t="e">
        <f>VLOOKUP(B195,'No Eliminar'!B$3:D$18,2,FALSE)</f>
        <v>#N/A</v>
      </c>
      <c r="D195" s="156" t="e">
        <f>VLOOKUP(B195,'No Eliminar'!B$3:E$18,4,FALSE)</f>
        <v>#N/A</v>
      </c>
      <c r="E195" s="63"/>
      <c r="F195" s="133"/>
      <c r="G195" s="153"/>
      <c r="H195" s="64"/>
      <c r="I195" s="82"/>
      <c r="J195" s="82"/>
      <c r="K195" s="63"/>
      <c r="L195" s="142"/>
      <c r="M195" s="937" t="str">
        <f t="shared" si="99"/>
        <v>;</v>
      </c>
      <c r="N195" s="938" t="str">
        <f t="shared" si="100"/>
        <v/>
      </c>
      <c r="O195" s="83"/>
      <c r="P195" s="83"/>
      <c r="Q195" s="83"/>
      <c r="R195" s="83"/>
      <c r="S195" s="83"/>
      <c r="T195" s="83"/>
      <c r="U195" s="83"/>
      <c r="V195" s="83"/>
      <c r="W195" s="83"/>
      <c r="X195" s="83"/>
      <c r="Y195" s="83"/>
      <c r="Z195" s="83"/>
      <c r="AA195" s="83"/>
      <c r="AB195" s="83"/>
      <c r="AC195" s="83"/>
      <c r="AD195" s="83"/>
      <c r="AE195" s="83"/>
      <c r="AF195" s="83"/>
      <c r="AG195" s="83"/>
      <c r="AH195" s="57">
        <f t="shared" si="101"/>
        <v>0</v>
      </c>
      <c r="AI195" s="75" t="str">
        <f t="shared" si="102"/>
        <v>Moderado</v>
      </c>
      <c r="AJ195" s="74">
        <f t="shared" si="103"/>
        <v>0.6</v>
      </c>
      <c r="AK195" s="936" t="e">
        <f>IF(AND(M195&lt;&gt;"",AI195&lt;&gt;""),VLOOKUP(M195&amp;AI195,'No Eliminar'!$P$32:$Q$56,2,FALSE),"")</f>
        <v>#N/A</v>
      </c>
      <c r="AL195" s="124"/>
      <c r="AM195" s="992"/>
      <c r="AN195" s="992"/>
      <c r="AO195" s="87" t="str">
        <f t="shared" si="104"/>
        <v>Impacto</v>
      </c>
      <c r="AP195" s="88"/>
      <c r="AQ195" s="130" t="str">
        <f t="shared" si="105"/>
        <v/>
      </c>
      <c r="AR195" s="88"/>
      <c r="AS195" s="86" t="str">
        <f t="shared" si="106"/>
        <v/>
      </c>
      <c r="AT195" s="89" t="e">
        <f t="shared" si="107"/>
        <v>#VALUE!</v>
      </c>
      <c r="AU195" s="88"/>
      <c r="AV195" s="88"/>
      <c r="AW195" s="88"/>
      <c r="AX195" s="89" t="str">
        <f t="shared" si="108"/>
        <v/>
      </c>
      <c r="AY195" s="90" t="str">
        <f t="shared" si="109"/>
        <v>Muy Alta</v>
      </c>
      <c r="AZ195" s="89" t="e">
        <f t="shared" si="110"/>
        <v>#VALUE!</v>
      </c>
      <c r="BA195" s="90" t="e">
        <f t="shared" si="111"/>
        <v>#VALUE!</v>
      </c>
      <c r="BB195" s="69" t="e">
        <f>IF(AND(AY195&lt;&gt;"",BA195&lt;&gt;""),VLOOKUP(AY195&amp;BA195,'No Eliminar'!$P$3:$Q$27,2,FALSE),"")</f>
        <v>#VALUE!</v>
      </c>
      <c r="BC195" s="88"/>
      <c r="BD195" s="992"/>
      <c r="BE195" s="992"/>
      <c r="BF195" s="992"/>
      <c r="BG195" s="992"/>
      <c r="BH195" s="992"/>
      <c r="BI195" s="1091"/>
    </row>
    <row r="196" spans="2:61" ht="49.5" thickBot="1" x14ac:dyDescent="0.35">
      <c r="B196" s="63"/>
      <c r="C196" s="156" t="e">
        <f>VLOOKUP(B196,'No Eliminar'!B$3:D$18,2,FALSE)</f>
        <v>#N/A</v>
      </c>
      <c r="D196" s="156" t="e">
        <f>VLOOKUP(B196,'No Eliminar'!B$3:E$18,4,FALSE)</f>
        <v>#N/A</v>
      </c>
      <c r="E196" s="63"/>
      <c r="F196" s="133"/>
      <c r="G196" s="153"/>
      <c r="H196" s="64"/>
      <c r="I196" s="82"/>
      <c r="J196" s="82"/>
      <c r="K196" s="63"/>
      <c r="L196" s="142"/>
      <c r="M196" s="937" t="str">
        <f t="shared" si="99"/>
        <v>;</v>
      </c>
      <c r="N196" s="938" t="str">
        <f t="shared" si="100"/>
        <v/>
      </c>
      <c r="O196" s="83"/>
      <c r="P196" s="83"/>
      <c r="Q196" s="83"/>
      <c r="R196" s="83"/>
      <c r="S196" s="83"/>
      <c r="T196" s="83"/>
      <c r="U196" s="83"/>
      <c r="V196" s="83"/>
      <c r="W196" s="83"/>
      <c r="X196" s="83"/>
      <c r="Y196" s="83"/>
      <c r="Z196" s="83"/>
      <c r="AA196" s="83"/>
      <c r="AB196" s="83"/>
      <c r="AC196" s="83"/>
      <c r="AD196" s="83"/>
      <c r="AE196" s="83"/>
      <c r="AF196" s="83"/>
      <c r="AG196" s="83"/>
      <c r="AH196" s="57">
        <f t="shared" si="101"/>
        <v>0</v>
      </c>
      <c r="AI196" s="75" t="str">
        <f t="shared" si="102"/>
        <v>Moderado</v>
      </c>
      <c r="AJ196" s="74">
        <f t="shared" si="103"/>
        <v>0.6</v>
      </c>
      <c r="AK196" s="936" t="e">
        <f>IF(AND(M196&lt;&gt;"",AI196&lt;&gt;""),VLOOKUP(M196&amp;AI196,'No Eliminar'!$P$32:$Q$56,2,FALSE),"")</f>
        <v>#N/A</v>
      </c>
      <c r="AL196" s="124"/>
      <c r="AM196" s="992"/>
      <c r="AN196" s="992"/>
      <c r="AO196" s="87" t="str">
        <f t="shared" si="104"/>
        <v>Impacto</v>
      </c>
      <c r="AP196" s="88"/>
      <c r="AQ196" s="130" t="str">
        <f t="shared" si="105"/>
        <v/>
      </c>
      <c r="AR196" s="88"/>
      <c r="AS196" s="86" t="str">
        <f t="shared" si="106"/>
        <v/>
      </c>
      <c r="AT196" s="89" t="e">
        <f t="shared" si="107"/>
        <v>#VALUE!</v>
      </c>
      <c r="AU196" s="88"/>
      <c r="AV196" s="88"/>
      <c r="AW196" s="88"/>
      <c r="AX196" s="89" t="str">
        <f t="shared" si="108"/>
        <v/>
      </c>
      <c r="AY196" s="90" t="str">
        <f t="shared" si="109"/>
        <v>Muy Alta</v>
      </c>
      <c r="AZ196" s="89" t="e">
        <f t="shared" si="110"/>
        <v>#VALUE!</v>
      </c>
      <c r="BA196" s="90" t="e">
        <f t="shared" si="111"/>
        <v>#VALUE!</v>
      </c>
      <c r="BB196" s="69" t="e">
        <f>IF(AND(AY196&lt;&gt;"",BA196&lt;&gt;""),VLOOKUP(AY196&amp;BA196,'No Eliminar'!$P$3:$Q$27,2,FALSE),"")</f>
        <v>#VALUE!</v>
      </c>
      <c r="BC196" s="88"/>
      <c r="BD196" s="992"/>
      <c r="BE196" s="992"/>
      <c r="BF196" s="992"/>
      <c r="BG196" s="992"/>
      <c r="BH196" s="992"/>
      <c r="BI196" s="1091"/>
    </row>
    <row r="197" spans="2:61" ht="49.5" thickBot="1" x14ac:dyDescent="0.35">
      <c r="B197" s="63"/>
      <c r="C197" s="156" t="e">
        <f>VLOOKUP(B197,'No Eliminar'!B$3:D$18,2,FALSE)</f>
        <v>#N/A</v>
      </c>
      <c r="D197" s="156" t="e">
        <f>VLOOKUP(B197,'No Eliminar'!B$3:E$18,4,FALSE)</f>
        <v>#N/A</v>
      </c>
      <c r="E197" s="63"/>
      <c r="F197" s="133"/>
      <c r="G197" s="153"/>
      <c r="H197" s="64"/>
      <c r="I197" s="82"/>
      <c r="J197" s="82"/>
      <c r="K197" s="63"/>
      <c r="L197" s="142"/>
      <c r="M197" s="937" t="str">
        <f t="shared" si="99"/>
        <v>;</v>
      </c>
      <c r="N197" s="938" t="str">
        <f t="shared" si="100"/>
        <v/>
      </c>
      <c r="O197" s="83"/>
      <c r="P197" s="83"/>
      <c r="Q197" s="83"/>
      <c r="R197" s="83"/>
      <c r="S197" s="83"/>
      <c r="T197" s="83"/>
      <c r="U197" s="83"/>
      <c r="V197" s="83"/>
      <c r="W197" s="83"/>
      <c r="X197" s="83"/>
      <c r="Y197" s="83"/>
      <c r="Z197" s="83"/>
      <c r="AA197" s="83"/>
      <c r="AB197" s="83"/>
      <c r="AC197" s="83"/>
      <c r="AD197" s="83"/>
      <c r="AE197" s="83"/>
      <c r="AF197" s="83"/>
      <c r="AG197" s="83"/>
      <c r="AH197" s="57">
        <f t="shared" si="101"/>
        <v>0</v>
      </c>
      <c r="AI197" s="75" t="str">
        <f t="shared" si="102"/>
        <v>Moderado</v>
      </c>
      <c r="AJ197" s="74">
        <f t="shared" si="103"/>
        <v>0.6</v>
      </c>
      <c r="AK197" s="936" t="e">
        <f>IF(AND(M197&lt;&gt;"",AI197&lt;&gt;""),VLOOKUP(M197&amp;AI197,'No Eliminar'!$P$32:$Q$56,2,FALSE),"")</f>
        <v>#N/A</v>
      </c>
      <c r="AL197" s="124"/>
      <c r="AM197" s="992"/>
      <c r="AN197" s="992"/>
      <c r="AO197" s="87" t="str">
        <f t="shared" si="104"/>
        <v>Impacto</v>
      </c>
      <c r="AP197" s="88"/>
      <c r="AQ197" s="130" t="str">
        <f t="shared" si="105"/>
        <v/>
      </c>
      <c r="AR197" s="88"/>
      <c r="AS197" s="86" t="str">
        <f t="shared" si="106"/>
        <v/>
      </c>
      <c r="AT197" s="89" t="e">
        <f t="shared" si="107"/>
        <v>#VALUE!</v>
      </c>
      <c r="AU197" s="88"/>
      <c r="AV197" s="88"/>
      <c r="AW197" s="88"/>
      <c r="AX197" s="89" t="str">
        <f t="shared" si="108"/>
        <v/>
      </c>
      <c r="AY197" s="90" t="str">
        <f t="shared" si="109"/>
        <v>Muy Alta</v>
      </c>
      <c r="AZ197" s="89" t="e">
        <f t="shared" si="110"/>
        <v>#VALUE!</v>
      </c>
      <c r="BA197" s="90" t="e">
        <f t="shared" si="111"/>
        <v>#VALUE!</v>
      </c>
      <c r="BB197" s="69" t="e">
        <f>IF(AND(AY197&lt;&gt;"",BA197&lt;&gt;""),VLOOKUP(AY197&amp;BA197,'No Eliminar'!$P$3:$Q$27,2,FALSE),"")</f>
        <v>#VALUE!</v>
      </c>
      <c r="BC197" s="88"/>
      <c r="BD197" s="992"/>
      <c r="BE197" s="992"/>
      <c r="BF197" s="992"/>
      <c r="BG197" s="992"/>
      <c r="BH197" s="992"/>
      <c r="BI197" s="1091"/>
    </row>
    <row r="198" spans="2:61" ht="49.5" thickBot="1" x14ac:dyDescent="0.35">
      <c r="B198" s="63"/>
      <c r="C198" s="156" t="e">
        <f>VLOOKUP(B198,'No Eliminar'!B$3:D$18,2,FALSE)</f>
        <v>#N/A</v>
      </c>
      <c r="D198" s="156" t="e">
        <f>VLOOKUP(B198,'No Eliminar'!B$3:E$18,4,FALSE)</f>
        <v>#N/A</v>
      </c>
      <c r="E198" s="63"/>
      <c r="F198" s="133"/>
      <c r="G198" s="153"/>
      <c r="H198" s="64"/>
      <c r="I198" s="82"/>
      <c r="J198" s="82"/>
      <c r="K198" s="63"/>
      <c r="L198" s="142"/>
      <c r="M198" s="937" t="str">
        <f t="shared" si="99"/>
        <v>;</v>
      </c>
      <c r="N198" s="938" t="str">
        <f t="shared" si="100"/>
        <v/>
      </c>
      <c r="O198" s="83"/>
      <c r="P198" s="83"/>
      <c r="Q198" s="83"/>
      <c r="R198" s="83"/>
      <c r="S198" s="83"/>
      <c r="T198" s="83"/>
      <c r="U198" s="83"/>
      <c r="V198" s="83"/>
      <c r="W198" s="83"/>
      <c r="X198" s="83"/>
      <c r="Y198" s="83"/>
      <c r="Z198" s="83"/>
      <c r="AA198" s="83"/>
      <c r="AB198" s="83"/>
      <c r="AC198" s="83"/>
      <c r="AD198" s="83"/>
      <c r="AE198" s="83"/>
      <c r="AF198" s="83"/>
      <c r="AG198" s="83"/>
      <c r="AH198" s="57">
        <f t="shared" si="101"/>
        <v>0</v>
      </c>
      <c r="AI198" s="75" t="str">
        <f t="shared" si="102"/>
        <v>Moderado</v>
      </c>
      <c r="AJ198" s="74">
        <f t="shared" si="103"/>
        <v>0.6</v>
      </c>
      <c r="AK198" s="936" t="e">
        <f>IF(AND(M198&lt;&gt;"",AI198&lt;&gt;""),VLOOKUP(M198&amp;AI198,'No Eliminar'!$P$32:$Q$56,2,FALSE),"")</f>
        <v>#N/A</v>
      </c>
      <c r="AL198" s="124"/>
      <c r="AM198" s="992"/>
      <c r="AN198" s="992"/>
      <c r="AO198" s="87" t="str">
        <f t="shared" si="104"/>
        <v>Impacto</v>
      </c>
      <c r="AP198" s="88"/>
      <c r="AQ198" s="130" t="str">
        <f t="shared" si="105"/>
        <v/>
      </c>
      <c r="AR198" s="88"/>
      <c r="AS198" s="86" t="str">
        <f t="shared" si="106"/>
        <v/>
      </c>
      <c r="AT198" s="89" t="e">
        <f t="shared" si="107"/>
        <v>#VALUE!</v>
      </c>
      <c r="AU198" s="88"/>
      <c r="AV198" s="88"/>
      <c r="AW198" s="88"/>
      <c r="AX198" s="89" t="str">
        <f t="shared" si="108"/>
        <v/>
      </c>
      <c r="AY198" s="90" t="str">
        <f t="shared" si="109"/>
        <v>Muy Alta</v>
      </c>
      <c r="AZ198" s="89" t="e">
        <f t="shared" si="110"/>
        <v>#VALUE!</v>
      </c>
      <c r="BA198" s="90" t="e">
        <f t="shared" si="111"/>
        <v>#VALUE!</v>
      </c>
      <c r="BB198" s="69" t="e">
        <f>IF(AND(AY198&lt;&gt;"",BA198&lt;&gt;""),VLOOKUP(AY198&amp;BA198,'No Eliminar'!$P$3:$Q$27,2,FALSE),"")</f>
        <v>#VALUE!</v>
      </c>
      <c r="BC198" s="88"/>
      <c r="BD198" s="992"/>
      <c r="BE198" s="992"/>
      <c r="BF198" s="992"/>
      <c r="BG198" s="992"/>
      <c r="BH198" s="992"/>
      <c r="BI198" s="1091"/>
    </row>
    <row r="199" spans="2:61" ht="49.5" thickBot="1" x14ac:dyDescent="0.35">
      <c r="B199" s="63"/>
      <c r="C199" s="156" t="e">
        <f>VLOOKUP(B199,'No Eliminar'!B$3:D$18,2,FALSE)</f>
        <v>#N/A</v>
      </c>
      <c r="D199" s="156" t="e">
        <f>VLOOKUP(B199,'No Eliminar'!B$3:E$18,4,FALSE)</f>
        <v>#N/A</v>
      </c>
      <c r="E199" s="63"/>
      <c r="F199" s="133"/>
      <c r="G199" s="153"/>
      <c r="H199" s="64"/>
      <c r="I199" s="82"/>
      <c r="J199" s="82"/>
      <c r="K199" s="63"/>
      <c r="L199" s="142"/>
      <c r="M199" s="937" t="str">
        <f t="shared" si="99"/>
        <v>;</v>
      </c>
      <c r="N199" s="938" t="str">
        <f t="shared" si="100"/>
        <v/>
      </c>
      <c r="O199" s="83"/>
      <c r="P199" s="83"/>
      <c r="Q199" s="83"/>
      <c r="R199" s="83"/>
      <c r="S199" s="83"/>
      <c r="T199" s="83"/>
      <c r="U199" s="83"/>
      <c r="V199" s="83"/>
      <c r="W199" s="83"/>
      <c r="X199" s="83"/>
      <c r="Y199" s="83"/>
      <c r="Z199" s="83"/>
      <c r="AA199" s="83"/>
      <c r="AB199" s="83"/>
      <c r="AC199" s="83"/>
      <c r="AD199" s="83"/>
      <c r="AE199" s="83"/>
      <c r="AF199" s="83"/>
      <c r="AG199" s="83"/>
      <c r="AH199" s="57">
        <f t="shared" si="101"/>
        <v>0</v>
      </c>
      <c r="AI199" s="75" t="str">
        <f t="shared" si="102"/>
        <v>Moderado</v>
      </c>
      <c r="AJ199" s="74">
        <f t="shared" si="103"/>
        <v>0.6</v>
      </c>
      <c r="AK199" s="936" t="e">
        <f>IF(AND(M199&lt;&gt;"",AI199&lt;&gt;""),VLOOKUP(M199&amp;AI199,'No Eliminar'!$P$32:$Q$56,2,FALSE),"")</f>
        <v>#N/A</v>
      </c>
      <c r="AL199" s="124"/>
      <c r="AM199" s="992"/>
      <c r="AN199" s="992"/>
      <c r="AO199" s="87" t="str">
        <f t="shared" si="104"/>
        <v>Impacto</v>
      </c>
      <c r="AP199" s="88"/>
      <c r="AQ199" s="130" t="str">
        <f t="shared" si="105"/>
        <v/>
      </c>
      <c r="AR199" s="88"/>
      <c r="AS199" s="86" t="str">
        <f t="shared" si="106"/>
        <v/>
      </c>
      <c r="AT199" s="89" t="e">
        <f t="shared" si="107"/>
        <v>#VALUE!</v>
      </c>
      <c r="AU199" s="88"/>
      <c r="AV199" s="88"/>
      <c r="AW199" s="88"/>
      <c r="AX199" s="89" t="str">
        <f t="shared" si="108"/>
        <v/>
      </c>
      <c r="AY199" s="90" t="str">
        <f t="shared" si="109"/>
        <v>Muy Alta</v>
      </c>
      <c r="AZ199" s="89" t="e">
        <f t="shared" si="110"/>
        <v>#VALUE!</v>
      </c>
      <c r="BA199" s="90" t="e">
        <f t="shared" si="111"/>
        <v>#VALUE!</v>
      </c>
      <c r="BB199" s="69" t="e">
        <f>IF(AND(AY199&lt;&gt;"",BA199&lt;&gt;""),VLOOKUP(AY199&amp;BA199,'No Eliminar'!$P$3:$Q$27,2,FALSE),"")</f>
        <v>#VALUE!</v>
      </c>
      <c r="BC199" s="88"/>
      <c r="BD199" s="992"/>
      <c r="BE199" s="992"/>
      <c r="BF199" s="992"/>
      <c r="BG199" s="992"/>
      <c r="BH199" s="992"/>
      <c r="BI199" s="1091"/>
    </row>
    <row r="200" spans="2:61" ht="49.5" thickBot="1" x14ac:dyDescent="0.35">
      <c r="B200" s="63"/>
      <c r="C200" s="156" t="e">
        <f>VLOOKUP(B200,'No Eliminar'!B$3:D$18,2,FALSE)</f>
        <v>#N/A</v>
      </c>
      <c r="D200" s="156" t="e">
        <f>VLOOKUP(B200,'No Eliminar'!B$3:E$18,4,FALSE)</f>
        <v>#N/A</v>
      </c>
      <c r="E200" s="63"/>
      <c r="F200" s="133"/>
      <c r="G200" s="153"/>
      <c r="H200" s="64"/>
      <c r="I200" s="82"/>
      <c r="J200" s="82"/>
      <c r="K200" s="63"/>
      <c r="L200" s="142"/>
      <c r="M200" s="937"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938" t="str">
        <f t="shared" ref="N200:N245" si="113">IF(M200="Rara vez", 20%, IF(M200="Improbable",40%, IF(M200="Posible",60%, IF(M200="Probable",80%,IF(M200="Casi seguro",100%,"")))))</f>
        <v/>
      </c>
      <c r="O200" s="83"/>
      <c r="P200" s="83"/>
      <c r="Q200" s="83"/>
      <c r="R200" s="83"/>
      <c r="S200" s="83"/>
      <c r="T200" s="83"/>
      <c r="U200" s="83"/>
      <c r="V200" s="83"/>
      <c r="W200" s="83"/>
      <c r="X200" s="83"/>
      <c r="Y200" s="83"/>
      <c r="Z200" s="83"/>
      <c r="AA200" s="83"/>
      <c r="AB200" s="83"/>
      <c r="AC200" s="83"/>
      <c r="AD200" s="83"/>
      <c r="AE200" s="83"/>
      <c r="AF200" s="83"/>
      <c r="AG200" s="83"/>
      <c r="AH200" s="57">
        <f t="shared" si="101"/>
        <v>0</v>
      </c>
      <c r="AI200" s="75" t="str">
        <f t="shared" si="102"/>
        <v>Moderado</v>
      </c>
      <c r="AJ200" s="74">
        <f t="shared" si="103"/>
        <v>0.6</v>
      </c>
      <c r="AK200" s="936" t="e">
        <f>IF(AND(M200&lt;&gt;"",AI200&lt;&gt;""),VLOOKUP(M200&amp;AI200,'No Eliminar'!$P$32:$Q$56,2,FALSE),"")</f>
        <v>#N/A</v>
      </c>
      <c r="AL200" s="124"/>
      <c r="AM200" s="992"/>
      <c r="AN200" s="992"/>
      <c r="AO200" s="87" t="str">
        <f t="shared" si="104"/>
        <v>Impacto</v>
      </c>
      <c r="AP200" s="88"/>
      <c r="AQ200" s="130" t="str">
        <f t="shared" si="105"/>
        <v/>
      </c>
      <c r="AR200" s="88"/>
      <c r="AS200" s="86" t="str">
        <f t="shared" si="106"/>
        <v/>
      </c>
      <c r="AT200" s="89" t="e">
        <f t="shared" si="107"/>
        <v>#VALUE!</v>
      </c>
      <c r="AU200" s="88"/>
      <c r="AV200" s="88"/>
      <c r="AW200" s="88"/>
      <c r="AX200" s="89" t="str">
        <f t="shared" si="108"/>
        <v/>
      </c>
      <c r="AY200" s="90" t="str">
        <f t="shared" si="109"/>
        <v>Muy Alta</v>
      </c>
      <c r="AZ200" s="89" t="e">
        <f t="shared" si="110"/>
        <v>#VALUE!</v>
      </c>
      <c r="BA200" s="90" t="e">
        <f t="shared" si="111"/>
        <v>#VALUE!</v>
      </c>
      <c r="BB200" s="69" t="e">
        <f>IF(AND(AY200&lt;&gt;"",BA200&lt;&gt;""),VLOOKUP(AY200&amp;BA200,'No Eliminar'!$P$3:$Q$27,2,FALSE),"")</f>
        <v>#VALUE!</v>
      </c>
      <c r="BC200" s="88"/>
      <c r="BD200" s="992"/>
      <c r="BE200" s="992"/>
      <c r="BF200" s="992"/>
      <c r="BG200" s="992"/>
      <c r="BH200" s="992"/>
      <c r="BI200" s="1091"/>
    </row>
    <row r="201" spans="2:61" ht="49.5" thickBot="1" x14ac:dyDescent="0.35">
      <c r="B201" s="63"/>
      <c r="C201" s="156" t="e">
        <f>VLOOKUP(B201,'No Eliminar'!B$3:D$18,2,FALSE)</f>
        <v>#N/A</v>
      </c>
      <c r="D201" s="156" t="e">
        <f>VLOOKUP(B201,'No Eliminar'!B$3:E$18,4,FALSE)</f>
        <v>#N/A</v>
      </c>
      <c r="E201" s="63"/>
      <c r="F201" s="133"/>
      <c r="G201" s="153"/>
      <c r="H201" s="64"/>
      <c r="I201" s="82"/>
      <c r="J201" s="82"/>
      <c r="K201" s="63"/>
      <c r="L201" s="142"/>
      <c r="M201" s="937" t="str">
        <f t="shared" si="112"/>
        <v>;</v>
      </c>
      <c r="N201" s="938" t="str">
        <f t="shared" si="113"/>
        <v/>
      </c>
      <c r="O201" s="83"/>
      <c r="P201" s="83"/>
      <c r="Q201" s="83"/>
      <c r="R201" s="83"/>
      <c r="S201" s="83"/>
      <c r="T201" s="83"/>
      <c r="U201" s="83"/>
      <c r="V201" s="83"/>
      <c r="W201" s="83"/>
      <c r="X201" s="83"/>
      <c r="Y201" s="83"/>
      <c r="Z201" s="83"/>
      <c r="AA201" s="83"/>
      <c r="AB201" s="83"/>
      <c r="AC201" s="83"/>
      <c r="AD201" s="83"/>
      <c r="AE201" s="83"/>
      <c r="AF201" s="83"/>
      <c r="AG201" s="83"/>
      <c r="AH201" s="57">
        <f t="shared" si="101"/>
        <v>0</v>
      </c>
      <c r="AI201" s="75" t="str">
        <f t="shared" si="102"/>
        <v>Moderado</v>
      </c>
      <c r="AJ201" s="74">
        <f t="shared" si="103"/>
        <v>0.6</v>
      </c>
      <c r="AK201" s="936" t="e">
        <f>IF(AND(M201&lt;&gt;"",AI201&lt;&gt;""),VLOOKUP(M201&amp;AI201,'No Eliminar'!$P$32:$Q$56,2,FALSE),"")</f>
        <v>#N/A</v>
      </c>
      <c r="AL201" s="124"/>
      <c r="AM201" s="992"/>
      <c r="AN201" s="992"/>
      <c r="AO201" s="87" t="str">
        <f t="shared" si="104"/>
        <v>Impacto</v>
      </c>
      <c r="AP201" s="88"/>
      <c r="AQ201" s="130" t="str">
        <f t="shared" si="105"/>
        <v/>
      </c>
      <c r="AR201" s="88"/>
      <c r="AS201" s="86" t="str">
        <f t="shared" si="106"/>
        <v/>
      </c>
      <c r="AT201" s="89" t="e">
        <f t="shared" si="107"/>
        <v>#VALUE!</v>
      </c>
      <c r="AU201" s="88"/>
      <c r="AV201" s="88"/>
      <c r="AW201" s="88"/>
      <c r="AX201" s="89" t="str">
        <f t="shared" si="108"/>
        <v/>
      </c>
      <c r="AY201" s="90" t="str">
        <f t="shared" si="109"/>
        <v>Muy Alta</v>
      </c>
      <c r="AZ201" s="89" t="e">
        <f t="shared" si="110"/>
        <v>#VALUE!</v>
      </c>
      <c r="BA201" s="90" t="e">
        <f t="shared" si="111"/>
        <v>#VALUE!</v>
      </c>
      <c r="BB201" s="69" t="e">
        <f>IF(AND(AY201&lt;&gt;"",BA201&lt;&gt;""),VLOOKUP(AY201&amp;BA201,'No Eliminar'!$P$3:$Q$27,2,FALSE),"")</f>
        <v>#VALUE!</v>
      </c>
      <c r="BC201" s="88"/>
      <c r="BD201" s="992"/>
      <c r="BE201" s="992"/>
      <c r="BF201" s="992"/>
      <c r="BG201" s="992"/>
      <c r="BH201" s="992"/>
      <c r="BI201" s="1091"/>
    </row>
    <row r="202" spans="2:61" ht="49.5" thickBot="1" x14ac:dyDescent="0.35">
      <c r="B202" s="63"/>
      <c r="C202" s="156" t="e">
        <f>VLOOKUP(B202,'No Eliminar'!B$3:D$18,2,FALSE)</f>
        <v>#N/A</v>
      </c>
      <c r="D202" s="156" t="e">
        <f>VLOOKUP(B202,'No Eliminar'!B$3:E$18,4,FALSE)</f>
        <v>#N/A</v>
      </c>
      <c r="E202" s="63"/>
      <c r="F202" s="133"/>
      <c r="G202" s="153"/>
      <c r="H202" s="64"/>
      <c r="I202" s="82"/>
      <c r="J202" s="82"/>
      <c r="K202" s="63"/>
      <c r="L202" s="142"/>
      <c r="M202" s="937" t="str">
        <f t="shared" si="112"/>
        <v>;</v>
      </c>
      <c r="N202" s="938" t="str">
        <f t="shared" si="113"/>
        <v/>
      </c>
      <c r="O202" s="83"/>
      <c r="P202" s="83"/>
      <c r="Q202" s="83"/>
      <c r="R202" s="83"/>
      <c r="S202" s="83"/>
      <c r="T202" s="83"/>
      <c r="U202" s="83"/>
      <c r="V202" s="83"/>
      <c r="W202" s="83"/>
      <c r="X202" s="83"/>
      <c r="Y202" s="83"/>
      <c r="Z202" s="83"/>
      <c r="AA202" s="83"/>
      <c r="AB202" s="83"/>
      <c r="AC202" s="83"/>
      <c r="AD202" s="83"/>
      <c r="AE202" s="83"/>
      <c r="AF202" s="83"/>
      <c r="AG202" s="83"/>
      <c r="AH202" s="57">
        <f t="shared" si="101"/>
        <v>0</v>
      </c>
      <c r="AI202" s="75" t="str">
        <f t="shared" si="102"/>
        <v>Moderado</v>
      </c>
      <c r="AJ202" s="74">
        <f t="shared" si="103"/>
        <v>0.6</v>
      </c>
      <c r="AK202" s="936" t="e">
        <f>IF(AND(M202&lt;&gt;"",AI202&lt;&gt;""),VLOOKUP(M202&amp;AI202,'No Eliminar'!$P$32:$Q$56,2,FALSE),"")</f>
        <v>#N/A</v>
      </c>
      <c r="AL202" s="124"/>
      <c r="AM202" s="992"/>
      <c r="AN202" s="992"/>
      <c r="AO202" s="87" t="str">
        <f t="shared" si="104"/>
        <v>Impacto</v>
      </c>
      <c r="AP202" s="88"/>
      <c r="AQ202" s="130" t="str">
        <f t="shared" si="105"/>
        <v/>
      </c>
      <c r="AR202" s="88"/>
      <c r="AS202" s="86" t="str">
        <f t="shared" si="106"/>
        <v/>
      </c>
      <c r="AT202" s="89" t="e">
        <f t="shared" si="107"/>
        <v>#VALUE!</v>
      </c>
      <c r="AU202" s="88"/>
      <c r="AV202" s="88"/>
      <c r="AW202" s="88"/>
      <c r="AX202" s="89" t="str">
        <f t="shared" si="108"/>
        <v/>
      </c>
      <c r="AY202" s="90" t="str">
        <f t="shared" si="109"/>
        <v>Muy Alta</v>
      </c>
      <c r="AZ202" s="89" t="e">
        <f t="shared" si="110"/>
        <v>#VALUE!</v>
      </c>
      <c r="BA202" s="90" t="e">
        <f t="shared" si="111"/>
        <v>#VALUE!</v>
      </c>
      <c r="BB202" s="69" t="e">
        <f>IF(AND(AY202&lt;&gt;"",BA202&lt;&gt;""),VLOOKUP(AY202&amp;BA202,'No Eliminar'!$P$3:$Q$27,2,FALSE),"")</f>
        <v>#VALUE!</v>
      </c>
      <c r="BC202" s="88"/>
      <c r="BD202" s="992"/>
      <c r="BE202" s="992"/>
      <c r="BF202" s="992"/>
      <c r="BG202" s="992"/>
      <c r="BH202" s="992"/>
      <c r="BI202" s="1091"/>
    </row>
    <row r="203" spans="2:61" ht="49.5" thickBot="1" x14ac:dyDescent="0.35">
      <c r="B203" s="63"/>
      <c r="C203" s="156" t="e">
        <f>VLOOKUP(B203,'No Eliminar'!B$3:D$18,2,FALSE)</f>
        <v>#N/A</v>
      </c>
      <c r="D203" s="156" t="e">
        <f>VLOOKUP(B203,'No Eliminar'!B$3:E$18,4,FALSE)</f>
        <v>#N/A</v>
      </c>
      <c r="E203" s="63"/>
      <c r="F203" s="133"/>
      <c r="G203" s="153"/>
      <c r="H203" s="64"/>
      <c r="I203" s="82"/>
      <c r="J203" s="82"/>
      <c r="K203" s="63"/>
      <c r="L203" s="142"/>
      <c r="M203" s="937" t="str">
        <f t="shared" si="112"/>
        <v>;</v>
      </c>
      <c r="N203" s="938" t="str">
        <f t="shared" si="113"/>
        <v/>
      </c>
      <c r="O203" s="83"/>
      <c r="P203" s="83"/>
      <c r="Q203" s="83"/>
      <c r="R203" s="83"/>
      <c r="S203" s="83"/>
      <c r="T203" s="83"/>
      <c r="U203" s="83"/>
      <c r="V203" s="83"/>
      <c r="W203" s="83"/>
      <c r="X203" s="83"/>
      <c r="Y203" s="83"/>
      <c r="Z203" s="83"/>
      <c r="AA203" s="83"/>
      <c r="AB203" s="83"/>
      <c r="AC203" s="83"/>
      <c r="AD203" s="83"/>
      <c r="AE203" s="83"/>
      <c r="AF203" s="83"/>
      <c r="AG203" s="83"/>
      <c r="AH203" s="57">
        <f t="shared" si="101"/>
        <v>0</v>
      </c>
      <c r="AI203" s="75" t="str">
        <f t="shared" si="102"/>
        <v>Moderado</v>
      </c>
      <c r="AJ203" s="74">
        <f t="shared" si="103"/>
        <v>0.6</v>
      </c>
      <c r="AK203" s="936" t="e">
        <f>IF(AND(M203&lt;&gt;"",AI203&lt;&gt;""),VLOOKUP(M203&amp;AI203,'No Eliminar'!$P$32:$Q$56,2,FALSE),"")</f>
        <v>#N/A</v>
      </c>
      <c r="AL203" s="124"/>
      <c r="AM203" s="992"/>
      <c r="AN203" s="992"/>
      <c r="AO203" s="87" t="str">
        <f t="shared" si="104"/>
        <v>Impacto</v>
      </c>
      <c r="AP203" s="88"/>
      <c r="AQ203" s="130" t="str">
        <f t="shared" si="105"/>
        <v/>
      </c>
      <c r="AR203" s="88"/>
      <c r="AS203" s="86" t="str">
        <f t="shared" si="106"/>
        <v/>
      </c>
      <c r="AT203" s="89" t="e">
        <f t="shared" si="107"/>
        <v>#VALUE!</v>
      </c>
      <c r="AU203" s="88"/>
      <c r="AV203" s="88"/>
      <c r="AW203" s="88"/>
      <c r="AX203" s="89" t="str">
        <f t="shared" si="108"/>
        <v/>
      </c>
      <c r="AY203" s="90" t="str">
        <f t="shared" si="109"/>
        <v>Muy Alta</v>
      </c>
      <c r="AZ203" s="89" t="e">
        <f t="shared" si="110"/>
        <v>#VALUE!</v>
      </c>
      <c r="BA203" s="90" t="e">
        <f t="shared" si="111"/>
        <v>#VALUE!</v>
      </c>
      <c r="BB203" s="69" t="e">
        <f>IF(AND(AY203&lt;&gt;"",BA203&lt;&gt;""),VLOOKUP(AY203&amp;BA203,'No Eliminar'!$P$3:$Q$27,2,FALSE),"")</f>
        <v>#VALUE!</v>
      </c>
      <c r="BC203" s="88"/>
      <c r="BD203" s="992"/>
      <c r="BE203" s="992"/>
      <c r="BF203" s="992"/>
      <c r="BG203" s="992"/>
      <c r="BH203" s="992"/>
      <c r="BI203" s="1091"/>
    </row>
    <row r="204" spans="2:61" ht="49.5" thickBot="1" x14ac:dyDescent="0.35">
      <c r="B204" s="63"/>
      <c r="C204" s="156" t="e">
        <f>VLOOKUP(B204,'No Eliminar'!B$3:D$18,2,FALSE)</f>
        <v>#N/A</v>
      </c>
      <c r="D204" s="156" t="e">
        <f>VLOOKUP(B204,'No Eliminar'!B$3:E$18,4,FALSE)</f>
        <v>#N/A</v>
      </c>
      <c r="E204" s="63"/>
      <c r="F204" s="133"/>
      <c r="G204" s="153"/>
      <c r="H204" s="64"/>
      <c r="I204" s="82"/>
      <c r="J204" s="82"/>
      <c r="K204" s="63"/>
      <c r="L204" s="142"/>
      <c r="M204" s="937" t="str">
        <f t="shared" si="112"/>
        <v>;</v>
      </c>
      <c r="N204" s="938" t="str">
        <f t="shared" si="113"/>
        <v/>
      </c>
      <c r="O204" s="83"/>
      <c r="P204" s="83"/>
      <c r="Q204" s="83"/>
      <c r="R204" s="83"/>
      <c r="S204" s="83"/>
      <c r="T204" s="83"/>
      <c r="U204" s="83"/>
      <c r="V204" s="83"/>
      <c r="W204" s="83"/>
      <c r="X204" s="83"/>
      <c r="Y204" s="83"/>
      <c r="Z204" s="83"/>
      <c r="AA204" s="83"/>
      <c r="AB204" s="83"/>
      <c r="AC204" s="83"/>
      <c r="AD204" s="83"/>
      <c r="AE204" s="83"/>
      <c r="AF204" s="83"/>
      <c r="AG204" s="83"/>
      <c r="AH204" s="57">
        <f t="shared" si="101"/>
        <v>0</v>
      </c>
      <c r="AI204" s="75" t="str">
        <f t="shared" si="102"/>
        <v>Moderado</v>
      </c>
      <c r="AJ204" s="74">
        <f t="shared" si="103"/>
        <v>0.6</v>
      </c>
      <c r="AK204" s="936" t="e">
        <f>IF(AND(M204&lt;&gt;"",AI204&lt;&gt;""),VLOOKUP(M204&amp;AI204,'No Eliminar'!$P$32:$Q$56,2,FALSE),"")</f>
        <v>#N/A</v>
      </c>
      <c r="AL204" s="124"/>
      <c r="AM204" s="992"/>
      <c r="AN204" s="992"/>
      <c r="AO204" s="87" t="str">
        <f t="shared" si="104"/>
        <v>Impacto</v>
      </c>
      <c r="AP204" s="88"/>
      <c r="AQ204" s="130" t="str">
        <f t="shared" si="105"/>
        <v/>
      </c>
      <c r="AR204" s="88"/>
      <c r="AS204" s="86" t="str">
        <f t="shared" si="106"/>
        <v/>
      </c>
      <c r="AT204" s="89" t="e">
        <f t="shared" si="107"/>
        <v>#VALUE!</v>
      </c>
      <c r="AU204" s="88"/>
      <c r="AV204" s="88"/>
      <c r="AW204" s="88"/>
      <c r="AX204" s="89" t="str">
        <f t="shared" si="108"/>
        <v/>
      </c>
      <c r="AY204" s="90" t="str">
        <f t="shared" si="109"/>
        <v>Muy Alta</v>
      </c>
      <c r="AZ204" s="89" t="e">
        <f t="shared" si="110"/>
        <v>#VALUE!</v>
      </c>
      <c r="BA204" s="90" t="e">
        <f t="shared" si="111"/>
        <v>#VALUE!</v>
      </c>
      <c r="BB204" s="69" t="e">
        <f>IF(AND(AY204&lt;&gt;"",BA204&lt;&gt;""),VLOOKUP(AY204&amp;BA204,'No Eliminar'!$P$3:$Q$27,2,FALSE),"")</f>
        <v>#VALUE!</v>
      </c>
      <c r="BC204" s="88"/>
      <c r="BD204" s="992"/>
      <c r="BE204" s="992"/>
      <c r="BF204" s="992"/>
      <c r="BG204" s="992"/>
      <c r="BH204" s="992"/>
      <c r="BI204" s="1091"/>
    </row>
    <row r="205" spans="2:61" ht="49.5" thickBot="1" x14ac:dyDescent="0.35">
      <c r="B205" s="63"/>
      <c r="C205" s="156" t="e">
        <f>VLOOKUP(B205,'No Eliminar'!B$3:D$18,2,FALSE)</f>
        <v>#N/A</v>
      </c>
      <c r="D205" s="156" t="e">
        <f>VLOOKUP(B205,'No Eliminar'!B$3:E$18,4,FALSE)</f>
        <v>#N/A</v>
      </c>
      <c r="E205" s="63"/>
      <c r="F205" s="133"/>
      <c r="G205" s="153"/>
      <c r="H205" s="64"/>
      <c r="I205" s="82"/>
      <c r="J205" s="82"/>
      <c r="K205" s="63"/>
      <c r="L205" s="142"/>
      <c r="M205" s="937" t="str">
        <f t="shared" si="112"/>
        <v>;</v>
      </c>
      <c r="N205" s="938" t="str">
        <f t="shared" si="113"/>
        <v/>
      </c>
      <c r="O205" s="83"/>
      <c r="P205" s="83"/>
      <c r="Q205" s="83"/>
      <c r="R205" s="83"/>
      <c r="S205" s="83"/>
      <c r="T205" s="83"/>
      <c r="U205" s="83"/>
      <c r="V205" s="83"/>
      <c r="W205" s="83"/>
      <c r="X205" s="83"/>
      <c r="Y205" s="83"/>
      <c r="Z205" s="83"/>
      <c r="AA205" s="83"/>
      <c r="AB205" s="83"/>
      <c r="AC205" s="83"/>
      <c r="AD205" s="83"/>
      <c r="AE205" s="83"/>
      <c r="AF205" s="83"/>
      <c r="AG205" s="83"/>
      <c r="AH205" s="57">
        <f t="shared" si="101"/>
        <v>0</v>
      </c>
      <c r="AI205" s="75" t="str">
        <f t="shared" si="102"/>
        <v>Moderado</v>
      </c>
      <c r="AJ205" s="74">
        <f t="shared" si="103"/>
        <v>0.6</v>
      </c>
      <c r="AK205" s="936" t="e">
        <f>IF(AND(M205&lt;&gt;"",AI205&lt;&gt;""),VLOOKUP(M205&amp;AI205,'No Eliminar'!$P$32:$Q$56,2,FALSE),"")</f>
        <v>#N/A</v>
      </c>
      <c r="AL205" s="124"/>
      <c r="AM205" s="992"/>
      <c r="AN205" s="992"/>
      <c r="AO205" s="87" t="str">
        <f t="shared" si="104"/>
        <v>Impacto</v>
      </c>
      <c r="AP205" s="88"/>
      <c r="AQ205" s="130" t="str">
        <f t="shared" si="105"/>
        <v/>
      </c>
      <c r="AR205" s="88"/>
      <c r="AS205" s="86" t="str">
        <f t="shared" si="106"/>
        <v/>
      </c>
      <c r="AT205" s="89" t="e">
        <f t="shared" si="107"/>
        <v>#VALUE!</v>
      </c>
      <c r="AU205" s="88"/>
      <c r="AV205" s="88"/>
      <c r="AW205" s="88"/>
      <c r="AX205" s="89" t="str">
        <f t="shared" si="108"/>
        <v/>
      </c>
      <c r="AY205" s="90" t="str">
        <f t="shared" si="109"/>
        <v>Muy Alta</v>
      </c>
      <c r="AZ205" s="89" t="e">
        <f t="shared" si="110"/>
        <v>#VALUE!</v>
      </c>
      <c r="BA205" s="90" t="e">
        <f t="shared" si="111"/>
        <v>#VALUE!</v>
      </c>
      <c r="BB205" s="69" t="e">
        <f>IF(AND(AY205&lt;&gt;"",BA205&lt;&gt;""),VLOOKUP(AY205&amp;BA205,'No Eliminar'!$P$3:$Q$27,2,FALSE),"")</f>
        <v>#VALUE!</v>
      </c>
      <c r="BC205" s="88"/>
      <c r="BD205" s="992"/>
      <c r="BE205" s="992"/>
      <c r="BF205" s="992"/>
      <c r="BG205" s="992"/>
      <c r="BH205" s="992"/>
      <c r="BI205" s="1091"/>
    </row>
    <row r="206" spans="2:61" ht="49.5" thickBot="1" x14ac:dyDescent="0.35">
      <c r="B206" s="63"/>
      <c r="C206" s="156" t="e">
        <f>VLOOKUP(B206,'No Eliminar'!B$3:D$18,2,FALSE)</f>
        <v>#N/A</v>
      </c>
      <c r="D206" s="156" t="e">
        <f>VLOOKUP(B206,'No Eliminar'!B$3:E$18,4,FALSE)</f>
        <v>#N/A</v>
      </c>
      <c r="E206" s="63"/>
      <c r="F206" s="133"/>
      <c r="G206" s="153"/>
      <c r="H206" s="64"/>
      <c r="I206" s="82"/>
      <c r="J206" s="82"/>
      <c r="K206" s="63"/>
      <c r="L206" s="142"/>
      <c r="M206" s="937" t="str">
        <f t="shared" si="112"/>
        <v>;</v>
      </c>
      <c r="N206" s="938" t="str">
        <f t="shared" si="113"/>
        <v/>
      </c>
      <c r="O206" s="83"/>
      <c r="P206" s="83"/>
      <c r="Q206" s="83"/>
      <c r="R206" s="83"/>
      <c r="S206" s="83"/>
      <c r="T206" s="83"/>
      <c r="U206" s="83"/>
      <c r="V206" s="83"/>
      <c r="W206" s="83"/>
      <c r="X206" s="83"/>
      <c r="Y206" s="83"/>
      <c r="Z206" s="83"/>
      <c r="AA206" s="83"/>
      <c r="AB206" s="83"/>
      <c r="AC206" s="83"/>
      <c r="AD206" s="83"/>
      <c r="AE206" s="83"/>
      <c r="AF206" s="83"/>
      <c r="AG206" s="83"/>
      <c r="AH206" s="57">
        <f t="shared" si="101"/>
        <v>0</v>
      </c>
      <c r="AI206" s="75" t="str">
        <f t="shared" si="102"/>
        <v>Moderado</v>
      </c>
      <c r="AJ206" s="74">
        <f t="shared" si="103"/>
        <v>0.6</v>
      </c>
      <c r="AK206" s="936" t="e">
        <f>IF(AND(M206&lt;&gt;"",AI206&lt;&gt;""),VLOOKUP(M206&amp;AI206,'No Eliminar'!$P$32:$Q$56,2,FALSE),"")</f>
        <v>#N/A</v>
      </c>
      <c r="AL206" s="124"/>
      <c r="AM206" s="992"/>
      <c r="AN206" s="992"/>
      <c r="AO206" s="87" t="str">
        <f t="shared" si="104"/>
        <v>Impacto</v>
      </c>
      <c r="AP206" s="88"/>
      <c r="AQ206" s="130" t="str">
        <f t="shared" si="105"/>
        <v/>
      </c>
      <c r="AR206" s="88"/>
      <c r="AS206" s="86" t="str">
        <f t="shared" si="106"/>
        <v/>
      </c>
      <c r="AT206" s="89" t="e">
        <f t="shared" si="107"/>
        <v>#VALUE!</v>
      </c>
      <c r="AU206" s="88"/>
      <c r="AV206" s="88"/>
      <c r="AW206" s="88"/>
      <c r="AX206" s="89" t="str">
        <f t="shared" si="108"/>
        <v/>
      </c>
      <c r="AY206" s="90" t="str">
        <f t="shared" si="109"/>
        <v>Muy Alta</v>
      </c>
      <c r="AZ206" s="89" t="e">
        <f t="shared" si="110"/>
        <v>#VALUE!</v>
      </c>
      <c r="BA206" s="90" t="e">
        <f t="shared" si="111"/>
        <v>#VALUE!</v>
      </c>
      <c r="BB206" s="69" t="e">
        <f>IF(AND(AY206&lt;&gt;"",BA206&lt;&gt;""),VLOOKUP(AY206&amp;BA206,'No Eliminar'!$P$3:$Q$27,2,FALSE),"")</f>
        <v>#VALUE!</v>
      </c>
      <c r="BC206" s="88"/>
      <c r="BD206" s="992"/>
      <c r="BE206" s="992"/>
      <c r="BF206" s="992"/>
      <c r="BG206" s="992"/>
      <c r="BH206" s="992"/>
      <c r="BI206" s="1091"/>
    </row>
    <row r="207" spans="2:61" ht="49.5" thickBot="1" x14ac:dyDescent="0.35">
      <c r="B207" s="63"/>
      <c r="C207" s="156" t="e">
        <f>VLOOKUP(B207,'No Eliminar'!B$3:D$18,2,FALSE)</f>
        <v>#N/A</v>
      </c>
      <c r="D207" s="156" t="e">
        <f>VLOOKUP(B207,'No Eliminar'!B$3:E$18,4,FALSE)</f>
        <v>#N/A</v>
      </c>
      <c r="E207" s="63"/>
      <c r="F207" s="133"/>
      <c r="G207" s="153"/>
      <c r="H207" s="64"/>
      <c r="I207" s="82"/>
      <c r="J207" s="82"/>
      <c r="K207" s="63"/>
      <c r="L207" s="142"/>
      <c r="M207" s="937" t="str">
        <f t="shared" si="112"/>
        <v>;</v>
      </c>
      <c r="N207" s="938" t="str">
        <f t="shared" si="113"/>
        <v/>
      </c>
      <c r="O207" s="83"/>
      <c r="P207" s="83"/>
      <c r="Q207" s="83"/>
      <c r="R207" s="83"/>
      <c r="S207" s="83"/>
      <c r="T207" s="83"/>
      <c r="U207" s="83"/>
      <c r="V207" s="83"/>
      <c r="W207" s="83"/>
      <c r="X207" s="83"/>
      <c r="Y207" s="83"/>
      <c r="Z207" s="83"/>
      <c r="AA207" s="83"/>
      <c r="AB207" s="83"/>
      <c r="AC207" s="83"/>
      <c r="AD207" s="83"/>
      <c r="AE207" s="83"/>
      <c r="AF207" s="83"/>
      <c r="AG207" s="83"/>
      <c r="AH207" s="57">
        <f t="shared" si="101"/>
        <v>0</v>
      </c>
      <c r="AI207" s="75" t="str">
        <f t="shared" si="102"/>
        <v>Moderado</v>
      </c>
      <c r="AJ207" s="74">
        <f t="shared" si="103"/>
        <v>0.6</v>
      </c>
      <c r="AK207" s="936" t="e">
        <f>IF(AND(M207&lt;&gt;"",AI207&lt;&gt;""),VLOOKUP(M207&amp;AI207,'No Eliminar'!$P$32:$Q$56,2,FALSE),"")</f>
        <v>#N/A</v>
      </c>
      <c r="AL207" s="124"/>
      <c r="AM207" s="992"/>
      <c r="AN207" s="992"/>
      <c r="AO207" s="87" t="str">
        <f t="shared" si="104"/>
        <v>Impacto</v>
      </c>
      <c r="AP207" s="88"/>
      <c r="AQ207" s="130" t="str">
        <f t="shared" si="105"/>
        <v/>
      </c>
      <c r="AR207" s="88"/>
      <c r="AS207" s="86" t="str">
        <f t="shared" si="106"/>
        <v/>
      </c>
      <c r="AT207" s="89" t="e">
        <f t="shared" si="107"/>
        <v>#VALUE!</v>
      </c>
      <c r="AU207" s="88"/>
      <c r="AV207" s="88"/>
      <c r="AW207" s="88"/>
      <c r="AX207" s="89" t="str">
        <f t="shared" si="108"/>
        <v/>
      </c>
      <c r="AY207" s="90" t="str">
        <f t="shared" si="109"/>
        <v>Muy Alta</v>
      </c>
      <c r="AZ207" s="89" t="e">
        <f t="shared" si="110"/>
        <v>#VALUE!</v>
      </c>
      <c r="BA207" s="90" t="e">
        <f t="shared" si="111"/>
        <v>#VALUE!</v>
      </c>
      <c r="BB207" s="69" t="e">
        <f>IF(AND(AY207&lt;&gt;"",BA207&lt;&gt;""),VLOOKUP(AY207&amp;BA207,'No Eliminar'!$P$3:$Q$27,2,FALSE),"")</f>
        <v>#VALUE!</v>
      </c>
      <c r="BC207" s="88"/>
      <c r="BD207" s="992"/>
      <c r="BE207" s="992"/>
      <c r="BF207" s="992"/>
      <c r="BG207" s="992"/>
      <c r="BH207" s="992"/>
      <c r="BI207" s="1091"/>
    </row>
    <row r="208" spans="2:61" ht="49.5" thickBot="1" x14ac:dyDescent="0.35">
      <c r="B208" s="63"/>
      <c r="C208" s="156" t="e">
        <f>VLOOKUP(B208,'No Eliminar'!B$3:D$18,2,FALSE)</f>
        <v>#N/A</v>
      </c>
      <c r="D208" s="156" t="e">
        <f>VLOOKUP(B208,'No Eliminar'!B$3:E$18,4,FALSE)</f>
        <v>#N/A</v>
      </c>
      <c r="E208" s="63"/>
      <c r="F208" s="133"/>
      <c r="G208" s="153"/>
      <c r="H208" s="64"/>
      <c r="I208" s="82"/>
      <c r="J208" s="82"/>
      <c r="K208" s="63"/>
      <c r="L208" s="142"/>
      <c r="M208" s="937" t="str">
        <f t="shared" si="112"/>
        <v>;</v>
      </c>
      <c r="N208" s="938" t="str">
        <f t="shared" si="113"/>
        <v/>
      </c>
      <c r="O208" s="83"/>
      <c r="P208" s="83"/>
      <c r="Q208" s="83"/>
      <c r="R208" s="83"/>
      <c r="S208" s="83"/>
      <c r="T208" s="83"/>
      <c r="U208" s="83"/>
      <c r="V208" s="83"/>
      <c r="W208" s="83"/>
      <c r="X208" s="83"/>
      <c r="Y208" s="83"/>
      <c r="Z208" s="83"/>
      <c r="AA208" s="83"/>
      <c r="AB208" s="83"/>
      <c r="AC208" s="83"/>
      <c r="AD208" s="83"/>
      <c r="AE208" s="83"/>
      <c r="AF208" s="83"/>
      <c r="AG208" s="83"/>
      <c r="AH208" s="57">
        <f t="shared" si="101"/>
        <v>0</v>
      </c>
      <c r="AI208" s="75" t="str">
        <f t="shared" si="102"/>
        <v>Moderado</v>
      </c>
      <c r="AJ208" s="74">
        <f t="shared" si="103"/>
        <v>0.6</v>
      </c>
      <c r="AK208" s="936" t="e">
        <f>IF(AND(M208&lt;&gt;"",AI208&lt;&gt;""),VLOOKUP(M208&amp;AI208,'No Eliminar'!$P$32:$Q$56,2,FALSE),"")</f>
        <v>#N/A</v>
      </c>
      <c r="AL208" s="124"/>
      <c r="AM208" s="992"/>
      <c r="AN208" s="992"/>
      <c r="AO208" s="87" t="str">
        <f t="shared" si="104"/>
        <v>Impacto</v>
      </c>
      <c r="AP208" s="88"/>
      <c r="AQ208" s="130" t="str">
        <f t="shared" si="105"/>
        <v/>
      </c>
      <c r="AR208" s="88"/>
      <c r="AS208" s="86" t="str">
        <f t="shared" si="106"/>
        <v/>
      </c>
      <c r="AT208" s="89" t="e">
        <f t="shared" si="107"/>
        <v>#VALUE!</v>
      </c>
      <c r="AU208" s="88"/>
      <c r="AV208" s="88"/>
      <c r="AW208" s="88"/>
      <c r="AX208" s="89" t="str">
        <f t="shared" si="108"/>
        <v/>
      </c>
      <c r="AY208" s="90" t="str">
        <f t="shared" si="109"/>
        <v>Muy Alta</v>
      </c>
      <c r="AZ208" s="89" t="e">
        <f t="shared" si="110"/>
        <v>#VALUE!</v>
      </c>
      <c r="BA208" s="90" t="e">
        <f t="shared" si="111"/>
        <v>#VALUE!</v>
      </c>
      <c r="BB208" s="69" t="e">
        <f>IF(AND(AY208&lt;&gt;"",BA208&lt;&gt;""),VLOOKUP(AY208&amp;BA208,'No Eliminar'!$P$3:$Q$27,2,FALSE),"")</f>
        <v>#VALUE!</v>
      </c>
      <c r="BC208" s="88"/>
      <c r="BD208" s="992"/>
      <c r="BE208" s="992"/>
      <c r="BF208" s="992"/>
      <c r="BG208" s="992"/>
      <c r="BH208" s="992"/>
      <c r="BI208" s="1091"/>
    </row>
    <row r="209" spans="2:61" ht="49.5" thickBot="1" x14ac:dyDescent="0.35">
      <c r="B209" s="63"/>
      <c r="C209" s="156" t="e">
        <f>VLOOKUP(B209,'No Eliminar'!B$3:D$18,2,FALSE)</f>
        <v>#N/A</v>
      </c>
      <c r="D209" s="156" t="e">
        <f>VLOOKUP(B209,'No Eliminar'!B$3:E$18,4,FALSE)</f>
        <v>#N/A</v>
      </c>
      <c r="E209" s="63"/>
      <c r="F209" s="133"/>
      <c r="G209" s="153"/>
      <c r="H209" s="64"/>
      <c r="I209" s="82"/>
      <c r="J209" s="82"/>
      <c r="K209" s="63"/>
      <c r="L209" s="142"/>
      <c r="M209" s="937" t="str">
        <f t="shared" si="112"/>
        <v>;</v>
      </c>
      <c r="N209" s="938" t="str">
        <f t="shared" si="113"/>
        <v/>
      </c>
      <c r="O209" s="83"/>
      <c r="P209" s="83"/>
      <c r="Q209" s="83"/>
      <c r="R209" s="83"/>
      <c r="S209" s="83"/>
      <c r="T209" s="83"/>
      <c r="U209" s="83"/>
      <c r="V209" s="83"/>
      <c r="W209" s="83"/>
      <c r="X209" s="83"/>
      <c r="Y209" s="83"/>
      <c r="Z209" s="83"/>
      <c r="AA209" s="83"/>
      <c r="AB209" s="83"/>
      <c r="AC209" s="83"/>
      <c r="AD209" s="83"/>
      <c r="AE209" s="83"/>
      <c r="AF209" s="83"/>
      <c r="AG209" s="83"/>
      <c r="AH209" s="57">
        <f t="shared" si="101"/>
        <v>0</v>
      </c>
      <c r="AI209" s="75" t="str">
        <f t="shared" si="102"/>
        <v>Moderado</v>
      </c>
      <c r="AJ209" s="74">
        <f t="shared" si="103"/>
        <v>0.6</v>
      </c>
      <c r="AK209" s="936" t="e">
        <f>IF(AND(M209&lt;&gt;"",AI209&lt;&gt;""),VLOOKUP(M209&amp;AI209,'No Eliminar'!$P$32:$Q$56,2,FALSE),"")</f>
        <v>#N/A</v>
      </c>
      <c r="AL209" s="124"/>
      <c r="AM209" s="992"/>
      <c r="AN209" s="992"/>
      <c r="AO209" s="87" t="str">
        <f t="shared" si="104"/>
        <v>Impacto</v>
      </c>
      <c r="AP209" s="88"/>
      <c r="AQ209" s="130" t="str">
        <f t="shared" si="105"/>
        <v/>
      </c>
      <c r="AR209" s="88"/>
      <c r="AS209" s="86" t="str">
        <f t="shared" si="106"/>
        <v/>
      </c>
      <c r="AT209" s="89" t="e">
        <f t="shared" si="107"/>
        <v>#VALUE!</v>
      </c>
      <c r="AU209" s="88"/>
      <c r="AV209" s="88"/>
      <c r="AW209" s="88"/>
      <c r="AX209" s="89" t="str">
        <f t="shared" si="108"/>
        <v/>
      </c>
      <c r="AY209" s="90" t="str">
        <f t="shared" si="109"/>
        <v>Muy Alta</v>
      </c>
      <c r="AZ209" s="89" t="e">
        <f t="shared" si="110"/>
        <v>#VALUE!</v>
      </c>
      <c r="BA209" s="90" t="e">
        <f t="shared" si="111"/>
        <v>#VALUE!</v>
      </c>
      <c r="BB209" s="69" t="e">
        <f>IF(AND(AY209&lt;&gt;"",BA209&lt;&gt;""),VLOOKUP(AY209&amp;BA209,'No Eliminar'!$P$3:$Q$27,2,FALSE),"")</f>
        <v>#VALUE!</v>
      </c>
      <c r="BC209" s="88"/>
      <c r="BD209" s="992"/>
      <c r="BE209" s="992"/>
      <c r="BF209" s="992"/>
      <c r="BG209" s="992"/>
      <c r="BH209" s="992"/>
      <c r="BI209" s="1091"/>
    </row>
    <row r="210" spans="2:61" ht="49.5" thickBot="1" x14ac:dyDescent="0.35">
      <c r="B210" s="63"/>
      <c r="C210" s="156" t="e">
        <f>VLOOKUP(B210,'No Eliminar'!B$3:D$18,2,FALSE)</f>
        <v>#N/A</v>
      </c>
      <c r="D210" s="156" t="e">
        <f>VLOOKUP(B210,'No Eliminar'!B$3:E$18,4,FALSE)</f>
        <v>#N/A</v>
      </c>
      <c r="E210" s="63"/>
      <c r="F210" s="133"/>
      <c r="G210" s="153"/>
      <c r="H210" s="64"/>
      <c r="I210" s="82"/>
      <c r="J210" s="82"/>
      <c r="K210" s="63"/>
      <c r="L210" s="142"/>
      <c r="M210" s="937" t="str">
        <f t="shared" si="112"/>
        <v>;</v>
      </c>
      <c r="N210" s="938" t="str">
        <f t="shared" si="113"/>
        <v/>
      </c>
      <c r="O210" s="83"/>
      <c r="P210" s="83"/>
      <c r="Q210" s="83"/>
      <c r="R210" s="83"/>
      <c r="S210" s="83"/>
      <c r="T210" s="83"/>
      <c r="U210" s="83"/>
      <c r="V210" s="83"/>
      <c r="W210" s="83"/>
      <c r="X210" s="83"/>
      <c r="Y210" s="83"/>
      <c r="Z210" s="83"/>
      <c r="AA210" s="83"/>
      <c r="AB210" s="83"/>
      <c r="AC210" s="83"/>
      <c r="AD210" s="83"/>
      <c r="AE210" s="83"/>
      <c r="AF210" s="83"/>
      <c r="AG210" s="83"/>
      <c r="AH210" s="57">
        <f t="shared" si="101"/>
        <v>0</v>
      </c>
      <c r="AI210" s="75" t="str">
        <f t="shared" si="102"/>
        <v>Moderado</v>
      </c>
      <c r="AJ210" s="74">
        <f t="shared" si="103"/>
        <v>0.6</v>
      </c>
      <c r="AK210" s="936" t="e">
        <f>IF(AND(M210&lt;&gt;"",AI210&lt;&gt;""),VLOOKUP(M210&amp;AI210,'No Eliminar'!$P$32:$Q$56,2,FALSE),"")</f>
        <v>#N/A</v>
      </c>
      <c r="AL210" s="124"/>
      <c r="AM210" s="992"/>
      <c r="AN210" s="992"/>
      <c r="AO210" s="87" t="str">
        <f t="shared" si="104"/>
        <v>Impacto</v>
      </c>
      <c r="AP210" s="88"/>
      <c r="AQ210" s="130" t="str">
        <f t="shared" si="105"/>
        <v/>
      </c>
      <c r="AR210" s="88"/>
      <c r="AS210" s="86" t="str">
        <f t="shared" si="106"/>
        <v/>
      </c>
      <c r="AT210" s="89" t="e">
        <f t="shared" si="107"/>
        <v>#VALUE!</v>
      </c>
      <c r="AU210" s="88"/>
      <c r="AV210" s="88"/>
      <c r="AW210" s="88"/>
      <c r="AX210" s="89" t="str">
        <f t="shared" si="108"/>
        <v/>
      </c>
      <c r="AY210" s="90" t="str">
        <f t="shared" si="109"/>
        <v>Muy Alta</v>
      </c>
      <c r="AZ210" s="89" t="e">
        <f t="shared" si="110"/>
        <v>#VALUE!</v>
      </c>
      <c r="BA210" s="90" t="e">
        <f t="shared" si="111"/>
        <v>#VALUE!</v>
      </c>
      <c r="BB210" s="69" t="e">
        <f>IF(AND(AY210&lt;&gt;"",BA210&lt;&gt;""),VLOOKUP(AY210&amp;BA210,'No Eliminar'!$P$3:$Q$27,2,FALSE),"")</f>
        <v>#VALUE!</v>
      </c>
      <c r="BC210" s="88"/>
      <c r="BD210" s="992"/>
      <c r="BE210" s="992"/>
      <c r="BF210" s="992"/>
      <c r="BG210" s="992"/>
      <c r="BH210" s="992"/>
      <c r="BI210" s="1091"/>
    </row>
    <row r="211" spans="2:61" ht="49.5" thickBot="1" x14ac:dyDescent="0.35">
      <c r="B211" s="63"/>
      <c r="C211" s="156" t="e">
        <f>VLOOKUP(B211,'No Eliminar'!B$3:D$18,2,FALSE)</f>
        <v>#N/A</v>
      </c>
      <c r="D211" s="156" t="e">
        <f>VLOOKUP(B211,'No Eliminar'!B$3:E$18,4,FALSE)</f>
        <v>#N/A</v>
      </c>
      <c r="E211" s="63"/>
      <c r="F211" s="133"/>
      <c r="G211" s="153"/>
      <c r="H211" s="64"/>
      <c r="I211" s="82"/>
      <c r="J211" s="82"/>
      <c r="K211" s="63"/>
      <c r="L211" s="142"/>
      <c r="M211" s="937" t="str">
        <f t="shared" si="112"/>
        <v>;</v>
      </c>
      <c r="N211" s="938" t="str">
        <f t="shared" si="113"/>
        <v/>
      </c>
      <c r="O211" s="83"/>
      <c r="P211" s="83"/>
      <c r="Q211" s="83"/>
      <c r="R211" s="83"/>
      <c r="S211" s="83"/>
      <c r="T211" s="83"/>
      <c r="U211" s="83"/>
      <c r="V211" s="83"/>
      <c r="W211" s="83"/>
      <c r="X211" s="83"/>
      <c r="Y211" s="83"/>
      <c r="Z211" s="83"/>
      <c r="AA211" s="83"/>
      <c r="AB211" s="83"/>
      <c r="AC211" s="83"/>
      <c r="AD211" s="83"/>
      <c r="AE211" s="83"/>
      <c r="AF211" s="83"/>
      <c r="AG211" s="83"/>
      <c r="AH211" s="57">
        <f t="shared" si="101"/>
        <v>0</v>
      </c>
      <c r="AI211" s="75" t="str">
        <f t="shared" si="102"/>
        <v>Moderado</v>
      </c>
      <c r="AJ211" s="74">
        <f t="shared" si="103"/>
        <v>0.6</v>
      </c>
      <c r="AK211" s="936" t="e">
        <f>IF(AND(M211&lt;&gt;"",AI211&lt;&gt;""),VLOOKUP(M211&amp;AI211,'No Eliminar'!$P$32:$Q$56,2,FALSE),"")</f>
        <v>#N/A</v>
      </c>
      <c r="AL211" s="124"/>
      <c r="AM211" s="992"/>
      <c r="AN211" s="992"/>
      <c r="AO211" s="87" t="str">
        <f t="shared" si="104"/>
        <v>Impacto</v>
      </c>
      <c r="AP211" s="88"/>
      <c r="AQ211" s="130" t="str">
        <f t="shared" si="105"/>
        <v/>
      </c>
      <c r="AR211" s="88"/>
      <c r="AS211" s="86" t="str">
        <f t="shared" si="106"/>
        <v/>
      </c>
      <c r="AT211" s="89" t="e">
        <f t="shared" si="107"/>
        <v>#VALUE!</v>
      </c>
      <c r="AU211" s="88"/>
      <c r="AV211" s="88"/>
      <c r="AW211" s="88"/>
      <c r="AX211" s="89" t="str">
        <f t="shared" si="108"/>
        <v/>
      </c>
      <c r="AY211" s="90" t="str">
        <f t="shared" si="109"/>
        <v>Muy Alta</v>
      </c>
      <c r="AZ211" s="89" t="e">
        <f t="shared" si="110"/>
        <v>#VALUE!</v>
      </c>
      <c r="BA211" s="90" t="e">
        <f t="shared" si="111"/>
        <v>#VALUE!</v>
      </c>
      <c r="BB211" s="69" t="e">
        <f>IF(AND(AY211&lt;&gt;"",BA211&lt;&gt;""),VLOOKUP(AY211&amp;BA211,'No Eliminar'!$P$3:$Q$27,2,FALSE),"")</f>
        <v>#VALUE!</v>
      </c>
      <c r="BC211" s="88"/>
      <c r="BD211" s="992"/>
      <c r="BE211" s="992"/>
      <c r="BF211" s="992"/>
      <c r="BG211" s="992"/>
      <c r="BH211" s="992"/>
      <c r="BI211" s="1091"/>
    </row>
    <row r="212" spans="2:61" ht="49.5" thickBot="1" x14ac:dyDescent="0.35">
      <c r="B212" s="63"/>
      <c r="C212" s="156" t="e">
        <f>VLOOKUP(B212,'No Eliminar'!B$3:D$18,2,FALSE)</f>
        <v>#N/A</v>
      </c>
      <c r="D212" s="156" t="e">
        <f>VLOOKUP(B212,'No Eliminar'!B$3:E$18,4,FALSE)</f>
        <v>#N/A</v>
      </c>
      <c r="E212" s="63"/>
      <c r="F212" s="133"/>
      <c r="G212" s="153"/>
      <c r="H212" s="64"/>
      <c r="I212" s="82"/>
      <c r="J212" s="82"/>
      <c r="K212" s="63"/>
      <c r="L212" s="142"/>
      <c r="M212" s="937" t="str">
        <f t="shared" si="112"/>
        <v>;</v>
      </c>
      <c r="N212" s="938" t="str">
        <f t="shared" si="113"/>
        <v/>
      </c>
      <c r="O212" s="83"/>
      <c r="P212" s="83"/>
      <c r="Q212" s="83"/>
      <c r="R212" s="83"/>
      <c r="S212" s="83"/>
      <c r="T212" s="83"/>
      <c r="U212" s="83"/>
      <c r="V212" s="83"/>
      <c r="W212" s="83"/>
      <c r="X212" s="83"/>
      <c r="Y212" s="83"/>
      <c r="Z212" s="83"/>
      <c r="AA212" s="83"/>
      <c r="AB212" s="83"/>
      <c r="AC212" s="83"/>
      <c r="AD212" s="83"/>
      <c r="AE212" s="83"/>
      <c r="AF212" s="83"/>
      <c r="AG212" s="83"/>
      <c r="AH212" s="57">
        <f t="shared" si="101"/>
        <v>0</v>
      </c>
      <c r="AI212" s="75" t="str">
        <f t="shared" si="102"/>
        <v>Moderado</v>
      </c>
      <c r="AJ212" s="74">
        <f t="shared" si="103"/>
        <v>0.6</v>
      </c>
      <c r="AK212" s="936" t="e">
        <f>IF(AND(M212&lt;&gt;"",AI212&lt;&gt;""),VLOOKUP(M212&amp;AI212,'No Eliminar'!$P$32:$Q$56,2,FALSE),"")</f>
        <v>#N/A</v>
      </c>
      <c r="AL212" s="124"/>
      <c r="AM212" s="992"/>
      <c r="AN212" s="992"/>
      <c r="AO212" s="87" t="str">
        <f t="shared" si="104"/>
        <v>Impacto</v>
      </c>
      <c r="AP212" s="88"/>
      <c r="AQ212" s="130" t="str">
        <f t="shared" si="105"/>
        <v/>
      </c>
      <c r="AR212" s="88"/>
      <c r="AS212" s="86" t="str">
        <f t="shared" si="106"/>
        <v/>
      </c>
      <c r="AT212" s="89" t="e">
        <f t="shared" si="107"/>
        <v>#VALUE!</v>
      </c>
      <c r="AU212" s="88"/>
      <c r="AV212" s="88"/>
      <c r="AW212" s="88"/>
      <c r="AX212" s="89" t="str">
        <f t="shared" si="108"/>
        <v/>
      </c>
      <c r="AY212" s="90" t="str">
        <f t="shared" si="109"/>
        <v>Muy Alta</v>
      </c>
      <c r="AZ212" s="89" t="e">
        <f t="shared" si="110"/>
        <v>#VALUE!</v>
      </c>
      <c r="BA212" s="90" t="e">
        <f t="shared" si="111"/>
        <v>#VALUE!</v>
      </c>
      <c r="BB212" s="69" t="e">
        <f>IF(AND(AY212&lt;&gt;"",BA212&lt;&gt;""),VLOOKUP(AY212&amp;BA212,'No Eliminar'!$P$3:$Q$27,2,FALSE),"")</f>
        <v>#VALUE!</v>
      </c>
      <c r="BC212" s="88"/>
      <c r="BD212" s="992"/>
      <c r="BE212" s="992"/>
      <c r="BF212" s="992"/>
      <c r="BG212" s="992"/>
      <c r="BH212" s="992"/>
      <c r="BI212" s="1091"/>
    </row>
    <row r="213" spans="2:61" ht="49.5" thickBot="1" x14ac:dyDescent="0.35">
      <c r="B213" s="63"/>
      <c r="C213" s="156" t="e">
        <f>VLOOKUP(B213,'No Eliminar'!B$3:D$18,2,FALSE)</f>
        <v>#N/A</v>
      </c>
      <c r="D213" s="156" t="e">
        <f>VLOOKUP(B213,'No Eliminar'!B$3:E$18,4,FALSE)</f>
        <v>#N/A</v>
      </c>
      <c r="E213" s="63"/>
      <c r="F213" s="133"/>
      <c r="G213" s="153"/>
      <c r="H213" s="64"/>
      <c r="I213" s="82"/>
      <c r="J213" s="82"/>
      <c r="K213" s="63"/>
      <c r="L213" s="142"/>
      <c r="M213" s="937" t="str">
        <f t="shared" si="112"/>
        <v>;</v>
      </c>
      <c r="N213" s="938" t="str">
        <f t="shared" si="113"/>
        <v/>
      </c>
      <c r="O213" s="83"/>
      <c r="P213" s="83"/>
      <c r="Q213" s="83"/>
      <c r="R213" s="83"/>
      <c r="S213" s="83"/>
      <c r="T213" s="83"/>
      <c r="U213" s="83"/>
      <c r="V213" s="83"/>
      <c r="W213" s="83"/>
      <c r="X213" s="83"/>
      <c r="Y213" s="83"/>
      <c r="Z213" s="83"/>
      <c r="AA213" s="83"/>
      <c r="AB213" s="83"/>
      <c r="AC213" s="83"/>
      <c r="AD213" s="83"/>
      <c r="AE213" s="83"/>
      <c r="AF213" s="83"/>
      <c r="AG213" s="83"/>
      <c r="AH213" s="57">
        <f t="shared" si="101"/>
        <v>0</v>
      </c>
      <c r="AI213" s="75" t="str">
        <f t="shared" si="102"/>
        <v>Moderado</v>
      </c>
      <c r="AJ213" s="74">
        <f t="shared" si="103"/>
        <v>0.6</v>
      </c>
      <c r="AK213" s="936" t="e">
        <f>IF(AND(M213&lt;&gt;"",AI213&lt;&gt;""),VLOOKUP(M213&amp;AI213,'No Eliminar'!$P$32:$Q$56,2,FALSE),"")</f>
        <v>#N/A</v>
      </c>
      <c r="AL213" s="124"/>
      <c r="AM213" s="992"/>
      <c r="AN213" s="992"/>
      <c r="AO213" s="87" t="str">
        <f t="shared" si="104"/>
        <v>Impacto</v>
      </c>
      <c r="AP213" s="88"/>
      <c r="AQ213" s="130" t="str">
        <f t="shared" si="105"/>
        <v/>
      </c>
      <c r="AR213" s="88"/>
      <c r="AS213" s="86" t="str">
        <f t="shared" si="106"/>
        <v/>
      </c>
      <c r="AT213" s="89" t="e">
        <f t="shared" si="107"/>
        <v>#VALUE!</v>
      </c>
      <c r="AU213" s="88"/>
      <c r="AV213" s="88"/>
      <c r="AW213" s="88"/>
      <c r="AX213" s="89" t="str">
        <f t="shared" si="108"/>
        <v/>
      </c>
      <c r="AY213" s="90" t="str">
        <f t="shared" si="109"/>
        <v>Muy Alta</v>
      </c>
      <c r="AZ213" s="89" t="e">
        <f t="shared" si="110"/>
        <v>#VALUE!</v>
      </c>
      <c r="BA213" s="90" t="e">
        <f t="shared" si="111"/>
        <v>#VALUE!</v>
      </c>
      <c r="BB213" s="69" t="e">
        <f>IF(AND(AY213&lt;&gt;"",BA213&lt;&gt;""),VLOOKUP(AY213&amp;BA213,'No Eliminar'!$P$3:$Q$27,2,FALSE),"")</f>
        <v>#VALUE!</v>
      </c>
      <c r="BC213" s="88"/>
      <c r="BD213" s="992"/>
      <c r="BE213" s="992"/>
      <c r="BF213" s="992"/>
      <c r="BG213" s="992"/>
      <c r="BH213" s="992"/>
      <c r="BI213" s="1091"/>
    </row>
    <row r="214" spans="2:61" ht="49.5" thickBot="1" x14ac:dyDescent="0.35">
      <c r="B214" s="63"/>
      <c r="C214" s="156" t="e">
        <f>VLOOKUP(B214,'No Eliminar'!B$3:D$18,2,FALSE)</f>
        <v>#N/A</v>
      </c>
      <c r="D214" s="156" t="e">
        <f>VLOOKUP(B214,'No Eliminar'!B$3:E$18,4,FALSE)</f>
        <v>#N/A</v>
      </c>
      <c r="E214" s="63"/>
      <c r="F214" s="133"/>
      <c r="G214" s="153"/>
      <c r="H214" s="64"/>
      <c r="I214" s="82"/>
      <c r="J214" s="82"/>
      <c r="K214" s="63"/>
      <c r="L214" s="142"/>
      <c r="M214" s="937" t="str">
        <f t="shared" si="112"/>
        <v>;</v>
      </c>
      <c r="N214" s="938" t="str">
        <f t="shared" si="113"/>
        <v/>
      </c>
      <c r="O214" s="83"/>
      <c r="P214" s="83"/>
      <c r="Q214" s="83"/>
      <c r="R214" s="83"/>
      <c r="S214" s="83"/>
      <c r="T214" s="83"/>
      <c r="U214" s="83"/>
      <c r="V214" s="83"/>
      <c r="W214" s="83"/>
      <c r="X214" s="83"/>
      <c r="Y214" s="83"/>
      <c r="Z214" s="83"/>
      <c r="AA214" s="83"/>
      <c r="AB214" s="83"/>
      <c r="AC214" s="83"/>
      <c r="AD214" s="83"/>
      <c r="AE214" s="83"/>
      <c r="AF214" s="83"/>
      <c r="AG214" s="83"/>
      <c r="AH214" s="57">
        <f t="shared" si="101"/>
        <v>0</v>
      </c>
      <c r="AI214" s="75" t="str">
        <f t="shared" si="102"/>
        <v>Moderado</v>
      </c>
      <c r="AJ214" s="74">
        <f t="shared" si="103"/>
        <v>0.6</v>
      </c>
      <c r="AK214" s="936" t="e">
        <f>IF(AND(M214&lt;&gt;"",AI214&lt;&gt;""),VLOOKUP(M214&amp;AI214,'No Eliminar'!$P$32:$Q$56,2,FALSE),"")</f>
        <v>#N/A</v>
      </c>
      <c r="AL214" s="124"/>
      <c r="AM214" s="992"/>
      <c r="AN214" s="992"/>
      <c r="AO214" s="87" t="str">
        <f t="shared" si="104"/>
        <v>Impacto</v>
      </c>
      <c r="AP214" s="88"/>
      <c r="AQ214" s="130" t="str">
        <f t="shared" si="105"/>
        <v/>
      </c>
      <c r="AR214" s="88"/>
      <c r="AS214" s="86" t="str">
        <f t="shared" si="106"/>
        <v/>
      </c>
      <c r="AT214" s="89" t="e">
        <f t="shared" si="107"/>
        <v>#VALUE!</v>
      </c>
      <c r="AU214" s="88"/>
      <c r="AV214" s="88"/>
      <c r="AW214" s="88"/>
      <c r="AX214" s="89" t="str">
        <f t="shared" si="108"/>
        <v/>
      </c>
      <c r="AY214" s="90" t="str">
        <f t="shared" si="109"/>
        <v>Muy Alta</v>
      </c>
      <c r="AZ214" s="89" t="e">
        <f t="shared" si="110"/>
        <v>#VALUE!</v>
      </c>
      <c r="BA214" s="90" t="e">
        <f t="shared" si="111"/>
        <v>#VALUE!</v>
      </c>
      <c r="BB214" s="69" t="e">
        <f>IF(AND(AY214&lt;&gt;"",BA214&lt;&gt;""),VLOOKUP(AY214&amp;BA214,'No Eliminar'!$P$3:$Q$27,2,FALSE),"")</f>
        <v>#VALUE!</v>
      </c>
      <c r="BC214" s="88"/>
      <c r="BD214" s="992"/>
      <c r="BE214" s="992"/>
      <c r="BF214" s="992"/>
      <c r="BG214" s="992"/>
      <c r="BH214" s="992"/>
      <c r="BI214" s="1091"/>
    </row>
    <row r="215" spans="2:61" ht="49.5" thickBot="1" x14ac:dyDescent="0.35">
      <c r="B215" s="63"/>
      <c r="C215" s="156" t="e">
        <f>VLOOKUP(B215,'No Eliminar'!B$3:D$18,2,FALSE)</f>
        <v>#N/A</v>
      </c>
      <c r="D215" s="156" t="e">
        <f>VLOOKUP(B215,'No Eliminar'!B$3:E$18,4,FALSE)</f>
        <v>#N/A</v>
      </c>
      <c r="E215" s="63"/>
      <c r="F215" s="133"/>
      <c r="G215" s="153"/>
      <c r="H215" s="64"/>
      <c r="I215" s="82"/>
      <c r="J215" s="82"/>
      <c r="K215" s="63"/>
      <c r="L215" s="142"/>
      <c r="M215" s="937" t="str">
        <f t="shared" si="112"/>
        <v>;</v>
      </c>
      <c r="N215" s="938" t="str">
        <f t="shared" si="113"/>
        <v/>
      </c>
      <c r="O215" s="83"/>
      <c r="P215" s="83"/>
      <c r="Q215" s="83"/>
      <c r="R215" s="83"/>
      <c r="S215" s="83"/>
      <c r="T215" s="83"/>
      <c r="U215" s="83"/>
      <c r="V215" s="83"/>
      <c r="W215" s="83"/>
      <c r="X215" s="83"/>
      <c r="Y215" s="83"/>
      <c r="Z215" s="83"/>
      <c r="AA215" s="83"/>
      <c r="AB215" s="83"/>
      <c r="AC215" s="83"/>
      <c r="AD215" s="83"/>
      <c r="AE215" s="83"/>
      <c r="AF215" s="83"/>
      <c r="AG215" s="83"/>
      <c r="AH215" s="57">
        <f t="shared" si="101"/>
        <v>0</v>
      </c>
      <c r="AI215" s="75" t="str">
        <f t="shared" si="102"/>
        <v>Moderado</v>
      </c>
      <c r="AJ215" s="74">
        <f t="shared" si="103"/>
        <v>0.6</v>
      </c>
      <c r="AK215" s="936" t="e">
        <f>IF(AND(M215&lt;&gt;"",AI215&lt;&gt;""),VLOOKUP(M215&amp;AI215,'No Eliminar'!$P$32:$Q$56,2,FALSE),"")</f>
        <v>#N/A</v>
      </c>
      <c r="AL215" s="124"/>
      <c r="AM215" s="992"/>
      <c r="AN215" s="992"/>
      <c r="AO215" s="87" t="str">
        <f t="shared" si="104"/>
        <v>Impacto</v>
      </c>
      <c r="AP215" s="88"/>
      <c r="AQ215" s="130" t="str">
        <f t="shared" si="105"/>
        <v/>
      </c>
      <c r="AR215" s="88"/>
      <c r="AS215" s="86" t="str">
        <f t="shared" si="106"/>
        <v/>
      </c>
      <c r="AT215" s="89" t="e">
        <f t="shared" si="107"/>
        <v>#VALUE!</v>
      </c>
      <c r="AU215" s="88"/>
      <c r="AV215" s="88"/>
      <c r="AW215" s="88"/>
      <c r="AX215" s="89" t="str">
        <f t="shared" si="108"/>
        <v/>
      </c>
      <c r="AY215" s="90" t="str">
        <f t="shared" si="109"/>
        <v>Muy Alta</v>
      </c>
      <c r="AZ215" s="89" t="e">
        <f t="shared" si="110"/>
        <v>#VALUE!</v>
      </c>
      <c r="BA215" s="90" t="e">
        <f t="shared" si="111"/>
        <v>#VALUE!</v>
      </c>
      <c r="BB215" s="69" t="e">
        <f>IF(AND(AY215&lt;&gt;"",BA215&lt;&gt;""),VLOOKUP(AY215&amp;BA215,'No Eliminar'!$P$3:$Q$27,2,FALSE),"")</f>
        <v>#VALUE!</v>
      </c>
      <c r="BC215" s="88"/>
      <c r="BD215" s="992"/>
      <c r="BE215" s="992"/>
      <c r="BF215" s="992"/>
      <c r="BG215" s="992"/>
      <c r="BH215" s="992"/>
      <c r="BI215" s="1091"/>
    </row>
    <row r="216" spans="2:61" ht="49.5" thickBot="1" x14ac:dyDescent="0.35">
      <c r="B216" s="63"/>
      <c r="C216" s="156" t="e">
        <f>VLOOKUP(B216,'No Eliminar'!B$3:D$18,2,FALSE)</f>
        <v>#N/A</v>
      </c>
      <c r="D216" s="156" t="e">
        <f>VLOOKUP(B216,'No Eliminar'!B$3:E$18,4,FALSE)</f>
        <v>#N/A</v>
      </c>
      <c r="E216" s="63"/>
      <c r="F216" s="133"/>
      <c r="G216" s="153"/>
      <c r="H216" s="64"/>
      <c r="I216" s="82"/>
      <c r="J216" s="82"/>
      <c r="K216" s="63"/>
      <c r="L216" s="142"/>
      <c r="M216" s="937" t="str">
        <f t="shared" si="112"/>
        <v>;</v>
      </c>
      <c r="N216" s="938" t="str">
        <f t="shared" si="113"/>
        <v/>
      </c>
      <c r="O216" s="83"/>
      <c r="P216" s="83"/>
      <c r="Q216" s="83"/>
      <c r="R216" s="83"/>
      <c r="S216" s="83"/>
      <c r="T216" s="83"/>
      <c r="U216" s="83"/>
      <c r="V216" s="83"/>
      <c r="W216" s="83"/>
      <c r="X216" s="83"/>
      <c r="Y216" s="83"/>
      <c r="Z216" s="83"/>
      <c r="AA216" s="83"/>
      <c r="AB216" s="83"/>
      <c r="AC216" s="83"/>
      <c r="AD216" s="83"/>
      <c r="AE216" s="83"/>
      <c r="AF216" s="83"/>
      <c r="AG216" s="83"/>
      <c r="AH216" s="57">
        <f t="shared" ref="AH216:AH245" si="114">COUNTIF(O216:AG216, "SI")</f>
        <v>0</v>
      </c>
      <c r="AI216" s="75" t="str">
        <f t="shared" ref="AI216:AI245" si="115">IF(AH216&lt;=5, "Moderado", IF(AH216&lt;=11,"Mayor","Catastrófico"))</f>
        <v>Moderado</v>
      </c>
      <c r="AJ216" s="74">
        <f t="shared" ref="AJ216:AJ245" si="116">IF(AI216="Leve", 20%, IF(AI216="Menor",40%, IF(AI216="Moderado",60%, IF(AI216="Mayor",80%,IF(AI216="Catastrófico",100%,"")))))</f>
        <v>0.6</v>
      </c>
      <c r="AK216" s="936" t="e">
        <f>IF(AND(M216&lt;&gt;"",AI216&lt;&gt;""),VLOOKUP(M216&amp;AI216,'No Eliminar'!$P$32:$Q$56,2,FALSE),"")</f>
        <v>#N/A</v>
      </c>
      <c r="AL216" s="124"/>
      <c r="AM216" s="992"/>
      <c r="AN216" s="992"/>
      <c r="AO216" s="87" t="str">
        <f t="shared" ref="AO216:AO245" si="117">IF(AP216="Preventivo","Probabilidad",IF(AP216="Detectivo","Probabilidad","Impacto"))</f>
        <v>Impacto</v>
      </c>
      <c r="AP216" s="88"/>
      <c r="AQ216" s="130" t="str">
        <f t="shared" ref="AQ216:AQ245" si="118">IF(AP216="Preventivo", 25%, IF(AP216="Detectivo",15%, IF(AP216="Correctivo",10%,IF(AP216="No se tienen controles para aplicar al impacto","No Aplica",""))))</f>
        <v/>
      </c>
      <c r="AR216" s="88"/>
      <c r="AS216" s="86" t="str">
        <f t="shared" ref="AS216:AS245" si="119">IF(AR216="Automático", 25%, IF(AR216="Manual",15%,IF(AR216="No Aplica", "No Aplica","")))</f>
        <v/>
      </c>
      <c r="AT216" s="89" t="e">
        <f t="shared" ref="AT216:AT245" si="120">AQ216+AS216</f>
        <v>#VALUE!</v>
      </c>
      <c r="AU216" s="88"/>
      <c r="AV216" s="88"/>
      <c r="AW216" s="88"/>
      <c r="AX216" s="89" t="str">
        <f t="shared" ref="AX216:AX245" si="121">IFERROR(IF(AO216="Probabilidad",(N216-(+N216*AT216)),IF(AO216="Impacto",N216,"")),"")</f>
        <v/>
      </c>
      <c r="AY216" s="90" t="str">
        <f t="shared" ref="AY216:AY245" si="122">IF(AX216&lt;=20%, "Muy Baja", IF(AX216&lt;=40%,"Baja", IF(AX216&lt;=60%,"Media",IF(AX216&lt;=80%,"Alta","Muy Alta"))))</f>
        <v>Muy Alta</v>
      </c>
      <c r="AZ216" s="89" t="e">
        <f t="shared" ref="AZ216:AZ245" si="123">IF(AO216="Impacto",(AJ216-(+AJ216*AT216)),AJ216)</f>
        <v>#VALUE!</v>
      </c>
      <c r="BA216" s="90" t="e">
        <f t="shared" ref="BA216:BA245" si="124">IF(AZ216&lt;=20%, "Leve", IF(AZ216&lt;=40%,"Menor", IF(AZ216&lt;=60%,"Moderado",IF(AZ216&lt;=80%,"Mayor","Catastrófico"))))</f>
        <v>#VALUE!</v>
      </c>
      <c r="BB216" s="69" t="e">
        <f>IF(AND(AY216&lt;&gt;"",BA216&lt;&gt;""),VLOOKUP(AY216&amp;BA216,'No Eliminar'!$P$3:$Q$27,2,FALSE),"")</f>
        <v>#VALUE!</v>
      </c>
      <c r="BC216" s="88"/>
      <c r="BD216" s="992"/>
      <c r="BE216" s="992"/>
      <c r="BF216" s="992"/>
      <c r="BG216" s="992"/>
      <c r="BH216" s="992"/>
      <c r="BI216" s="1091"/>
    </row>
    <row r="217" spans="2:61" ht="49.5" thickBot="1" x14ac:dyDescent="0.35">
      <c r="B217" s="63"/>
      <c r="C217" s="156" t="e">
        <f>VLOOKUP(B217,'No Eliminar'!B$3:D$18,2,FALSE)</f>
        <v>#N/A</v>
      </c>
      <c r="D217" s="156" t="e">
        <f>VLOOKUP(B217,'No Eliminar'!B$3:E$18,4,FALSE)</f>
        <v>#N/A</v>
      </c>
      <c r="E217" s="63"/>
      <c r="F217" s="133"/>
      <c r="G217" s="153"/>
      <c r="H217" s="64"/>
      <c r="I217" s="82"/>
      <c r="J217" s="82"/>
      <c r="K217" s="63"/>
      <c r="L217" s="142"/>
      <c r="M217" s="937" t="str">
        <f t="shared" si="112"/>
        <v>;</v>
      </c>
      <c r="N217" s="938" t="str">
        <f t="shared" si="113"/>
        <v/>
      </c>
      <c r="O217" s="83"/>
      <c r="P217" s="83"/>
      <c r="Q217" s="83"/>
      <c r="R217" s="83"/>
      <c r="S217" s="83"/>
      <c r="T217" s="83"/>
      <c r="U217" s="83"/>
      <c r="V217" s="83"/>
      <c r="W217" s="83"/>
      <c r="X217" s="83"/>
      <c r="Y217" s="83"/>
      <c r="Z217" s="83"/>
      <c r="AA217" s="83"/>
      <c r="AB217" s="83"/>
      <c r="AC217" s="83"/>
      <c r="AD217" s="83"/>
      <c r="AE217" s="83"/>
      <c r="AF217" s="83"/>
      <c r="AG217" s="83"/>
      <c r="AH217" s="57">
        <f t="shared" si="114"/>
        <v>0</v>
      </c>
      <c r="AI217" s="75" t="str">
        <f t="shared" si="115"/>
        <v>Moderado</v>
      </c>
      <c r="AJ217" s="74">
        <f t="shared" si="116"/>
        <v>0.6</v>
      </c>
      <c r="AK217" s="936" t="e">
        <f>IF(AND(M217&lt;&gt;"",AI217&lt;&gt;""),VLOOKUP(M217&amp;AI217,'No Eliminar'!$P$32:$Q$56,2,FALSE),"")</f>
        <v>#N/A</v>
      </c>
      <c r="AL217" s="124"/>
      <c r="AM217" s="992"/>
      <c r="AN217" s="992"/>
      <c r="AO217" s="87" t="str">
        <f t="shared" si="117"/>
        <v>Impacto</v>
      </c>
      <c r="AP217" s="88"/>
      <c r="AQ217" s="130" t="str">
        <f t="shared" si="118"/>
        <v/>
      </c>
      <c r="AR217" s="88"/>
      <c r="AS217" s="86" t="str">
        <f t="shared" si="119"/>
        <v/>
      </c>
      <c r="AT217" s="89" t="e">
        <f t="shared" si="120"/>
        <v>#VALUE!</v>
      </c>
      <c r="AU217" s="88"/>
      <c r="AV217" s="88"/>
      <c r="AW217" s="88"/>
      <c r="AX217" s="89" t="str">
        <f t="shared" si="121"/>
        <v/>
      </c>
      <c r="AY217" s="90" t="str">
        <f t="shared" si="122"/>
        <v>Muy Alta</v>
      </c>
      <c r="AZ217" s="89" t="e">
        <f t="shared" si="123"/>
        <v>#VALUE!</v>
      </c>
      <c r="BA217" s="90" t="e">
        <f t="shared" si="124"/>
        <v>#VALUE!</v>
      </c>
      <c r="BB217" s="69" t="e">
        <f>IF(AND(AY217&lt;&gt;"",BA217&lt;&gt;""),VLOOKUP(AY217&amp;BA217,'No Eliminar'!$P$3:$Q$27,2,FALSE),"")</f>
        <v>#VALUE!</v>
      </c>
      <c r="BC217" s="88"/>
      <c r="BD217" s="992"/>
      <c r="BE217" s="992"/>
      <c r="BF217" s="992"/>
      <c r="BG217" s="992"/>
      <c r="BH217" s="992"/>
      <c r="BI217" s="1091"/>
    </row>
    <row r="218" spans="2:61" ht="49.5" thickBot="1" x14ac:dyDescent="0.35">
      <c r="B218" s="63"/>
      <c r="C218" s="156" t="e">
        <f>VLOOKUP(B218,'No Eliminar'!B$3:D$18,2,FALSE)</f>
        <v>#N/A</v>
      </c>
      <c r="D218" s="156" t="e">
        <f>VLOOKUP(B218,'No Eliminar'!B$3:E$18,4,FALSE)</f>
        <v>#N/A</v>
      </c>
      <c r="E218" s="63"/>
      <c r="F218" s="133"/>
      <c r="G218" s="153"/>
      <c r="H218" s="64"/>
      <c r="I218" s="82"/>
      <c r="J218" s="82"/>
      <c r="K218" s="63"/>
      <c r="L218" s="142"/>
      <c r="M218" s="937" t="str">
        <f t="shared" si="112"/>
        <v>;</v>
      </c>
      <c r="N218" s="938" t="str">
        <f t="shared" si="113"/>
        <v/>
      </c>
      <c r="O218" s="83"/>
      <c r="P218" s="83"/>
      <c r="Q218" s="83"/>
      <c r="R218" s="83"/>
      <c r="S218" s="83"/>
      <c r="T218" s="83"/>
      <c r="U218" s="83"/>
      <c r="V218" s="83"/>
      <c r="W218" s="83"/>
      <c r="X218" s="83"/>
      <c r="Y218" s="83"/>
      <c r="Z218" s="83"/>
      <c r="AA218" s="83"/>
      <c r="AB218" s="83"/>
      <c r="AC218" s="83"/>
      <c r="AD218" s="83"/>
      <c r="AE218" s="83"/>
      <c r="AF218" s="83"/>
      <c r="AG218" s="83"/>
      <c r="AH218" s="57">
        <f t="shared" si="114"/>
        <v>0</v>
      </c>
      <c r="AI218" s="75" t="str">
        <f t="shared" si="115"/>
        <v>Moderado</v>
      </c>
      <c r="AJ218" s="74">
        <f t="shared" si="116"/>
        <v>0.6</v>
      </c>
      <c r="AK218" s="936" t="e">
        <f>IF(AND(M218&lt;&gt;"",AI218&lt;&gt;""),VLOOKUP(M218&amp;AI218,'No Eliminar'!$P$32:$Q$56,2,FALSE),"")</f>
        <v>#N/A</v>
      </c>
      <c r="AL218" s="124"/>
      <c r="AM218" s="992"/>
      <c r="AN218" s="992"/>
      <c r="AO218" s="87" t="str">
        <f t="shared" si="117"/>
        <v>Impacto</v>
      </c>
      <c r="AP218" s="88"/>
      <c r="AQ218" s="130" t="str">
        <f t="shared" si="118"/>
        <v/>
      </c>
      <c r="AR218" s="88"/>
      <c r="AS218" s="86" t="str">
        <f t="shared" si="119"/>
        <v/>
      </c>
      <c r="AT218" s="89" t="e">
        <f t="shared" si="120"/>
        <v>#VALUE!</v>
      </c>
      <c r="AU218" s="88"/>
      <c r="AV218" s="88"/>
      <c r="AW218" s="88"/>
      <c r="AX218" s="89" t="str">
        <f t="shared" si="121"/>
        <v/>
      </c>
      <c r="AY218" s="90" t="str">
        <f t="shared" si="122"/>
        <v>Muy Alta</v>
      </c>
      <c r="AZ218" s="89" t="e">
        <f t="shared" si="123"/>
        <v>#VALUE!</v>
      </c>
      <c r="BA218" s="90" t="e">
        <f t="shared" si="124"/>
        <v>#VALUE!</v>
      </c>
      <c r="BB218" s="69" t="e">
        <f>IF(AND(AY218&lt;&gt;"",BA218&lt;&gt;""),VLOOKUP(AY218&amp;BA218,'No Eliminar'!$P$3:$Q$27,2,FALSE),"")</f>
        <v>#VALUE!</v>
      </c>
      <c r="BC218" s="88"/>
      <c r="BD218" s="992"/>
      <c r="BE218" s="992"/>
      <c r="BF218" s="992"/>
      <c r="BG218" s="992"/>
      <c r="BH218" s="992"/>
      <c r="BI218" s="1091"/>
    </row>
    <row r="219" spans="2:61" ht="49.5" thickBot="1" x14ac:dyDescent="0.35">
      <c r="B219" s="63"/>
      <c r="C219" s="156" t="e">
        <f>VLOOKUP(B219,'No Eliminar'!B$3:D$18,2,FALSE)</f>
        <v>#N/A</v>
      </c>
      <c r="D219" s="156" t="e">
        <f>VLOOKUP(B219,'No Eliminar'!B$3:E$18,4,FALSE)</f>
        <v>#N/A</v>
      </c>
      <c r="E219" s="63"/>
      <c r="F219" s="133"/>
      <c r="G219" s="153"/>
      <c r="H219" s="64"/>
      <c r="I219" s="82"/>
      <c r="J219" s="82"/>
      <c r="K219" s="63"/>
      <c r="L219" s="142"/>
      <c r="M219" s="937" t="str">
        <f t="shared" si="112"/>
        <v>;</v>
      </c>
      <c r="N219" s="938" t="str">
        <f t="shared" si="113"/>
        <v/>
      </c>
      <c r="O219" s="83"/>
      <c r="P219" s="83"/>
      <c r="Q219" s="83"/>
      <c r="R219" s="83"/>
      <c r="S219" s="83"/>
      <c r="T219" s="83"/>
      <c r="U219" s="83"/>
      <c r="V219" s="83"/>
      <c r="W219" s="83"/>
      <c r="X219" s="83"/>
      <c r="Y219" s="83"/>
      <c r="Z219" s="83"/>
      <c r="AA219" s="83"/>
      <c r="AB219" s="83"/>
      <c r="AC219" s="83"/>
      <c r="AD219" s="83"/>
      <c r="AE219" s="83"/>
      <c r="AF219" s="83"/>
      <c r="AG219" s="83"/>
      <c r="AH219" s="57">
        <f t="shared" si="114"/>
        <v>0</v>
      </c>
      <c r="AI219" s="75" t="str">
        <f t="shared" si="115"/>
        <v>Moderado</v>
      </c>
      <c r="AJ219" s="74">
        <f t="shared" si="116"/>
        <v>0.6</v>
      </c>
      <c r="AK219" s="936" t="e">
        <f>IF(AND(M219&lt;&gt;"",AI219&lt;&gt;""),VLOOKUP(M219&amp;AI219,'No Eliminar'!$P$32:$Q$56,2,FALSE),"")</f>
        <v>#N/A</v>
      </c>
      <c r="AL219" s="124"/>
      <c r="AM219" s="992"/>
      <c r="AN219" s="992"/>
      <c r="AO219" s="87" t="str">
        <f t="shared" si="117"/>
        <v>Impacto</v>
      </c>
      <c r="AP219" s="88"/>
      <c r="AQ219" s="130" t="str">
        <f t="shared" si="118"/>
        <v/>
      </c>
      <c r="AR219" s="88"/>
      <c r="AS219" s="86" t="str">
        <f t="shared" si="119"/>
        <v/>
      </c>
      <c r="AT219" s="89" t="e">
        <f t="shared" si="120"/>
        <v>#VALUE!</v>
      </c>
      <c r="AU219" s="88"/>
      <c r="AV219" s="88"/>
      <c r="AW219" s="88"/>
      <c r="AX219" s="89" t="str">
        <f t="shared" si="121"/>
        <v/>
      </c>
      <c r="AY219" s="90" t="str">
        <f t="shared" si="122"/>
        <v>Muy Alta</v>
      </c>
      <c r="AZ219" s="89" t="e">
        <f t="shared" si="123"/>
        <v>#VALUE!</v>
      </c>
      <c r="BA219" s="90" t="e">
        <f t="shared" si="124"/>
        <v>#VALUE!</v>
      </c>
      <c r="BB219" s="69" t="e">
        <f>IF(AND(AY219&lt;&gt;"",BA219&lt;&gt;""),VLOOKUP(AY219&amp;BA219,'No Eliminar'!$P$3:$Q$27,2,FALSE),"")</f>
        <v>#VALUE!</v>
      </c>
      <c r="BC219" s="88"/>
      <c r="BD219" s="992"/>
      <c r="BE219" s="992"/>
      <c r="BF219" s="992"/>
      <c r="BG219" s="992"/>
      <c r="BH219" s="992"/>
      <c r="BI219" s="1091"/>
    </row>
    <row r="220" spans="2:61" ht="49.5" thickBot="1" x14ac:dyDescent="0.35">
      <c r="B220" s="63"/>
      <c r="C220" s="156" t="e">
        <f>VLOOKUP(B220,'No Eliminar'!B$3:D$18,2,FALSE)</f>
        <v>#N/A</v>
      </c>
      <c r="D220" s="156" t="e">
        <f>VLOOKUP(B220,'No Eliminar'!B$3:E$18,4,FALSE)</f>
        <v>#N/A</v>
      </c>
      <c r="E220" s="63"/>
      <c r="F220" s="133"/>
      <c r="G220" s="153"/>
      <c r="H220" s="64"/>
      <c r="I220" s="82"/>
      <c r="J220" s="82"/>
      <c r="K220" s="63"/>
      <c r="L220" s="142"/>
      <c r="M220" s="937" t="str">
        <f t="shared" si="112"/>
        <v>;</v>
      </c>
      <c r="N220" s="938" t="str">
        <f t="shared" si="113"/>
        <v/>
      </c>
      <c r="O220" s="83"/>
      <c r="P220" s="83"/>
      <c r="Q220" s="83"/>
      <c r="R220" s="83"/>
      <c r="S220" s="83"/>
      <c r="T220" s="83"/>
      <c r="U220" s="83"/>
      <c r="V220" s="83"/>
      <c r="W220" s="83"/>
      <c r="X220" s="83"/>
      <c r="Y220" s="83"/>
      <c r="Z220" s="83"/>
      <c r="AA220" s="83"/>
      <c r="AB220" s="83"/>
      <c r="AC220" s="83"/>
      <c r="AD220" s="83"/>
      <c r="AE220" s="83"/>
      <c r="AF220" s="83"/>
      <c r="AG220" s="83"/>
      <c r="AH220" s="57">
        <f t="shared" si="114"/>
        <v>0</v>
      </c>
      <c r="AI220" s="75" t="str">
        <f t="shared" si="115"/>
        <v>Moderado</v>
      </c>
      <c r="AJ220" s="74">
        <f t="shared" si="116"/>
        <v>0.6</v>
      </c>
      <c r="AK220" s="936" t="e">
        <f>IF(AND(M220&lt;&gt;"",AI220&lt;&gt;""),VLOOKUP(M220&amp;AI220,'No Eliminar'!$P$32:$Q$56,2,FALSE),"")</f>
        <v>#N/A</v>
      </c>
      <c r="AL220" s="124"/>
      <c r="AM220" s="992"/>
      <c r="AN220" s="992"/>
      <c r="AO220" s="87" t="str">
        <f t="shared" si="117"/>
        <v>Impacto</v>
      </c>
      <c r="AP220" s="88"/>
      <c r="AQ220" s="130" t="str">
        <f t="shared" si="118"/>
        <v/>
      </c>
      <c r="AR220" s="88"/>
      <c r="AS220" s="86" t="str">
        <f t="shared" si="119"/>
        <v/>
      </c>
      <c r="AT220" s="89" t="e">
        <f t="shared" si="120"/>
        <v>#VALUE!</v>
      </c>
      <c r="AU220" s="88"/>
      <c r="AV220" s="88"/>
      <c r="AW220" s="88"/>
      <c r="AX220" s="89" t="str">
        <f t="shared" si="121"/>
        <v/>
      </c>
      <c r="AY220" s="90" t="str">
        <f t="shared" si="122"/>
        <v>Muy Alta</v>
      </c>
      <c r="AZ220" s="89" t="e">
        <f t="shared" si="123"/>
        <v>#VALUE!</v>
      </c>
      <c r="BA220" s="90" t="e">
        <f t="shared" si="124"/>
        <v>#VALUE!</v>
      </c>
      <c r="BB220" s="69" t="e">
        <f>IF(AND(AY220&lt;&gt;"",BA220&lt;&gt;""),VLOOKUP(AY220&amp;BA220,'No Eliminar'!$P$3:$Q$27,2,FALSE),"")</f>
        <v>#VALUE!</v>
      </c>
      <c r="BC220" s="88"/>
      <c r="BD220" s="992"/>
      <c r="BE220" s="992"/>
      <c r="BF220" s="992"/>
      <c r="BG220" s="992"/>
      <c r="BH220" s="992"/>
      <c r="BI220" s="1091"/>
    </row>
    <row r="221" spans="2:61" ht="49.5" thickBot="1" x14ac:dyDescent="0.35">
      <c r="B221" s="63"/>
      <c r="C221" s="156" t="e">
        <f>VLOOKUP(B221,'No Eliminar'!B$3:D$18,2,FALSE)</f>
        <v>#N/A</v>
      </c>
      <c r="D221" s="156" t="e">
        <f>VLOOKUP(B221,'No Eliminar'!B$3:E$18,4,FALSE)</f>
        <v>#N/A</v>
      </c>
      <c r="E221" s="63"/>
      <c r="F221" s="133"/>
      <c r="G221" s="153"/>
      <c r="H221" s="64"/>
      <c r="I221" s="82"/>
      <c r="J221" s="82"/>
      <c r="K221" s="63"/>
      <c r="L221" s="142"/>
      <c r="M221" s="937" t="str">
        <f t="shared" si="112"/>
        <v>;</v>
      </c>
      <c r="N221" s="938" t="str">
        <f t="shared" si="113"/>
        <v/>
      </c>
      <c r="O221" s="83"/>
      <c r="P221" s="83"/>
      <c r="Q221" s="83"/>
      <c r="R221" s="83"/>
      <c r="S221" s="83"/>
      <c r="T221" s="83"/>
      <c r="U221" s="83"/>
      <c r="V221" s="83"/>
      <c r="W221" s="83"/>
      <c r="X221" s="83"/>
      <c r="Y221" s="83"/>
      <c r="Z221" s="83"/>
      <c r="AA221" s="83"/>
      <c r="AB221" s="83"/>
      <c r="AC221" s="83"/>
      <c r="AD221" s="83"/>
      <c r="AE221" s="83"/>
      <c r="AF221" s="83"/>
      <c r="AG221" s="83"/>
      <c r="AH221" s="57">
        <f t="shared" si="114"/>
        <v>0</v>
      </c>
      <c r="AI221" s="75" t="str">
        <f t="shared" si="115"/>
        <v>Moderado</v>
      </c>
      <c r="AJ221" s="74">
        <f t="shared" si="116"/>
        <v>0.6</v>
      </c>
      <c r="AK221" s="936" t="e">
        <f>IF(AND(M221&lt;&gt;"",AI221&lt;&gt;""),VLOOKUP(M221&amp;AI221,'No Eliminar'!$P$32:$Q$56,2,FALSE),"")</f>
        <v>#N/A</v>
      </c>
      <c r="AL221" s="124"/>
      <c r="AM221" s="992"/>
      <c r="AN221" s="992"/>
      <c r="AO221" s="87" t="str">
        <f t="shared" si="117"/>
        <v>Impacto</v>
      </c>
      <c r="AP221" s="88"/>
      <c r="AQ221" s="130" t="str">
        <f t="shared" si="118"/>
        <v/>
      </c>
      <c r="AR221" s="88"/>
      <c r="AS221" s="86" t="str">
        <f t="shared" si="119"/>
        <v/>
      </c>
      <c r="AT221" s="89" t="e">
        <f t="shared" si="120"/>
        <v>#VALUE!</v>
      </c>
      <c r="AU221" s="88"/>
      <c r="AV221" s="88"/>
      <c r="AW221" s="88"/>
      <c r="AX221" s="89" t="str">
        <f t="shared" si="121"/>
        <v/>
      </c>
      <c r="AY221" s="90" t="str">
        <f t="shared" si="122"/>
        <v>Muy Alta</v>
      </c>
      <c r="AZ221" s="89" t="e">
        <f t="shared" si="123"/>
        <v>#VALUE!</v>
      </c>
      <c r="BA221" s="90" t="e">
        <f t="shared" si="124"/>
        <v>#VALUE!</v>
      </c>
      <c r="BB221" s="69" t="e">
        <f>IF(AND(AY221&lt;&gt;"",BA221&lt;&gt;""),VLOOKUP(AY221&amp;BA221,'No Eliminar'!$P$3:$Q$27,2,FALSE),"")</f>
        <v>#VALUE!</v>
      </c>
      <c r="BC221" s="88"/>
      <c r="BD221" s="992"/>
      <c r="BE221" s="992"/>
      <c r="BF221" s="992"/>
      <c r="BG221" s="992"/>
      <c r="BH221" s="992"/>
      <c r="BI221" s="1091"/>
    </row>
    <row r="222" spans="2:61" ht="49.5" thickBot="1" x14ac:dyDescent="0.35">
      <c r="B222" s="63"/>
      <c r="C222" s="156" t="e">
        <f>VLOOKUP(B222,'No Eliminar'!B$3:D$18,2,FALSE)</f>
        <v>#N/A</v>
      </c>
      <c r="D222" s="156" t="e">
        <f>VLOOKUP(B222,'No Eliminar'!B$3:E$18,4,FALSE)</f>
        <v>#N/A</v>
      </c>
      <c r="E222" s="63"/>
      <c r="F222" s="133"/>
      <c r="G222" s="153"/>
      <c r="H222" s="64"/>
      <c r="I222" s="82"/>
      <c r="J222" s="82"/>
      <c r="K222" s="63"/>
      <c r="L222" s="142"/>
      <c r="M222" s="937" t="str">
        <f t="shared" si="112"/>
        <v>;</v>
      </c>
      <c r="N222" s="938" t="str">
        <f t="shared" si="113"/>
        <v/>
      </c>
      <c r="O222" s="83"/>
      <c r="P222" s="83"/>
      <c r="Q222" s="83"/>
      <c r="R222" s="83"/>
      <c r="S222" s="83"/>
      <c r="T222" s="83"/>
      <c r="U222" s="83"/>
      <c r="V222" s="83"/>
      <c r="W222" s="83"/>
      <c r="X222" s="83"/>
      <c r="Y222" s="83"/>
      <c r="Z222" s="83"/>
      <c r="AA222" s="83"/>
      <c r="AB222" s="83"/>
      <c r="AC222" s="83"/>
      <c r="AD222" s="83"/>
      <c r="AE222" s="83"/>
      <c r="AF222" s="83"/>
      <c r="AG222" s="83"/>
      <c r="AH222" s="57">
        <f t="shared" si="114"/>
        <v>0</v>
      </c>
      <c r="AI222" s="75" t="str">
        <f t="shared" si="115"/>
        <v>Moderado</v>
      </c>
      <c r="AJ222" s="74">
        <f t="shared" si="116"/>
        <v>0.6</v>
      </c>
      <c r="AK222" s="936" t="e">
        <f>IF(AND(M222&lt;&gt;"",AI222&lt;&gt;""),VLOOKUP(M222&amp;AI222,'No Eliminar'!$P$32:$Q$56,2,FALSE),"")</f>
        <v>#N/A</v>
      </c>
      <c r="AL222" s="124"/>
      <c r="AM222" s="992"/>
      <c r="AN222" s="992"/>
      <c r="AO222" s="87" t="str">
        <f t="shared" si="117"/>
        <v>Impacto</v>
      </c>
      <c r="AP222" s="88"/>
      <c r="AQ222" s="130" t="str">
        <f t="shared" si="118"/>
        <v/>
      </c>
      <c r="AR222" s="88"/>
      <c r="AS222" s="86" t="str">
        <f t="shared" si="119"/>
        <v/>
      </c>
      <c r="AT222" s="89" t="e">
        <f t="shared" si="120"/>
        <v>#VALUE!</v>
      </c>
      <c r="AU222" s="88"/>
      <c r="AV222" s="88"/>
      <c r="AW222" s="88"/>
      <c r="AX222" s="89" t="str">
        <f t="shared" si="121"/>
        <v/>
      </c>
      <c r="AY222" s="90" t="str">
        <f t="shared" si="122"/>
        <v>Muy Alta</v>
      </c>
      <c r="AZ222" s="89" t="e">
        <f t="shared" si="123"/>
        <v>#VALUE!</v>
      </c>
      <c r="BA222" s="90" t="e">
        <f t="shared" si="124"/>
        <v>#VALUE!</v>
      </c>
      <c r="BB222" s="69" t="e">
        <f>IF(AND(AY222&lt;&gt;"",BA222&lt;&gt;""),VLOOKUP(AY222&amp;BA222,'No Eliminar'!$P$3:$Q$27,2,FALSE),"")</f>
        <v>#VALUE!</v>
      </c>
      <c r="BC222" s="88"/>
      <c r="BD222" s="992"/>
      <c r="BE222" s="992"/>
      <c r="BF222" s="992"/>
      <c r="BG222" s="992"/>
      <c r="BH222" s="992"/>
      <c r="BI222" s="1091"/>
    </row>
    <row r="223" spans="2:61" ht="49.5" thickBot="1" x14ac:dyDescent="0.35">
      <c r="B223" s="63"/>
      <c r="C223" s="156" t="e">
        <f>VLOOKUP(B223,'No Eliminar'!B$3:D$18,2,FALSE)</f>
        <v>#N/A</v>
      </c>
      <c r="D223" s="156" t="e">
        <f>VLOOKUP(B223,'No Eliminar'!B$3:E$18,4,FALSE)</f>
        <v>#N/A</v>
      </c>
      <c r="E223" s="63"/>
      <c r="F223" s="133"/>
      <c r="G223" s="153"/>
      <c r="H223" s="64"/>
      <c r="I223" s="82"/>
      <c r="J223" s="82"/>
      <c r="K223" s="63"/>
      <c r="L223" s="142"/>
      <c r="M223" s="937" t="str">
        <f t="shared" si="112"/>
        <v>;</v>
      </c>
      <c r="N223" s="938" t="str">
        <f t="shared" si="113"/>
        <v/>
      </c>
      <c r="O223" s="83"/>
      <c r="P223" s="83"/>
      <c r="Q223" s="83"/>
      <c r="R223" s="83"/>
      <c r="S223" s="83"/>
      <c r="T223" s="83"/>
      <c r="U223" s="83"/>
      <c r="V223" s="83"/>
      <c r="W223" s="83"/>
      <c r="X223" s="83"/>
      <c r="Y223" s="83"/>
      <c r="Z223" s="83"/>
      <c r="AA223" s="83"/>
      <c r="AB223" s="83"/>
      <c r="AC223" s="83"/>
      <c r="AD223" s="83"/>
      <c r="AE223" s="83"/>
      <c r="AF223" s="83"/>
      <c r="AG223" s="83"/>
      <c r="AH223" s="57">
        <f t="shared" si="114"/>
        <v>0</v>
      </c>
      <c r="AI223" s="75" t="str">
        <f t="shared" si="115"/>
        <v>Moderado</v>
      </c>
      <c r="AJ223" s="74">
        <f t="shared" si="116"/>
        <v>0.6</v>
      </c>
      <c r="AK223" s="936" t="e">
        <f>IF(AND(M223&lt;&gt;"",AI223&lt;&gt;""),VLOOKUP(M223&amp;AI223,'No Eliminar'!$P$32:$Q$56,2,FALSE),"")</f>
        <v>#N/A</v>
      </c>
      <c r="AL223" s="124"/>
      <c r="AM223" s="992"/>
      <c r="AN223" s="992"/>
      <c r="AO223" s="87" t="str">
        <f t="shared" si="117"/>
        <v>Impacto</v>
      </c>
      <c r="AP223" s="88"/>
      <c r="AQ223" s="130" t="str">
        <f t="shared" si="118"/>
        <v/>
      </c>
      <c r="AR223" s="88"/>
      <c r="AS223" s="86" t="str">
        <f t="shared" si="119"/>
        <v/>
      </c>
      <c r="AT223" s="89" t="e">
        <f t="shared" si="120"/>
        <v>#VALUE!</v>
      </c>
      <c r="AU223" s="88"/>
      <c r="AV223" s="88"/>
      <c r="AW223" s="88"/>
      <c r="AX223" s="89" t="str">
        <f t="shared" si="121"/>
        <v/>
      </c>
      <c r="AY223" s="90" t="str">
        <f t="shared" si="122"/>
        <v>Muy Alta</v>
      </c>
      <c r="AZ223" s="89" t="e">
        <f t="shared" si="123"/>
        <v>#VALUE!</v>
      </c>
      <c r="BA223" s="90" t="e">
        <f t="shared" si="124"/>
        <v>#VALUE!</v>
      </c>
      <c r="BB223" s="69" t="e">
        <f>IF(AND(AY223&lt;&gt;"",BA223&lt;&gt;""),VLOOKUP(AY223&amp;BA223,'No Eliminar'!$P$3:$Q$27,2,FALSE),"")</f>
        <v>#VALUE!</v>
      </c>
      <c r="BC223" s="88"/>
      <c r="BD223" s="992"/>
      <c r="BE223" s="992"/>
      <c r="BF223" s="992"/>
      <c r="BG223" s="992"/>
      <c r="BH223" s="992"/>
      <c r="BI223" s="1091"/>
    </row>
    <row r="224" spans="2:61" ht="49.5" thickBot="1" x14ac:dyDescent="0.35">
      <c r="B224" s="63"/>
      <c r="C224" s="156" t="e">
        <f>VLOOKUP(B224,'No Eliminar'!B$3:D$18,2,FALSE)</f>
        <v>#N/A</v>
      </c>
      <c r="D224" s="156" t="e">
        <f>VLOOKUP(B224,'No Eliminar'!B$3:E$18,4,FALSE)</f>
        <v>#N/A</v>
      </c>
      <c r="E224" s="63"/>
      <c r="F224" s="133"/>
      <c r="G224" s="153"/>
      <c r="H224" s="64"/>
      <c r="I224" s="82"/>
      <c r="J224" s="82"/>
      <c r="K224" s="63"/>
      <c r="L224" s="142"/>
      <c r="M224" s="937" t="str">
        <f t="shared" si="112"/>
        <v>;</v>
      </c>
      <c r="N224" s="938" t="str">
        <f t="shared" si="113"/>
        <v/>
      </c>
      <c r="O224" s="83"/>
      <c r="P224" s="83"/>
      <c r="Q224" s="83"/>
      <c r="R224" s="83"/>
      <c r="S224" s="83"/>
      <c r="T224" s="83"/>
      <c r="U224" s="83"/>
      <c r="V224" s="83"/>
      <c r="W224" s="83"/>
      <c r="X224" s="83"/>
      <c r="Y224" s="83"/>
      <c r="Z224" s="83"/>
      <c r="AA224" s="83"/>
      <c r="AB224" s="83"/>
      <c r="AC224" s="83"/>
      <c r="AD224" s="83"/>
      <c r="AE224" s="83"/>
      <c r="AF224" s="83"/>
      <c r="AG224" s="83"/>
      <c r="AH224" s="57">
        <f t="shared" si="114"/>
        <v>0</v>
      </c>
      <c r="AI224" s="75" t="str">
        <f t="shared" si="115"/>
        <v>Moderado</v>
      </c>
      <c r="AJ224" s="74">
        <f t="shared" si="116"/>
        <v>0.6</v>
      </c>
      <c r="AK224" s="936" t="e">
        <f>IF(AND(M224&lt;&gt;"",AI224&lt;&gt;""),VLOOKUP(M224&amp;AI224,'No Eliminar'!$P$32:$Q$56,2,FALSE),"")</f>
        <v>#N/A</v>
      </c>
      <c r="AL224" s="124"/>
      <c r="AM224" s="992"/>
      <c r="AN224" s="992"/>
      <c r="AO224" s="87" t="str">
        <f t="shared" si="117"/>
        <v>Impacto</v>
      </c>
      <c r="AP224" s="88"/>
      <c r="AQ224" s="130" t="str">
        <f t="shared" si="118"/>
        <v/>
      </c>
      <c r="AR224" s="88"/>
      <c r="AS224" s="86" t="str">
        <f t="shared" si="119"/>
        <v/>
      </c>
      <c r="AT224" s="89" t="e">
        <f t="shared" si="120"/>
        <v>#VALUE!</v>
      </c>
      <c r="AU224" s="88"/>
      <c r="AV224" s="88"/>
      <c r="AW224" s="88"/>
      <c r="AX224" s="89" t="str">
        <f t="shared" si="121"/>
        <v/>
      </c>
      <c r="AY224" s="90" t="str">
        <f t="shared" si="122"/>
        <v>Muy Alta</v>
      </c>
      <c r="AZ224" s="89" t="e">
        <f t="shared" si="123"/>
        <v>#VALUE!</v>
      </c>
      <c r="BA224" s="90" t="e">
        <f t="shared" si="124"/>
        <v>#VALUE!</v>
      </c>
      <c r="BB224" s="69" t="e">
        <f>IF(AND(AY224&lt;&gt;"",BA224&lt;&gt;""),VLOOKUP(AY224&amp;BA224,'No Eliminar'!$P$3:$Q$27,2,FALSE),"")</f>
        <v>#VALUE!</v>
      </c>
      <c r="BC224" s="88"/>
      <c r="BD224" s="992"/>
      <c r="BE224" s="992"/>
      <c r="BF224" s="992"/>
      <c r="BG224" s="992"/>
      <c r="BH224" s="992"/>
      <c r="BI224" s="1091"/>
    </row>
    <row r="225" spans="2:61" ht="49.5" thickBot="1" x14ac:dyDescent="0.35">
      <c r="B225" s="63"/>
      <c r="C225" s="156" t="e">
        <f>VLOOKUP(B225,'No Eliminar'!B$3:D$18,2,FALSE)</f>
        <v>#N/A</v>
      </c>
      <c r="D225" s="156" t="e">
        <f>VLOOKUP(B225,'No Eliminar'!B$3:E$18,4,FALSE)</f>
        <v>#N/A</v>
      </c>
      <c r="E225" s="63"/>
      <c r="F225" s="133"/>
      <c r="G225" s="153"/>
      <c r="H225" s="64"/>
      <c r="I225" s="82"/>
      <c r="J225" s="82"/>
      <c r="K225" s="63"/>
      <c r="L225" s="142"/>
      <c r="M225" s="937" t="str">
        <f t="shared" si="112"/>
        <v>;</v>
      </c>
      <c r="N225" s="938" t="str">
        <f t="shared" si="113"/>
        <v/>
      </c>
      <c r="O225" s="83"/>
      <c r="P225" s="83"/>
      <c r="Q225" s="83"/>
      <c r="R225" s="83"/>
      <c r="S225" s="83"/>
      <c r="T225" s="83"/>
      <c r="U225" s="83"/>
      <c r="V225" s="83"/>
      <c r="W225" s="83"/>
      <c r="X225" s="83"/>
      <c r="Y225" s="83"/>
      <c r="Z225" s="83"/>
      <c r="AA225" s="83"/>
      <c r="AB225" s="83"/>
      <c r="AC225" s="83"/>
      <c r="AD225" s="83"/>
      <c r="AE225" s="83"/>
      <c r="AF225" s="83"/>
      <c r="AG225" s="83"/>
      <c r="AH225" s="57">
        <f t="shared" si="114"/>
        <v>0</v>
      </c>
      <c r="AI225" s="75" t="str">
        <f t="shared" si="115"/>
        <v>Moderado</v>
      </c>
      <c r="AJ225" s="74">
        <f t="shared" si="116"/>
        <v>0.6</v>
      </c>
      <c r="AK225" s="936" t="e">
        <f>IF(AND(M225&lt;&gt;"",AI225&lt;&gt;""),VLOOKUP(M225&amp;AI225,'No Eliminar'!$P$32:$Q$56,2,FALSE),"")</f>
        <v>#N/A</v>
      </c>
      <c r="AL225" s="124"/>
      <c r="AM225" s="992"/>
      <c r="AN225" s="992"/>
      <c r="AO225" s="87" t="str">
        <f t="shared" si="117"/>
        <v>Impacto</v>
      </c>
      <c r="AP225" s="88"/>
      <c r="AQ225" s="130" t="str">
        <f t="shared" si="118"/>
        <v/>
      </c>
      <c r="AR225" s="88"/>
      <c r="AS225" s="86" t="str">
        <f t="shared" si="119"/>
        <v/>
      </c>
      <c r="AT225" s="89" t="e">
        <f t="shared" si="120"/>
        <v>#VALUE!</v>
      </c>
      <c r="AU225" s="88"/>
      <c r="AV225" s="88"/>
      <c r="AW225" s="88"/>
      <c r="AX225" s="89" t="str">
        <f t="shared" si="121"/>
        <v/>
      </c>
      <c r="AY225" s="90" t="str">
        <f t="shared" si="122"/>
        <v>Muy Alta</v>
      </c>
      <c r="AZ225" s="89" t="e">
        <f t="shared" si="123"/>
        <v>#VALUE!</v>
      </c>
      <c r="BA225" s="90" t="e">
        <f t="shared" si="124"/>
        <v>#VALUE!</v>
      </c>
      <c r="BB225" s="69" t="e">
        <f>IF(AND(AY225&lt;&gt;"",BA225&lt;&gt;""),VLOOKUP(AY225&amp;BA225,'No Eliminar'!$P$3:$Q$27,2,FALSE),"")</f>
        <v>#VALUE!</v>
      </c>
      <c r="BC225" s="88"/>
      <c r="BD225" s="992"/>
      <c r="BE225" s="992"/>
      <c r="BF225" s="992"/>
      <c r="BG225" s="992"/>
      <c r="BH225" s="992"/>
      <c r="BI225" s="1091"/>
    </row>
    <row r="226" spans="2:61" ht="49.5" thickBot="1" x14ac:dyDescent="0.35">
      <c r="B226" s="63"/>
      <c r="C226" s="156" t="e">
        <f>VLOOKUP(B226,'No Eliminar'!B$3:D$18,2,FALSE)</f>
        <v>#N/A</v>
      </c>
      <c r="D226" s="156" t="e">
        <f>VLOOKUP(B226,'No Eliminar'!B$3:E$18,4,FALSE)</f>
        <v>#N/A</v>
      </c>
      <c r="E226" s="63"/>
      <c r="F226" s="133"/>
      <c r="G226" s="153"/>
      <c r="H226" s="64"/>
      <c r="I226" s="82"/>
      <c r="J226" s="82"/>
      <c r="K226" s="63"/>
      <c r="L226" s="142"/>
      <c r="M226" s="937" t="str">
        <f t="shared" si="112"/>
        <v>;</v>
      </c>
      <c r="N226" s="938" t="str">
        <f t="shared" si="113"/>
        <v/>
      </c>
      <c r="O226" s="83"/>
      <c r="P226" s="83"/>
      <c r="Q226" s="83"/>
      <c r="R226" s="83"/>
      <c r="S226" s="83"/>
      <c r="T226" s="83"/>
      <c r="U226" s="83"/>
      <c r="V226" s="83"/>
      <c r="W226" s="83"/>
      <c r="X226" s="83"/>
      <c r="Y226" s="83"/>
      <c r="Z226" s="83"/>
      <c r="AA226" s="83"/>
      <c r="AB226" s="83"/>
      <c r="AC226" s="83"/>
      <c r="AD226" s="83"/>
      <c r="AE226" s="83"/>
      <c r="AF226" s="83"/>
      <c r="AG226" s="83"/>
      <c r="AH226" s="57">
        <f t="shared" si="114"/>
        <v>0</v>
      </c>
      <c r="AI226" s="75" t="str">
        <f t="shared" si="115"/>
        <v>Moderado</v>
      </c>
      <c r="AJ226" s="74">
        <f t="shared" si="116"/>
        <v>0.6</v>
      </c>
      <c r="AK226" s="936" t="e">
        <f>IF(AND(M226&lt;&gt;"",AI226&lt;&gt;""),VLOOKUP(M226&amp;AI226,'No Eliminar'!$P$32:$Q$56,2,FALSE),"")</f>
        <v>#N/A</v>
      </c>
      <c r="AL226" s="124"/>
      <c r="AM226" s="992"/>
      <c r="AN226" s="992"/>
      <c r="AO226" s="87" t="str">
        <f t="shared" si="117"/>
        <v>Impacto</v>
      </c>
      <c r="AP226" s="88"/>
      <c r="AQ226" s="130" t="str">
        <f t="shared" si="118"/>
        <v/>
      </c>
      <c r="AR226" s="88"/>
      <c r="AS226" s="86" t="str">
        <f t="shared" si="119"/>
        <v/>
      </c>
      <c r="AT226" s="89" t="e">
        <f t="shared" si="120"/>
        <v>#VALUE!</v>
      </c>
      <c r="AU226" s="88"/>
      <c r="AV226" s="88"/>
      <c r="AW226" s="88"/>
      <c r="AX226" s="89" t="str">
        <f t="shared" si="121"/>
        <v/>
      </c>
      <c r="AY226" s="90" t="str">
        <f t="shared" si="122"/>
        <v>Muy Alta</v>
      </c>
      <c r="AZ226" s="89" t="e">
        <f t="shared" si="123"/>
        <v>#VALUE!</v>
      </c>
      <c r="BA226" s="90" t="e">
        <f t="shared" si="124"/>
        <v>#VALUE!</v>
      </c>
      <c r="BB226" s="69" t="e">
        <f>IF(AND(AY226&lt;&gt;"",BA226&lt;&gt;""),VLOOKUP(AY226&amp;BA226,'No Eliminar'!$P$3:$Q$27,2,FALSE),"")</f>
        <v>#VALUE!</v>
      </c>
      <c r="BC226" s="88"/>
      <c r="BD226" s="992"/>
      <c r="BE226" s="992"/>
      <c r="BF226" s="992"/>
      <c r="BG226" s="992"/>
      <c r="BH226" s="992"/>
      <c r="BI226" s="1091"/>
    </row>
    <row r="227" spans="2:61" ht="49.5" thickBot="1" x14ac:dyDescent="0.35">
      <c r="B227" s="63"/>
      <c r="C227" s="156" t="e">
        <f>VLOOKUP(B227,'No Eliminar'!B$3:D$18,2,FALSE)</f>
        <v>#N/A</v>
      </c>
      <c r="D227" s="156" t="e">
        <f>VLOOKUP(B227,'No Eliminar'!B$3:E$18,4,FALSE)</f>
        <v>#N/A</v>
      </c>
      <c r="E227" s="63"/>
      <c r="F227" s="133"/>
      <c r="G227" s="153"/>
      <c r="H227" s="64"/>
      <c r="I227" s="82"/>
      <c r="J227" s="82"/>
      <c r="K227" s="63"/>
      <c r="L227" s="142"/>
      <c r="M227" s="937" t="str">
        <f t="shared" si="112"/>
        <v>;</v>
      </c>
      <c r="N227" s="938" t="str">
        <f t="shared" si="113"/>
        <v/>
      </c>
      <c r="O227" s="83"/>
      <c r="P227" s="83"/>
      <c r="Q227" s="83"/>
      <c r="R227" s="83"/>
      <c r="S227" s="83"/>
      <c r="T227" s="83"/>
      <c r="U227" s="83"/>
      <c r="V227" s="83"/>
      <c r="W227" s="83"/>
      <c r="X227" s="83"/>
      <c r="Y227" s="83"/>
      <c r="Z227" s="83"/>
      <c r="AA227" s="83"/>
      <c r="AB227" s="83"/>
      <c r="AC227" s="83"/>
      <c r="AD227" s="83"/>
      <c r="AE227" s="83"/>
      <c r="AF227" s="83"/>
      <c r="AG227" s="83"/>
      <c r="AH227" s="57">
        <f t="shared" si="114"/>
        <v>0</v>
      </c>
      <c r="AI227" s="75" t="str">
        <f t="shared" si="115"/>
        <v>Moderado</v>
      </c>
      <c r="AJ227" s="74">
        <f t="shared" si="116"/>
        <v>0.6</v>
      </c>
      <c r="AK227" s="936" t="e">
        <f>IF(AND(M227&lt;&gt;"",AI227&lt;&gt;""),VLOOKUP(M227&amp;AI227,'No Eliminar'!$P$32:$Q$56,2,FALSE),"")</f>
        <v>#N/A</v>
      </c>
      <c r="AL227" s="124"/>
      <c r="AM227" s="992"/>
      <c r="AN227" s="992"/>
      <c r="AO227" s="87" t="str">
        <f t="shared" si="117"/>
        <v>Impacto</v>
      </c>
      <c r="AP227" s="88"/>
      <c r="AQ227" s="130" t="str">
        <f t="shared" si="118"/>
        <v/>
      </c>
      <c r="AR227" s="88"/>
      <c r="AS227" s="86" t="str">
        <f t="shared" si="119"/>
        <v/>
      </c>
      <c r="AT227" s="89" t="e">
        <f t="shared" si="120"/>
        <v>#VALUE!</v>
      </c>
      <c r="AU227" s="88"/>
      <c r="AV227" s="88"/>
      <c r="AW227" s="88"/>
      <c r="AX227" s="89" t="str">
        <f t="shared" si="121"/>
        <v/>
      </c>
      <c r="AY227" s="90" t="str">
        <f t="shared" si="122"/>
        <v>Muy Alta</v>
      </c>
      <c r="AZ227" s="89" t="e">
        <f t="shared" si="123"/>
        <v>#VALUE!</v>
      </c>
      <c r="BA227" s="90" t="e">
        <f t="shared" si="124"/>
        <v>#VALUE!</v>
      </c>
      <c r="BB227" s="69" t="e">
        <f>IF(AND(AY227&lt;&gt;"",BA227&lt;&gt;""),VLOOKUP(AY227&amp;BA227,'No Eliminar'!$P$3:$Q$27,2,FALSE),"")</f>
        <v>#VALUE!</v>
      </c>
      <c r="BC227" s="88"/>
      <c r="BD227" s="992"/>
      <c r="BE227" s="992"/>
      <c r="BF227" s="992"/>
      <c r="BG227" s="992"/>
      <c r="BH227" s="992"/>
      <c r="BI227" s="1091"/>
    </row>
    <row r="228" spans="2:61" ht="49.5" thickBot="1" x14ac:dyDescent="0.35">
      <c r="B228" s="63"/>
      <c r="C228" s="156" t="e">
        <f>VLOOKUP(B228,'No Eliminar'!B$3:D$18,2,FALSE)</f>
        <v>#N/A</v>
      </c>
      <c r="D228" s="156" t="e">
        <f>VLOOKUP(B228,'No Eliminar'!B$3:E$18,4,FALSE)</f>
        <v>#N/A</v>
      </c>
      <c r="E228" s="63"/>
      <c r="F228" s="133"/>
      <c r="G228" s="153"/>
      <c r="H228" s="64"/>
      <c r="I228" s="82"/>
      <c r="J228" s="82"/>
      <c r="K228" s="63"/>
      <c r="L228" s="142"/>
      <c r="M228" s="937" t="str">
        <f t="shared" si="112"/>
        <v>;</v>
      </c>
      <c r="N228" s="938" t="str">
        <f t="shared" si="113"/>
        <v/>
      </c>
      <c r="O228" s="83"/>
      <c r="P228" s="83"/>
      <c r="Q228" s="83"/>
      <c r="R228" s="83"/>
      <c r="S228" s="83"/>
      <c r="T228" s="83"/>
      <c r="U228" s="83"/>
      <c r="V228" s="83"/>
      <c r="W228" s="83"/>
      <c r="X228" s="83"/>
      <c r="Y228" s="83"/>
      <c r="Z228" s="83"/>
      <c r="AA228" s="83"/>
      <c r="AB228" s="83"/>
      <c r="AC228" s="83"/>
      <c r="AD228" s="83"/>
      <c r="AE228" s="83"/>
      <c r="AF228" s="83"/>
      <c r="AG228" s="83"/>
      <c r="AH228" s="57">
        <f t="shared" si="114"/>
        <v>0</v>
      </c>
      <c r="AI228" s="75" t="str">
        <f t="shared" si="115"/>
        <v>Moderado</v>
      </c>
      <c r="AJ228" s="74">
        <f t="shared" si="116"/>
        <v>0.6</v>
      </c>
      <c r="AK228" s="936" t="e">
        <f>IF(AND(M228&lt;&gt;"",AI228&lt;&gt;""),VLOOKUP(M228&amp;AI228,'No Eliminar'!$P$32:$Q$56,2,FALSE),"")</f>
        <v>#N/A</v>
      </c>
      <c r="AL228" s="124"/>
      <c r="AM228" s="992"/>
      <c r="AN228" s="992"/>
      <c r="AO228" s="87" t="str">
        <f t="shared" si="117"/>
        <v>Impacto</v>
      </c>
      <c r="AP228" s="88"/>
      <c r="AQ228" s="130" t="str">
        <f t="shared" si="118"/>
        <v/>
      </c>
      <c r="AR228" s="88"/>
      <c r="AS228" s="86" t="str">
        <f t="shared" si="119"/>
        <v/>
      </c>
      <c r="AT228" s="89" t="e">
        <f t="shared" si="120"/>
        <v>#VALUE!</v>
      </c>
      <c r="AU228" s="88"/>
      <c r="AV228" s="88"/>
      <c r="AW228" s="88"/>
      <c r="AX228" s="89" t="str">
        <f t="shared" si="121"/>
        <v/>
      </c>
      <c r="AY228" s="90" t="str">
        <f t="shared" si="122"/>
        <v>Muy Alta</v>
      </c>
      <c r="AZ228" s="89" t="e">
        <f t="shared" si="123"/>
        <v>#VALUE!</v>
      </c>
      <c r="BA228" s="90" t="e">
        <f t="shared" si="124"/>
        <v>#VALUE!</v>
      </c>
      <c r="BB228" s="69" t="e">
        <f>IF(AND(AY228&lt;&gt;"",BA228&lt;&gt;""),VLOOKUP(AY228&amp;BA228,'No Eliminar'!$P$3:$Q$27,2,FALSE),"")</f>
        <v>#VALUE!</v>
      </c>
      <c r="BC228" s="88"/>
      <c r="BD228" s="992"/>
      <c r="BE228" s="992"/>
      <c r="BF228" s="992"/>
      <c r="BG228" s="992"/>
      <c r="BH228" s="992"/>
      <c r="BI228" s="1091"/>
    </row>
    <row r="229" spans="2:61" ht="49.5" thickBot="1" x14ac:dyDescent="0.35">
      <c r="B229" s="63"/>
      <c r="C229" s="156" t="e">
        <f>VLOOKUP(B229,'No Eliminar'!B$3:D$18,2,FALSE)</f>
        <v>#N/A</v>
      </c>
      <c r="D229" s="156" t="e">
        <f>VLOOKUP(B229,'No Eliminar'!B$3:E$18,4,FALSE)</f>
        <v>#N/A</v>
      </c>
      <c r="E229" s="63"/>
      <c r="F229" s="133"/>
      <c r="G229" s="153"/>
      <c r="H229" s="64"/>
      <c r="I229" s="82"/>
      <c r="J229" s="82"/>
      <c r="K229" s="63"/>
      <c r="L229" s="142"/>
      <c r="M229" s="937" t="str">
        <f t="shared" si="112"/>
        <v>;</v>
      </c>
      <c r="N229" s="938" t="str">
        <f t="shared" si="113"/>
        <v/>
      </c>
      <c r="O229" s="83"/>
      <c r="P229" s="83"/>
      <c r="Q229" s="83"/>
      <c r="R229" s="83"/>
      <c r="S229" s="83"/>
      <c r="T229" s="83"/>
      <c r="U229" s="83"/>
      <c r="V229" s="83"/>
      <c r="W229" s="83"/>
      <c r="X229" s="83"/>
      <c r="Y229" s="83"/>
      <c r="Z229" s="83"/>
      <c r="AA229" s="83"/>
      <c r="AB229" s="83"/>
      <c r="AC229" s="83"/>
      <c r="AD229" s="83"/>
      <c r="AE229" s="83"/>
      <c r="AF229" s="83"/>
      <c r="AG229" s="83"/>
      <c r="AH229" s="57">
        <f t="shared" si="114"/>
        <v>0</v>
      </c>
      <c r="AI229" s="75" t="str">
        <f t="shared" si="115"/>
        <v>Moderado</v>
      </c>
      <c r="AJ229" s="74">
        <f t="shared" si="116"/>
        <v>0.6</v>
      </c>
      <c r="AK229" s="936" t="e">
        <f>IF(AND(M229&lt;&gt;"",AI229&lt;&gt;""),VLOOKUP(M229&amp;AI229,'No Eliminar'!$P$32:$Q$56,2,FALSE),"")</f>
        <v>#N/A</v>
      </c>
      <c r="AL229" s="124"/>
      <c r="AM229" s="992"/>
      <c r="AN229" s="992"/>
      <c r="AO229" s="87" t="str">
        <f t="shared" si="117"/>
        <v>Impacto</v>
      </c>
      <c r="AP229" s="88"/>
      <c r="AQ229" s="130" t="str">
        <f t="shared" si="118"/>
        <v/>
      </c>
      <c r="AR229" s="88"/>
      <c r="AS229" s="86" t="str">
        <f t="shared" si="119"/>
        <v/>
      </c>
      <c r="AT229" s="89" t="e">
        <f t="shared" si="120"/>
        <v>#VALUE!</v>
      </c>
      <c r="AU229" s="88"/>
      <c r="AV229" s="88"/>
      <c r="AW229" s="88"/>
      <c r="AX229" s="89" t="str">
        <f t="shared" si="121"/>
        <v/>
      </c>
      <c r="AY229" s="90" t="str">
        <f t="shared" si="122"/>
        <v>Muy Alta</v>
      </c>
      <c r="AZ229" s="89" t="e">
        <f t="shared" si="123"/>
        <v>#VALUE!</v>
      </c>
      <c r="BA229" s="90" t="e">
        <f t="shared" si="124"/>
        <v>#VALUE!</v>
      </c>
      <c r="BB229" s="69" t="e">
        <f>IF(AND(AY229&lt;&gt;"",BA229&lt;&gt;""),VLOOKUP(AY229&amp;BA229,'No Eliminar'!$P$3:$Q$27,2,FALSE),"")</f>
        <v>#VALUE!</v>
      </c>
      <c r="BC229" s="88"/>
      <c r="BD229" s="992"/>
      <c r="BE229" s="992"/>
      <c r="BF229" s="992"/>
      <c r="BG229" s="992"/>
      <c r="BH229" s="992"/>
      <c r="BI229" s="1091"/>
    </row>
    <row r="230" spans="2:61" ht="49.5" thickBot="1" x14ac:dyDescent="0.35">
      <c r="B230" s="63"/>
      <c r="C230" s="156" t="e">
        <f>VLOOKUP(B230,'No Eliminar'!B$3:D$18,2,FALSE)</f>
        <v>#N/A</v>
      </c>
      <c r="D230" s="156" t="e">
        <f>VLOOKUP(B230,'No Eliminar'!B$3:E$18,4,FALSE)</f>
        <v>#N/A</v>
      </c>
      <c r="E230" s="63"/>
      <c r="F230" s="133"/>
      <c r="G230" s="153"/>
      <c r="H230" s="64"/>
      <c r="I230" s="82"/>
      <c r="J230" s="82"/>
      <c r="K230" s="63"/>
      <c r="L230" s="142"/>
      <c r="M230" s="937" t="str">
        <f t="shared" si="112"/>
        <v>;</v>
      </c>
      <c r="N230" s="938" t="str">
        <f t="shared" si="113"/>
        <v/>
      </c>
      <c r="O230" s="83"/>
      <c r="P230" s="83"/>
      <c r="Q230" s="83"/>
      <c r="R230" s="83"/>
      <c r="S230" s="83"/>
      <c r="T230" s="83"/>
      <c r="U230" s="83"/>
      <c r="V230" s="83"/>
      <c r="W230" s="83"/>
      <c r="X230" s="83"/>
      <c r="Y230" s="83"/>
      <c r="Z230" s="83"/>
      <c r="AA230" s="83"/>
      <c r="AB230" s="83"/>
      <c r="AC230" s="83"/>
      <c r="AD230" s="83"/>
      <c r="AE230" s="83"/>
      <c r="AF230" s="83"/>
      <c r="AG230" s="83"/>
      <c r="AH230" s="57">
        <f t="shared" si="114"/>
        <v>0</v>
      </c>
      <c r="AI230" s="75" t="str">
        <f t="shared" si="115"/>
        <v>Moderado</v>
      </c>
      <c r="AJ230" s="74">
        <f t="shared" si="116"/>
        <v>0.6</v>
      </c>
      <c r="AK230" s="936" t="e">
        <f>IF(AND(M230&lt;&gt;"",AI230&lt;&gt;""),VLOOKUP(M230&amp;AI230,'No Eliminar'!$P$32:$Q$56,2,FALSE),"")</f>
        <v>#N/A</v>
      </c>
      <c r="AL230" s="124"/>
      <c r="AM230" s="992"/>
      <c r="AN230" s="992"/>
      <c r="AO230" s="87" t="str">
        <f t="shared" si="117"/>
        <v>Impacto</v>
      </c>
      <c r="AP230" s="88"/>
      <c r="AQ230" s="130" t="str">
        <f t="shared" si="118"/>
        <v/>
      </c>
      <c r="AR230" s="88"/>
      <c r="AS230" s="86" t="str">
        <f t="shared" si="119"/>
        <v/>
      </c>
      <c r="AT230" s="89" t="e">
        <f t="shared" si="120"/>
        <v>#VALUE!</v>
      </c>
      <c r="AU230" s="88"/>
      <c r="AV230" s="88"/>
      <c r="AW230" s="88"/>
      <c r="AX230" s="89" t="str">
        <f t="shared" si="121"/>
        <v/>
      </c>
      <c r="AY230" s="90" t="str">
        <f t="shared" si="122"/>
        <v>Muy Alta</v>
      </c>
      <c r="AZ230" s="89" t="e">
        <f t="shared" si="123"/>
        <v>#VALUE!</v>
      </c>
      <c r="BA230" s="90" t="e">
        <f t="shared" si="124"/>
        <v>#VALUE!</v>
      </c>
      <c r="BB230" s="69" t="e">
        <f>IF(AND(AY230&lt;&gt;"",BA230&lt;&gt;""),VLOOKUP(AY230&amp;BA230,'No Eliminar'!$P$3:$Q$27,2,FALSE),"")</f>
        <v>#VALUE!</v>
      </c>
      <c r="BC230" s="88"/>
      <c r="BD230" s="992"/>
      <c r="BE230" s="992"/>
      <c r="BF230" s="992"/>
      <c r="BG230" s="992"/>
      <c r="BH230" s="992"/>
      <c r="BI230" s="1091"/>
    </row>
    <row r="231" spans="2:61" ht="49.5" thickBot="1" x14ac:dyDescent="0.35">
      <c r="B231" s="63"/>
      <c r="C231" s="156" t="e">
        <f>VLOOKUP(B231,'No Eliminar'!B$3:D$18,2,FALSE)</f>
        <v>#N/A</v>
      </c>
      <c r="D231" s="156" t="e">
        <f>VLOOKUP(B231,'No Eliminar'!B$3:E$18,4,FALSE)</f>
        <v>#N/A</v>
      </c>
      <c r="E231" s="63"/>
      <c r="F231" s="133"/>
      <c r="G231" s="153"/>
      <c r="H231" s="64"/>
      <c r="I231" s="82"/>
      <c r="J231" s="82"/>
      <c r="K231" s="63"/>
      <c r="L231" s="142"/>
      <c r="M231" s="937" t="str">
        <f t="shared" si="112"/>
        <v>;</v>
      </c>
      <c r="N231" s="938" t="str">
        <f t="shared" si="113"/>
        <v/>
      </c>
      <c r="O231" s="83"/>
      <c r="P231" s="83"/>
      <c r="Q231" s="83"/>
      <c r="R231" s="83"/>
      <c r="S231" s="83"/>
      <c r="T231" s="83"/>
      <c r="U231" s="83"/>
      <c r="V231" s="83"/>
      <c r="W231" s="83"/>
      <c r="X231" s="83"/>
      <c r="Y231" s="83"/>
      <c r="Z231" s="83"/>
      <c r="AA231" s="83"/>
      <c r="AB231" s="83"/>
      <c r="AC231" s="83"/>
      <c r="AD231" s="83"/>
      <c r="AE231" s="83"/>
      <c r="AF231" s="83"/>
      <c r="AG231" s="83"/>
      <c r="AH231" s="57">
        <f t="shared" si="114"/>
        <v>0</v>
      </c>
      <c r="AI231" s="75" t="str">
        <f t="shared" si="115"/>
        <v>Moderado</v>
      </c>
      <c r="AJ231" s="74">
        <f t="shared" si="116"/>
        <v>0.6</v>
      </c>
      <c r="AK231" s="936" t="e">
        <f>IF(AND(M231&lt;&gt;"",AI231&lt;&gt;""),VLOOKUP(M231&amp;AI231,'No Eliminar'!$P$32:$Q$56,2,FALSE),"")</f>
        <v>#N/A</v>
      </c>
      <c r="AL231" s="124"/>
      <c r="AM231" s="992"/>
      <c r="AN231" s="992"/>
      <c r="AO231" s="87" t="str">
        <f t="shared" si="117"/>
        <v>Impacto</v>
      </c>
      <c r="AP231" s="88"/>
      <c r="AQ231" s="130" t="str">
        <f t="shared" si="118"/>
        <v/>
      </c>
      <c r="AR231" s="88"/>
      <c r="AS231" s="86" t="str">
        <f t="shared" si="119"/>
        <v/>
      </c>
      <c r="AT231" s="89" t="e">
        <f t="shared" si="120"/>
        <v>#VALUE!</v>
      </c>
      <c r="AU231" s="88"/>
      <c r="AV231" s="88"/>
      <c r="AW231" s="88"/>
      <c r="AX231" s="89" t="str">
        <f t="shared" si="121"/>
        <v/>
      </c>
      <c r="AY231" s="90" t="str">
        <f t="shared" si="122"/>
        <v>Muy Alta</v>
      </c>
      <c r="AZ231" s="89" t="e">
        <f t="shared" si="123"/>
        <v>#VALUE!</v>
      </c>
      <c r="BA231" s="90" t="e">
        <f t="shared" si="124"/>
        <v>#VALUE!</v>
      </c>
      <c r="BB231" s="69" t="e">
        <f>IF(AND(AY231&lt;&gt;"",BA231&lt;&gt;""),VLOOKUP(AY231&amp;BA231,'No Eliminar'!$P$3:$Q$27,2,FALSE),"")</f>
        <v>#VALUE!</v>
      </c>
      <c r="BC231" s="88"/>
      <c r="BD231" s="992"/>
      <c r="BE231" s="992"/>
      <c r="BF231" s="992"/>
      <c r="BG231" s="992"/>
      <c r="BH231" s="992"/>
      <c r="BI231" s="1091"/>
    </row>
    <row r="232" spans="2:61" ht="49.5" thickBot="1" x14ac:dyDescent="0.35">
      <c r="B232" s="63"/>
      <c r="C232" s="156" t="e">
        <f>VLOOKUP(B232,'No Eliminar'!B$3:D$18,2,FALSE)</f>
        <v>#N/A</v>
      </c>
      <c r="D232" s="156" t="e">
        <f>VLOOKUP(B232,'No Eliminar'!B$3:E$18,4,FALSE)</f>
        <v>#N/A</v>
      </c>
      <c r="E232" s="63"/>
      <c r="F232" s="133"/>
      <c r="G232" s="153"/>
      <c r="H232" s="64"/>
      <c r="I232" s="82"/>
      <c r="J232" s="82"/>
      <c r="K232" s="63"/>
      <c r="L232" s="142"/>
      <c r="M232" s="937" t="str">
        <f t="shared" si="112"/>
        <v>;</v>
      </c>
      <c r="N232" s="938" t="str">
        <f t="shared" si="113"/>
        <v/>
      </c>
      <c r="O232" s="83"/>
      <c r="P232" s="83"/>
      <c r="Q232" s="83"/>
      <c r="R232" s="83"/>
      <c r="S232" s="83"/>
      <c r="T232" s="83"/>
      <c r="U232" s="83"/>
      <c r="V232" s="83"/>
      <c r="W232" s="83"/>
      <c r="X232" s="83"/>
      <c r="Y232" s="83"/>
      <c r="Z232" s="83"/>
      <c r="AA232" s="83"/>
      <c r="AB232" s="83"/>
      <c r="AC232" s="83"/>
      <c r="AD232" s="83"/>
      <c r="AE232" s="83"/>
      <c r="AF232" s="83"/>
      <c r="AG232" s="83"/>
      <c r="AH232" s="57">
        <f t="shared" si="114"/>
        <v>0</v>
      </c>
      <c r="AI232" s="75" t="str">
        <f t="shared" si="115"/>
        <v>Moderado</v>
      </c>
      <c r="AJ232" s="74">
        <f t="shared" si="116"/>
        <v>0.6</v>
      </c>
      <c r="AK232" s="936" t="e">
        <f>IF(AND(M232&lt;&gt;"",AI232&lt;&gt;""),VLOOKUP(M232&amp;AI232,'No Eliminar'!$P$32:$Q$56,2,FALSE),"")</f>
        <v>#N/A</v>
      </c>
      <c r="AL232" s="124"/>
      <c r="AM232" s="992"/>
      <c r="AN232" s="992"/>
      <c r="AO232" s="87" t="str">
        <f t="shared" si="117"/>
        <v>Impacto</v>
      </c>
      <c r="AP232" s="88"/>
      <c r="AQ232" s="130" t="str">
        <f t="shared" si="118"/>
        <v/>
      </c>
      <c r="AR232" s="88"/>
      <c r="AS232" s="86" t="str">
        <f t="shared" si="119"/>
        <v/>
      </c>
      <c r="AT232" s="89" t="e">
        <f t="shared" si="120"/>
        <v>#VALUE!</v>
      </c>
      <c r="AU232" s="88"/>
      <c r="AV232" s="88"/>
      <c r="AW232" s="88"/>
      <c r="AX232" s="89" t="str">
        <f t="shared" si="121"/>
        <v/>
      </c>
      <c r="AY232" s="90" t="str">
        <f t="shared" si="122"/>
        <v>Muy Alta</v>
      </c>
      <c r="AZ232" s="89" t="e">
        <f t="shared" si="123"/>
        <v>#VALUE!</v>
      </c>
      <c r="BA232" s="90" t="e">
        <f t="shared" si="124"/>
        <v>#VALUE!</v>
      </c>
      <c r="BB232" s="69" t="e">
        <f>IF(AND(AY232&lt;&gt;"",BA232&lt;&gt;""),VLOOKUP(AY232&amp;BA232,'No Eliminar'!$P$3:$Q$27,2,FALSE),"")</f>
        <v>#VALUE!</v>
      </c>
      <c r="BC232" s="88"/>
      <c r="BD232" s="992"/>
      <c r="BE232" s="992"/>
      <c r="BF232" s="992"/>
      <c r="BG232" s="992"/>
      <c r="BH232" s="992"/>
      <c r="BI232" s="1091"/>
    </row>
    <row r="233" spans="2:61" ht="49.5" thickBot="1" x14ac:dyDescent="0.35">
      <c r="B233" s="63"/>
      <c r="C233" s="156" t="e">
        <f>VLOOKUP(B233,'No Eliminar'!B$3:D$18,2,FALSE)</f>
        <v>#N/A</v>
      </c>
      <c r="D233" s="156" t="e">
        <f>VLOOKUP(B233,'No Eliminar'!B$3:E$18,4,FALSE)</f>
        <v>#N/A</v>
      </c>
      <c r="E233" s="63"/>
      <c r="F233" s="133"/>
      <c r="G233" s="153"/>
      <c r="H233" s="64"/>
      <c r="I233" s="82"/>
      <c r="J233" s="82"/>
      <c r="K233" s="63"/>
      <c r="L233" s="142"/>
      <c r="M233" s="937" t="str">
        <f t="shared" si="112"/>
        <v>;</v>
      </c>
      <c r="N233" s="938" t="str">
        <f t="shared" si="113"/>
        <v/>
      </c>
      <c r="O233" s="83"/>
      <c r="P233" s="83"/>
      <c r="Q233" s="83"/>
      <c r="R233" s="83"/>
      <c r="S233" s="83"/>
      <c r="T233" s="83"/>
      <c r="U233" s="83"/>
      <c r="V233" s="83"/>
      <c r="W233" s="83"/>
      <c r="X233" s="83"/>
      <c r="Y233" s="83"/>
      <c r="Z233" s="83"/>
      <c r="AA233" s="83"/>
      <c r="AB233" s="83"/>
      <c r="AC233" s="83"/>
      <c r="AD233" s="83"/>
      <c r="AE233" s="83"/>
      <c r="AF233" s="83"/>
      <c r="AG233" s="83"/>
      <c r="AH233" s="57">
        <f t="shared" si="114"/>
        <v>0</v>
      </c>
      <c r="AI233" s="75" t="str">
        <f t="shared" si="115"/>
        <v>Moderado</v>
      </c>
      <c r="AJ233" s="74">
        <f t="shared" si="116"/>
        <v>0.6</v>
      </c>
      <c r="AK233" s="936" t="e">
        <f>IF(AND(M233&lt;&gt;"",AI233&lt;&gt;""),VLOOKUP(M233&amp;AI233,'No Eliminar'!$P$32:$Q$56,2,FALSE),"")</f>
        <v>#N/A</v>
      </c>
      <c r="AL233" s="124"/>
      <c r="AM233" s="992"/>
      <c r="AN233" s="992"/>
      <c r="AO233" s="87" t="str">
        <f t="shared" si="117"/>
        <v>Impacto</v>
      </c>
      <c r="AP233" s="88"/>
      <c r="AQ233" s="130" t="str">
        <f t="shared" si="118"/>
        <v/>
      </c>
      <c r="AR233" s="88"/>
      <c r="AS233" s="86" t="str">
        <f t="shared" si="119"/>
        <v/>
      </c>
      <c r="AT233" s="89" t="e">
        <f t="shared" si="120"/>
        <v>#VALUE!</v>
      </c>
      <c r="AU233" s="88"/>
      <c r="AV233" s="88"/>
      <c r="AW233" s="88"/>
      <c r="AX233" s="89" t="str">
        <f t="shared" si="121"/>
        <v/>
      </c>
      <c r="AY233" s="90" t="str">
        <f t="shared" si="122"/>
        <v>Muy Alta</v>
      </c>
      <c r="AZ233" s="89" t="e">
        <f t="shared" si="123"/>
        <v>#VALUE!</v>
      </c>
      <c r="BA233" s="90" t="e">
        <f t="shared" si="124"/>
        <v>#VALUE!</v>
      </c>
      <c r="BB233" s="69" t="e">
        <f>IF(AND(AY233&lt;&gt;"",BA233&lt;&gt;""),VLOOKUP(AY233&amp;BA233,'No Eliminar'!$P$3:$Q$27,2,FALSE),"")</f>
        <v>#VALUE!</v>
      </c>
      <c r="BC233" s="88"/>
      <c r="BD233" s="992"/>
      <c r="BE233" s="992"/>
      <c r="BF233" s="992"/>
      <c r="BG233" s="992"/>
      <c r="BH233" s="992"/>
      <c r="BI233" s="1091"/>
    </row>
    <row r="234" spans="2:61" ht="49.5" thickBot="1" x14ac:dyDescent="0.35">
      <c r="B234" s="63"/>
      <c r="C234" s="156" t="e">
        <f>VLOOKUP(B234,'No Eliminar'!B$3:D$18,2,FALSE)</f>
        <v>#N/A</v>
      </c>
      <c r="D234" s="156" t="e">
        <f>VLOOKUP(B234,'No Eliminar'!B$3:E$18,4,FALSE)</f>
        <v>#N/A</v>
      </c>
      <c r="E234" s="63"/>
      <c r="F234" s="133"/>
      <c r="G234" s="153"/>
      <c r="H234" s="64"/>
      <c r="I234" s="82"/>
      <c r="J234" s="82"/>
      <c r="K234" s="63"/>
      <c r="L234" s="142"/>
      <c r="M234" s="937" t="str">
        <f t="shared" si="112"/>
        <v>;</v>
      </c>
      <c r="N234" s="938" t="str">
        <f t="shared" si="113"/>
        <v/>
      </c>
      <c r="O234" s="83"/>
      <c r="P234" s="83"/>
      <c r="Q234" s="83"/>
      <c r="R234" s="83"/>
      <c r="S234" s="83"/>
      <c r="T234" s="83"/>
      <c r="U234" s="83"/>
      <c r="V234" s="83"/>
      <c r="W234" s="83"/>
      <c r="X234" s="83"/>
      <c r="Y234" s="83"/>
      <c r="Z234" s="83"/>
      <c r="AA234" s="83"/>
      <c r="AB234" s="83"/>
      <c r="AC234" s="83"/>
      <c r="AD234" s="83"/>
      <c r="AE234" s="83"/>
      <c r="AF234" s="83"/>
      <c r="AG234" s="83"/>
      <c r="AH234" s="57">
        <f t="shared" si="114"/>
        <v>0</v>
      </c>
      <c r="AI234" s="75" t="str">
        <f t="shared" si="115"/>
        <v>Moderado</v>
      </c>
      <c r="AJ234" s="74">
        <f t="shared" si="116"/>
        <v>0.6</v>
      </c>
      <c r="AK234" s="936" t="e">
        <f>IF(AND(M234&lt;&gt;"",AI234&lt;&gt;""),VLOOKUP(M234&amp;AI234,'No Eliminar'!$P$32:$Q$56,2,FALSE),"")</f>
        <v>#N/A</v>
      </c>
      <c r="AL234" s="124"/>
      <c r="AM234" s="992"/>
      <c r="AN234" s="992"/>
      <c r="AO234" s="87" t="str">
        <f t="shared" si="117"/>
        <v>Impacto</v>
      </c>
      <c r="AP234" s="88"/>
      <c r="AQ234" s="130" t="str">
        <f t="shared" si="118"/>
        <v/>
      </c>
      <c r="AR234" s="88"/>
      <c r="AS234" s="86" t="str">
        <f t="shared" si="119"/>
        <v/>
      </c>
      <c r="AT234" s="89" t="e">
        <f t="shared" si="120"/>
        <v>#VALUE!</v>
      </c>
      <c r="AU234" s="88"/>
      <c r="AV234" s="88"/>
      <c r="AW234" s="88"/>
      <c r="AX234" s="89" t="str">
        <f t="shared" si="121"/>
        <v/>
      </c>
      <c r="AY234" s="90" t="str">
        <f t="shared" si="122"/>
        <v>Muy Alta</v>
      </c>
      <c r="AZ234" s="89" t="e">
        <f t="shared" si="123"/>
        <v>#VALUE!</v>
      </c>
      <c r="BA234" s="90" t="e">
        <f t="shared" si="124"/>
        <v>#VALUE!</v>
      </c>
      <c r="BB234" s="69" t="e">
        <f>IF(AND(AY234&lt;&gt;"",BA234&lt;&gt;""),VLOOKUP(AY234&amp;BA234,'No Eliminar'!$P$3:$Q$27,2,FALSE),"")</f>
        <v>#VALUE!</v>
      </c>
      <c r="BC234" s="88"/>
      <c r="BD234" s="992"/>
      <c r="BE234" s="992"/>
      <c r="BF234" s="992"/>
      <c r="BG234" s="992"/>
      <c r="BH234" s="992"/>
      <c r="BI234" s="1091"/>
    </row>
    <row r="235" spans="2:61" ht="49.5" thickBot="1" x14ac:dyDescent="0.35">
      <c r="B235" s="63"/>
      <c r="C235" s="156" t="e">
        <f>VLOOKUP(B235,'No Eliminar'!B$3:D$18,2,FALSE)</f>
        <v>#N/A</v>
      </c>
      <c r="D235" s="156" t="e">
        <f>VLOOKUP(B235,'No Eliminar'!B$3:E$18,4,FALSE)</f>
        <v>#N/A</v>
      </c>
      <c r="E235" s="63"/>
      <c r="F235" s="133"/>
      <c r="G235" s="153"/>
      <c r="H235" s="64"/>
      <c r="I235" s="82"/>
      <c r="J235" s="82"/>
      <c r="K235" s="63"/>
      <c r="L235" s="142"/>
      <c r="M235" s="937" t="str">
        <f t="shared" si="112"/>
        <v>;</v>
      </c>
      <c r="N235" s="938" t="str">
        <f t="shared" si="113"/>
        <v/>
      </c>
      <c r="O235" s="83"/>
      <c r="P235" s="83"/>
      <c r="Q235" s="83"/>
      <c r="R235" s="83"/>
      <c r="S235" s="83"/>
      <c r="T235" s="83"/>
      <c r="U235" s="83"/>
      <c r="V235" s="83"/>
      <c r="W235" s="83"/>
      <c r="X235" s="83"/>
      <c r="Y235" s="83"/>
      <c r="Z235" s="83"/>
      <c r="AA235" s="83"/>
      <c r="AB235" s="83"/>
      <c r="AC235" s="83"/>
      <c r="AD235" s="83"/>
      <c r="AE235" s="83"/>
      <c r="AF235" s="83"/>
      <c r="AG235" s="83"/>
      <c r="AH235" s="57">
        <f t="shared" si="114"/>
        <v>0</v>
      </c>
      <c r="AI235" s="75" t="str">
        <f t="shared" si="115"/>
        <v>Moderado</v>
      </c>
      <c r="AJ235" s="74">
        <f t="shared" si="116"/>
        <v>0.6</v>
      </c>
      <c r="AK235" s="936" t="e">
        <f>IF(AND(M235&lt;&gt;"",AI235&lt;&gt;""),VLOOKUP(M235&amp;AI235,'No Eliminar'!$P$32:$Q$56,2,FALSE),"")</f>
        <v>#N/A</v>
      </c>
      <c r="AL235" s="124"/>
      <c r="AM235" s="992"/>
      <c r="AN235" s="992"/>
      <c r="AO235" s="87" t="str">
        <f t="shared" si="117"/>
        <v>Impacto</v>
      </c>
      <c r="AP235" s="88"/>
      <c r="AQ235" s="130" t="str">
        <f t="shared" si="118"/>
        <v/>
      </c>
      <c r="AR235" s="88"/>
      <c r="AS235" s="86" t="str">
        <f t="shared" si="119"/>
        <v/>
      </c>
      <c r="AT235" s="89" t="e">
        <f t="shared" si="120"/>
        <v>#VALUE!</v>
      </c>
      <c r="AU235" s="88"/>
      <c r="AV235" s="88"/>
      <c r="AW235" s="88"/>
      <c r="AX235" s="89" t="str">
        <f t="shared" si="121"/>
        <v/>
      </c>
      <c r="AY235" s="90" t="str">
        <f t="shared" si="122"/>
        <v>Muy Alta</v>
      </c>
      <c r="AZ235" s="89" t="e">
        <f t="shared" si="123"/>
        <v>#VALUE!</v>
      </c>
      <c r="BA235" s="90" t="e">
        <f t="shared" si="124"/>
        <v>#VALUE!</v>
      </c>
      <c r="BB235" s="69" t="e">
        <f>IF(AND(AY235&lt;&gt;"",BA235&lt;&gt;""),VLOOKUP(AY235&amp;BA235,'No Eliminar'!$P$3:$Q$27,2,FALSE),"")</f>
        <v>#VALUE!</v>
      </c>
      <c r="BC235" s="88"/>
      <c r="BD235" s="992"/>
      <c r="BE235" s="992"/>
      <c r="BF235" s="992"/>
      <c r="BG235" s="992"/>
      <c r="BH235" s="992"/>
      <c r="BI235" s="1091"/>
    </row>
    <row r="236" spans="2:61" ht="49.5" thickBot="1" x14ac:dyDescent="0.35">
      <c r="B236" s="63"/>
      <c r="C236" s="156" t="e">
        <f>VLOOKUP(B236,'No Eliminar'!B$3:D$18,2,FALSE)</f>
        <v>#N/A</v>
      </c>
      <c r="D236" s="156" t="e">
        <f>VLOOKUP(B236,'No Eliminar'!B$3:E$18,4,FALSE)</f>
        <v>#N/A</v>
      </c>
      <c r="E236" s="63"/>
      <c r="F236" s="133"/>
      <c r="G236" s="153"/>
      <c r="H236" s="64"/>
      <c r="I236" s="82"/>
      <c r="J236" s="82"/>
      <c r="K236" s="63"/>
      <c r="L236" s="142"/>
      <c r="M236" s="937" t="str">
        <f t="shared" si="112"/>
        <v>;</v>
      </c>
      <c r="N236" s="938" t="str">
        <f t="shared" si="113"/>
        <v/>
      </c>
      <c r="O236" s="83"/>
      <c r="P236" s="83"/>
      <c r="Q236" s="83"/>
      <c r="R236" s="83"/>
      <c r="S236" s="83"/>
      <c r="T236" s="83"/>
      <c r="U236" s="83"/>
      <c r="V236" s="83"/>
      <c r="W236" s="83"/>
      <c r="X236" s="83"/>
      <c r="Y236" s="83"/>
      <c r="Z236" s="83"/>
      <c r="AA236" s="83"/>
      <c r="AB236" s="83"/>
      <c r="AC236" s="83"/>
      <c r="AD236" s="83"/>
      <c r="AE236" s="83"/>
      <c r="AF236" s="83"/>
      <c r="AG236" s="83"/>
      <c r="AH236" s="57">
        <f t="shared" si="114"/>
        <v>0</v>
      </c>
      <c r="AI236" s="75" t="str">
        <f t="shared" si="115"/>
        <v>Moderado</v>
      </c>
      <c r="AJ236" s="74">
        <f t="shared" si="116"/>
        <v>0.6</v>
      </c>
      <c r="AK236" s="936" t="e">
        <f>IF(AND(M236&lt;&gt;"",AI236&lt;&gt;""),VLOOKUP(M236&amp;AI236,'No Eliminar'!$P$32:$Q$56,2,FALSE),"")</f>
        <v>#N/A</v>
      </c>
      <c r="AL236" s="124"/>
      <c r="AM236" s="992"/>
      <c r="AN236" s="992"/>
      <c r="AO236" s="87" t="str">
        <f t="shared" si="117"/>
        <v>Impacto</v>
      </c>
      <c r="AP236" s="88"/>
      <c r="AQ236" s="130" t="str">
        <f t="shared" si="118"/>
        <v/>
      </c>
      <c r="AR236" s="88"/>
      <c r="AS236" s="86" t="str">
        <f t="shared" si="119"/>
        <v/>
      </c>
      <c r="AT236" s="89" t="e">
        <f t="shared" si="120"/>
        <v>#VALUE!</v>
      </c>
      <c r="AU236" s="88"/>
      <c r="AV236" s="88"/>
      <c r="AW236" s="88"/>
      <c r="AX236" s="89" t="str">
        <f t="shared" si="121"/>
        <v/>
      </c>
      <c r="AY236" s="90" t="str">
        <f t="shared" si="122"/>
        <v>Muy Alta</v>
      </c>
      <c r="AZ236" s="89" t="e">
        <f t="shared" si="123"/>
        <v>#VALUE!</v>
      </c>
      <c r="BA236" s="90" t="e">
        <f t="shared" si="124"/>
        <v>#VALUE!</v>
      </c>
      <c r="BB236" s="69" t="e">
        <f>IF(AND(AY236&lt;&gt;"",BA236&lt;&gt;""),VLOOKUP(AY236&amp;BA236,'No Eliminar'!$P$3:$Q$27,2,FALSE),"")</f>
        <v>#VALUE!</v>
      </c>
      <c r="BC236" s="88"/>
      <c r="BD236" s="992"/>
      <c r="BE236" s="992"/>
      <c r="BF236" s="992"/>
      <c r="BG236" s="992"/>
      <c r="BH236" s="992"/>
      <c r="BI236" s="1091"/>
    </row>
    <row r="237" spans="2:61" ht="49.5" thickBot="1" x14ac:dyDescent="0.35">
      <c r="B237" s="63"/>
      <c r="C237" s="156" t="e">
        <f>VLOOKUP(B237,'No Eliminar'!B$3:D$18,2,FALSE)</f>
        <v>#N/A</v>
      </c>
      <c r="D237" s="156" t="e">
        <f>VLOOKUP(B237,'No Eliminar'!B$3:E$18,4,FALSE)</f>
        <v>#N/A</v>
      </c>
      <c r="E237" s="63"/>
      <c r="F237" s="133"/>
      <c r="G237" s="153"/>
      <c r="H237" s="64"/>
      <c r="I237" s="82"/>
      <c r="J237" s="82"/>
      <c r="K237" s="63"/>
      <c r="L237" s="142"/>
      <c r="M237" s="937" t="str">
        <f t="shared" si="112"/>
        <v>;</v>
      </c>
      <c r="N237" s="938" t="str">
        <f t="shared" si="113"/>
        <v/>
      </c>
      <c r="O237" s="83"/>
      <c r="P237" s="83"/>
      <c r="Q237" s="83"/>
      <c r="R237" s="83"/>
      <c r="S237" s="83"/>
      <c r="T237" s="83"/>
      <c r="U237" s="83"/>
      <c r="V237" s="83"/>
      <c r="W237" s="83"/>
      <c r="X237" s="83"/>
      <c r="Y237" s="83"/>
      <c r="Z237" s="83"/>
      <c r="AA237" s="83"/>
      <c r="AB237" s="83"/>
      <c r="AC237" s="83"/>
      <c r="AD237" s="83"/>
      <c r="AE237" s="83"/>
      <c r="AF237" s="83"/>
      <c r="AG237" s="83"/>
      <c r="AH237" s="57">
        <f t="shared" si="114"/>
        <v>0</v>
      </c>
      <c r="AI237" s="75" t="str">
        <f t="shared" si="115"/>
        <v>Moderado</v>
      </c>
      <c r="AJ237" s="74">
        <f t="shared" si="116"/>
        <v>0.6</v>
      </c>
      <c r="AK237" s="936" t="e">
        <f>IF(AND(M237&lt;&gt;"",AI237&lt;&gt;""),VLOOKUP(M237&amp;AI237,'No Eliminar'!$P$32:$Q$56,2,FALSE),"")</f>
        <v>#N/A</v>
      </c>
      <c r="AL237" s="124"/>
      <c r="AM237" s="992"/>
      <c r="AN237" s="992"/>
      <c r="AO237" s="87" t="str">
        <f t="shared" si="117"/>
        <v>Impacto</v>
      </c>
      <c r="AP237" s="88"/>
      <c r="AQ237" s="130" t="str">
        <f t="shared" si="118"/>
        <v/>
      </c>
      <c r="AR237" s="88"/>
      <c r="AS237" s="86" t="str">
        <f t="shared" si="119"/>
        <v/>
      </c>
      <c r="AT237" s="89" t="e">
        <f t="shared" si="120"/>
        <v>#VALUE!</v>
      </c>
      <c r="AU237" s="88"/>
      <c r="AV237" s="88"/>
      <c r="AW237" s="88"/>
      <c r="AX237" s="89" t="str">
        <f t="shared" si="121"/>
        <v/>
      </c>
      <c r="AY237" s="90" t="str">
        <f t="shared" si="122"/>
        <v>Muy Alta</v>
      </c>
      <c r="AZ237" s="89" t="e">
        <f t="shared" si="123"/>
        <v>#VALUE!</v>
      </c>
      <c r="BA237" s="90" t="e">
        <f t="shared" si="124"/>
        <v>#VALUE!</v>
      </c>
      <c r="BB237" s="69" t="e">
        <f>IF(AND(AY237&lt;&gt;"",BA237&lt;&gt;""),VLOOKUP(AY237&amp;BA237,'No Eliminar'!$P$3:$Q$27,2,FALSE),"")</f>
        <v>#VALUE!</v>
      </c>
      <c r="BC237" s="88"/>
      <c r="BD237" s="992"/>
      <c r="BE237" s="992"/>
      <c r="BF237" s="992"/>
      <c r="BG237" s="992"/>
      <c r="BH237" s="992"/>
      <c r="BI237" s="1091"/>
    </row>
    <row r="238" spans="2:61" ht="49.5" thickBot="1" x14ac:dyDescent="0.35">
      <c r="B238" s="63"/>
      <c r="C238" s="156" t="e">
        <f>VLOOKUP(B238,'No Eliminar'!B$3:D$18,2,FALSE)</f>
        <v>#N/A</v>
      </c>
      <c r="D238" s="156" t="e">
        <f>VLOOKUP(B238,'No Eliminar'!B$3:E$18,4,FALSE)</f>
        <v>#N/A</v>
      </c>
      <c r="E238" s="63"/>
      <c r="F238" s="133"/>
      <c r="G238" s="153"/>
      <c r="H238" s="64"/>
      <c r="I238" s="82"/>
      <c r="J238" s="82"/>
      <c r="K238" s="63"/>
      <c r="L238" s="142"/>
      <c r="M238" s="937" t="str">
        <f t="shared" si="112"/>
        <v>;</v>
      </c>
      <c r="N238" s="938" t="str">
        <f t="shared" si="113"/>
        <v/>
      </c>
      <c r="O238" s="83"/>
      <c r="P238" s="83"/>
      <c r="Q238" s="83"/>
      <c r="R238" s="83"/>
      <c r="S238" s="83"/>
      <c r="T238" s="83"/>
      <c r="U238" s="83"/>
      <c r="V238" s="83"/>
      <c r="W238" s="83"/>
      <c r="X238" s="83"/>
      <c r="Y238" s="83"/>
      <c r="Z238" s="83"/>
      <c r="AA238" s="83"/>
      <c r="AB238" s="83"/>
      <c r="AC238" s="83"/>
      <c r="AD238" s="83"/>
      <c r="AE238" s="83"/>
      <c r="AF238" s="83"/>
      <c r="AG238" s="83"/>
      <c r="AH238" s="57">
        <f t="shared" si="114"/>
        <v>0</v>
      </c>
      <c r="AI238" s="75" t="str">
        <f t="shared" si="115"/>
        <v>Moderado</v>
      </c>
      <c r="AJ238" s="74">
        <f t="shared" si="116"/>
        <v>0.6</v>
      </c>
      <c r="AK238" s="936" t="e">
        <f>IF(AND(M238&lt;&gt;"",AI238&lt;&gt;""),VLOOKUP(M238&amp;AI238,'No Eliminar'!$P$32:$Q$56,2,FALSE),"")</f>
        <v>#N/A</v>
      </c>
      <c r="AL238" s="124"/>
      <c r="AM238" s="992"/>
      <c r="AN238" s="992"/>
      <c r="AO238" s="87" t="str">
        <f t="shared" si="117"/>
        <v>Impacto</v>
      </c>
      <c r="AP238" s="88"/>
      <c r="AQ238" s="130" t="str">
        <f t="shared" si="118"/>
        <v/>
      </c>
      <c r="AR238" s="88"/>
      <c r="AS238" s="86" t="str">
        <f t="shared" si="119"/>
        <v/>
      </c>
      <c r="AT238" s="89" t="e">
        <f t="shared" si="120"/>
        <v>#VALUE!</v>
      </c>
      <c r="AU238" s="88"/>
      <c r="AV238" s="88"/>
      <c r="AW238" s="88"/>
      <c r="AX238" s="89" t="str">
        <f t="shared" si="121"/>
        <v/>
      </c>
      <c r="AY238" s="90" t="str">
        <f t="shared" si="122"/>
        <v>Muy Alta</v>
      </c>
      <c r="AZ238" s="89" t="e">
        <f t="shared" si="123"/>
        <v>#VALUE!</v>
      </c>
      <c r="BA238" s="90" t="e">
        <f t="shared" si="124"/>
        <v>#VALUE!</v>
      </c>
      <c r="BB238" s="69" t="e">
        <f>IF(AND(AY238&lt;&gt;"",BA238&lt;&gt;""),VLOOKUP(AY238&amp;BA238,'No Eliminar'!$P$3:$Q$27,2,FALSE),"")</f>
        <v>#VALUE!</v>
      </c>
      <c r="BC238" s="88"/>
      <c r="BD238" s="992"/>
      <c r="BE238" s="992"/>
      <c r="BF238" s="992"/>
      <c r="BG238" s="992"/>
      <c r="BH238" s="992"/>
      <c r="BI238" s="1091"/>
    </row>
    <row r="239" spans="2:61" ht="49.5" thickBot="1" x14ac:dyDescent="0.35">
      <c r="B239" s="63"/>
      <c r="C239" s="156" t="e">
        <f>VLOOKUP(B239,'No Eliminar'!B$3:D$18,2,FALSE)</f>
        <v>#N/A</v>
      </c>
      <c r="D239" s="156" t="e">
        <f>VLOOKUP(B239,'No Eliminar'!B$3:E$18,4,FALSE)</f>
        <v>#N/A</v>
      </c>
      <c r="E239" s="63"/>
      <c r="F239" s="133"/>
      <c r="G239" s="153"/>
      <c r="H239" s="64"/>
      <c r="I239" s="82"/>
      <c r="J239" s="82"/>
      <c r="K239" s="63"/>
      <c r="L239" s="142"/>
      <c r="M239" s="937" t="str">
        <f t="shared" si="112"/>
        <v>;</v>
      </c>
      <c r="N239" s="938" t="str">
        <f t="shared" si="113"/>
        <v/>
      </c>
      <c r="O239" s="83"/>
      <c r="P239" s="83"/>
      <c r="Q239" s="83"/>
      <c r="R239" s="83"/>
      <c r="S239" s="83"/>
      <c r="T239" s="83"/>
      <c r="U239" s="83"/>
      <c r="V239" s="83"/>
      <c r="W239" s="83"/>
      <c r="X239" s="83"/>
      <c r="Y239" s="83"/>
      <c r="Z239" s="83"/>
      <c r="AA239" s="83"/>
      <c r="AB239" s="83"/>
      <c r="AC239" s="83"/>
      <c r="AD239" s="83"/>
      <c r="AE239" s="83"/>
      <c r="AF239" s="83"/>
      <c r="AG239" s="83"/>
      <c r="AH239" s="57">
        <f t="shared" si="114"/>
        <v>0</v>
      </c>
      <c r="AI239" s="75" t="str">
        <f t="shared" si="115"/>
        <v>Moderado</v>
      </c>
      <c r="AJ239" s="74">
        <f t="shared" si="116"/>
        <v>0.6</v>
      </c>
      <c r="AK239" s="936" t="e">
        <f>IF(AND(M239&lt;&gt;"",AI239&lt;&gt;""),VLOOKUP(M239&amp;AI239,'No Eliminar'!$P$32:$Q$56,2,FALSE),"")</f>
        <v>#N/A</v>
      </c>
      <c r="AL239" s="124"/>
      <c r="AM239" s="992"/>
      <c r="AN239" s="992"/>
      <c r="AO239" s="87" t="str">
        <f t="shared" si="117"/>
        <v>Impacto</v>
      </c>
      <c r="AP239" s="88"/>
      <c r="AQ239" s="130" t="str">
        <f t="shared" si="118"/>
        <v/>
      </c>
      <c r="AR239" s="88"/>
      <c r="AS239" s="86" t="str">
        <f t="shared" si="119"/>
        <v/>
      </c>
      <c r="AT239" s="89" t="e">
        <f t="shared" si="120"/>
        <v>#VALUE!</v>
      </c>
      <c r="AU239" s="88"/>
      <c r="AV239" s="88"/>
      <c r="AW239" s="88"/>
      <c r="AX239" s="89" t="str">
        <f t="shared" si="121"/>
        <v/>
      </c>
      <c r="AY239" s="90" t="str">
        <f t="shared" si="122"/>
        <v>Muy Alta</v>
      </c>
      <c r="AZ239" s="89" t="e">
        <f t="shared" si="123"/>
        <v>#VALUE!</v>
      </c>
      <c r="BA239" s="90" t="e">
        <f t="shared" si="124"/>
        <v>#VALUE!</v>
      </c>
      <c r="BB239" s="69" t="e">
        <f>IF(AND(AY239&lt;&gt;"",BA239&lt;&gt;""),VLOOKUP(AY239&amp;BA239,'No Eliminar'!$P$3:$Q$27,2,FALSE),"")</f>
        <v>#VALUE!</v>
      </c>
      <c r="BC239" s="88"/>
      <c r="BD239" s="992"/>
      <c r="BE239" s="992"/>
      <c r="BF239" s="992"/>
      <c r="BG239" s="992"/>
      <c r="BH239" s="992"/>
      <c r="BI239" s="1091"/>
    </row>
    <row r="240" spans="2:61" ht="49.5" thickBot="1" x14ac:dyDescent="0.35">
      <c r="B240" s="63"/>
      <c r="C240" s="156" t="e">
        <f>VLOOKUP(B240,'No Eliminar'!B$3:D$18,2,FALSE)</f>
        <v>#N/A</v>
      </c>
      <c r="D240" s="156" t="e">
        <f>VLOOKUP(B240,'No Eliminar'!B$3:E$18,4,FALSE)</f>
        <v>#N/A</v>
      </c>
      <c r="E240" s="63"/>
      <c r="F240" s="133"/>
      <c r="G240" s="153"/>
      <c r="H240" s="64"/>
      <c r="I240" s="82"/>
      <c r="J240" s="82"/>
      <c r="K240" s="63"/>
      <c r="L240" s="142"/>
      <c r="M240" s="937" t="str">
        <f t="shared" si="112"/>
        <v>;</v>
      </c>
      <c r="N240" s="938" t="str">
        <f t="shared" si="113"/>
        <v/>
      </c>
      <c r="O240" s="83"/>
      <c r="P240" s="83"/>
      <c r="Q240" s="83"/>
      <c r="R240" s="83"/>
      <c r="S240" s="83"/>
      <c r="T240" s="83"/>
      <c r="U240" s="83"/>
      <c r="V240" s="83"/>
      <c r="W240" s="83"/>
      <c r="X240" s="83"/>
      <c r="Y240" s="83"/>
      <c r="Z240" s="83"/>
      <c r="AA240" s="83"/>
      <c r="AB240" s="83"/>
      <c r="AC240" s="83"/>
      <c r="AD240" s="83"/>
      <c r="AE240" s="83"/>
      <c r="AF240" s="83"/>
      <c r="AG240" s="83"/>
      <c r="AH240" s="57">
        <f t="shared" si="114"/>
        <v>0</v>
      </c>
      <c r="AI240" s="75" t="str">
        <f t="shared" si="115"/>
        <v>Moderado</v>
      </c>
      <c r="AJ240" s="74">
        <f t="shared" si="116"/>
        <v>0.6</v>
      </c>
      <c r="AK240" s="936" t="e">
        <f>IF(AND(M240&lt;&gt;"",AI240&lt;&gt;""),VLOOKUP(M240&amp;AI240,'No Eliminar'!$P$32:$Q$56,2,FALSE),"")</f>
        <v>#N/A</v>
      </c>
      <c r="AL240" s="124"/>
      <c r="AM240" s="992"/>
      <c r="AN240" s="992"/>
      <c r="AO240" s="87" t="str">
        <f t="shared" si="117"/>
        <v>Impacto</v>
      </c>
      <c r="AP240" s="88"/>
      <c r="AQ240" s="130" t="str">
        <f t="shared" si="118"/>
        <v/>
      </c>
      <c r="AR240" s="88"/>
      <c r="AS240" s="86" t="str">
        <f t="shared" si="119"/>
        <v/>
      </c>
      <c r="AT240" s="89" t="e">
        <f t="shared" si="120"/>
        <v>#VALUE!</v>
      </c>
      <c r="AU240" s="88"/>
      <c r="AV240" s="88"/>
      <c r="AW240" s="88"/>
      <c r="AX240" s="89" t="str">
        <f t="shared" si="121"/>
        <v/>
      </c>
      <c r="AY240" s="90" t="str">
        <f t="shared" si="122"/>
        <v>Muy Alta</v>
      </c>
      <c r="AZ240" s="89" t="e">
        <f t="shared" si="123"/>
        <v>#VALUE!</v>
      </c>
      <c r="BA240" s="90" t="e">
        <f t="shared" si="124"/>
        <v>#VALUE!</v>
      </c>
      <c r="BB240" s="69" t="e">
        <f>IF(AND(AY240&lt;&gt;"",BA240&lt;&gt;""),VLOOKUP(AY240&amp;BA240,'No Eliminar'!$P$3:$Q$27,2,FALSE),"")</f>
        <v>#VALUE!</v>
      </c>
      <c r="BC240" s="88"/>
      <c r="BD240" s="992"/>
      <c r="BE240" s="992"/>
      <c r="BF240" s="992"/>
      <c r="BG240" s="992"/>
      <c r="BH240" s="992"/>
      <c r="BI240" s="1091"/>
    </row>
    <row r="241" spans="2:61" ht="49.5" thickBot="1" x14ac:dyDescent="0.35">
      <c r="B241" s="63"/>
      <c r="C241" s="156" t="e">
        <f>VLOOKUP(B241,'No Eliminar'!B$3:D$18,2,FALSE)</f>
        <v>#N/A</v>
      </c>
      <c r="D241" s="156" t="e">
        <f>VLOOKUP(B241,'No Eliminar'!B$3:E$18,4,FALSE)</f>
        <v>#N/A</v>
      </c>
      <c r="E241" s="63"/>
      <c r="F241" s="133"/>
      <c r="G241" s="153"/>
      <c r="H241" s="64"/>
      <c r="I241" s="82"/>
      <c r="J241" s="82"/>
      <c r="K241" s="63"/>
      <c r="L241" s="142"/>
      <c r="M241" s="937" t="str">
        <f t="shared" si="112"/>
        <v>;</v>
      </c>
      <c r="N241" s="938" t="str">
        <f t="shared" si="113"/>
        <v/>
      </c>
      <c r="O241" s="83"/>
      <c r="P241" s="83"/>
      <c r="Q241" s="83"/>
      <c r="R241" s="83"/>
      <c r="S241" s="83"/>
      <c r="T241" s="83"/>
      <c r="U241" s="83"/>
      <c r="V241" s="83"/>
      <c r="W241" s="83"/>
      <c r="X241" s="83"/>
      <c r="Y241" s="83"/>
      <c r="Z241" s="83"/>
      <c r="AA241" s="83"/>
      <c r="AB241" s="83"/>
      <c r="AC241" s="83"/>
      <c r="AD241" s="83"/>
      <c r="AE241" s="83"/>
      <c r="AF241" s="83"/>
      <c r="AG241" s="83"/>
      <c r="AH241" s="57">
        <f t="shared" si="114"/>
        <v>0</v>
      </c>
      <c r="AI241" s="75" t="str">
        <f t="shared" si="115"/>
        <v>Moderado</v>
      </c>
      <c r="AJ241" s="74">
        <f t="shared" si="116"/>
        <v>0.6</v>
      </c>
      <c r="AK241" s="936" t="e">
        <f>IF(AND(M241&lt;&gt;"",AI241&lt;&gt;""),VLOOKUP(M241&amp;AI241,'No Eliminar'!$P$32:$Q$56,2,FALSE),"")</f>
        <v>#N/A</v>
      </c>
      <c r="AL241" s="124"/>
      <c r="AM241" s="992"/>
      <c r="AN241" s="992"/>
      <c r="AO241" s="87" t="str">
        <f t="shared" si="117"/>
        <v>Impacto</v>
      </c>
      <c r="AP241" s="88"/>
      <c r="AQ241" s="130" t="str">
        <f t="shared" si="118"/>
        <v/>
      </c>
      <c r="AR241" s="88"/>
      <c r="AS241" s="86" t="str">
        <f t="shared" si="119"/>
        <v/>
      </c>
      <c r="AT241" s="89" t="e">
        <f t="shared" si="120"/>
        <v>#VALUE!</v>
      </c>
      <c r="AU241" s="88"/>
      <c r="AV241" s="88"/>
      <c r="AW241" s="88"/>
      <c r="AX241" s="89" t="str">
        <f t="shared" si="121"/>
        <v/>
      </c>
      <c r="AY241" s="90" t="str">
        <f t="shared" si="122"/>
        <v>Muy Alta</v>
      </c>
      <c r="AZ241" s="89" t="e">
        <f t="shared" si="123"/>
        <v>#VALUE!</v>
      </c>
      <c r="BA241" s="90" t="e">
        <f t="shared" si="124"/>
        <v>#VALUE!</v>
      </c>
      <c r="BB241" s="69" t="e">
        <f>IF(AND(AY241&lt;&gt;"",BA241&lt;&gt;""),VLOOKUP(AY241&amp;BA241,'No Eliminar'!$P$3:$Q$27,2,FALSE),"")</f>
        <v>#VALUE!</v>
      </c>
      <c r="BC241" s="88"/>
      <c r="BD241" s="992"/>
      <c r="BE241" s="992"/>
      <c r="BF241" s="992"/>
      <c r="BG241" s="992"/>
      <c r="BH241" s="992"/>
      <c r="BI241" s="1091"/>
    </row>
    <row r="242" spans="2:61" ht="49.5" thickBot="1" x14ac:dyDescent="0.35">
      <c r="B242" s="63"/>
      <c r="C242" s="156" t="e">
        <f>VLOOKUP(B242,'No Eliminar'!B$3:D$18,2,FALSE)</f>
        <v>#N/A</v>
      </c>
      <c r="D242" s="156" t="e">
        <f>VLOOKUP(B242,'No Eliminar'!B$3:E$18,4,FALSE)</f>
        <v>#N/A</v>
      </c>
      <c r="E242" s="63"/>
      <c r="F242" s="133"/>
      <c r="G242" s="153"/>
      <c r="H242" s="64"/>
      <c r="I242" s="82"/>
      <c r="J242" s="82"/>
      <c r="K242" s="63"/>
      <c r="L242" s="142"/>
      <c r="M242" s="937" t="str">
        <f t="shared" si="112"/>
        <v>;</v>
      </c>
      <c r="N242" s="938" t="str">
        <f t="shared" si="113"/>
        <v/>
      </c>
      <c r="O242" s="83"/>
      <c r="P242" s="83"/>
      <c r="Q242" s="83"/>
      <c r="R242" s="83"/>
      <c r="S242" s="83"/>
      <c r="T242" s="83"/>
      <c r="U242" s="83"/>
      <c r="V242" s="83"/>
      <c r="W242" s="83"/>
      <c r="X242" s="83"/>
      <c r="Y242" s="83"/>
      <c r="Z242" s="83"/>
      <c r="AA242" s="83"/>
      <c r="AB242" s="83"/>
      <c r="AC242" s="83"/>
      <c r="AD242" s="83"/>
      <c r="AE242" s="83"/>
      <c r="AF242" s="83"/>
      <c r="AG242" s="83"/>
      <c r="AH242" s="57">
        <f t="shared" si="114"/>
        <v>0</v>
      </c>
      <c r="AI242" s="75" t="str">
        <f t="shared" si="115"/>
        <v>Moderado</v>
      </c>
      <c r="AJ242" s="74">
        <f t="shared" si="116"/>
        <v>0.6</v>
      </c>
      <c r="AK242" s="936" t="e">
        <f>IF(AND(M242&lt;&gt;"",AI242&lt;&gt;""),VLOOKUP(M242&amp;AI242,'No Eliminar'!$P$32:$Q$56,2,FALSE),"")</f>
        <v>#N/A</v>
      </c>
      <c r="AL242" s="124"/>
      <c r="AM242" s="992"/>
      <c r="AN242" s="992"/>
      <c r="AO242" s="87" t="str">
        <f t="shared" si="117"/>
        <v>Impacto</v>
      </c>
      <c r="AP242" s="88"/>
      <c r="AQ242" s="130" t="str">
        <f t="shared" si="118"/>
        <v/>
      </c>
      <c r="AR242" s="88"/>
      <c r="AS242" s="86" t="str">
        <f t="shared" si="119"/>
        <v/>
      </c>
      <c r="AT242" s="89" t="e">
        <f t="shared" si="120"/>
        <v>#VALUE!</v>
      </c>
      <c r="AU242" s="88"/>
      <c r="AV242" s="88"/>
      <c r="AW242" s="88"/>
      <c r="AX242" s="89" t="str">
        <f t="shared" si="121"/>
        <v/>
      </c>
      <c r="AY242" s="90" t="str">
        <f t="shared" si="122"/>
        <v>Muy Alta</v>
      </c>
      <c r="AZ242" s="89" t="e">
        <f t="shared" si="123"/>
        <v>#VALUE!</v>
      </c>
      <c r="BA242" s="90" t="e">
        <f t="shared" si="124"/>
        <v>#VALUE!</v>
      </c>
      <c r="BB242" s="69" t="e">
        <f>IF(AND(AY242&lt;&gt;"",BA242&lt;&gt;""),VLOOKUP(AY242&amp;BA242,'No Eliminar'!$P$3:$Q$27,2,FALSE),"")</f>
        <v>#VALUE!</v>
      </c>
      <c r="BC242" s="88"/>
      <c r="BD242" s="992"/>
      <c r="BE242" s="992"/>
      <c r="BF242" s="992"/>
      <c r="BG242" s="992"/>
      <c r="BH242" s="992"/>
      <c r="BI242" s="1091"/>
    </row>
    <row r="243" spans="2:61" ht="49.5" thickBot="1" x14ac:dyDescent="0.35">
      <c r="B243" s="63"/>
      <c r="C243" s="156" t="e">
        <f>VLOOKUP(B243,'No Eliminar'!B$3:D$18,2,FALSE)</f>
        <v>#N/A</v>
      </c>
      <c r="D243" s="156" t="e">
        <f>VLOOKUP(B243,'No Eliminar'!B$3:E$18,4,FALSE)</f>
        <v>#N/A</v>
      </c>
      <c r="E243" s="63"/>
      <c r="F243" s="133"/>
      <c r="G243" s="153"/>
      <c r="H243" s="64"/>
      <c r="I243" s="82"/>
      <c r="J243" s="82"/>
      <c r="K243" s="63"/>
      <c r="L243" s="142"/>
      <c r="M243" s="937" t="str">
        <f t="shared" si="112"/>
        <v>;</v>
      </c>
      <c r="N243" s="938" t="str">
        <f t="shared" si="113"/>
        <v/>
      </c>
      <c r="O243" s="83"/>
      <c r="P243" s="83"/>
      <c r="Q243" s="83"/>
      <c r="R243" s="83"/>
      <c r="S243" s="83"/>
      <c r="T243" s="83"/>
      <c r="U243" s="83"/>
      <c r="V243" s="83"/>
      <c r="W243" s="83"/>
      <c r="X243" s="83"/>
      <c r="Y243" s="83"/>
      <c r="Z243" s="83"/>
      <c r="AA243" s="83"/>
      <c r="AB243" s="83"/>
      <c r="AC243" s="83"/>
      <c r="AD243" s="83"/>
      <c r="AE243" s="83"/>
      <c r="AF243" s="83"/>
      <c r="AG243" s="83"/>
      <c r="AH243" s="57">
        <f t="shared" si="114"/>
        <v>0</v>
      </c>
      <c r="AI243" s="75" t="str">
        <f t="shared" si="115"/>
        <v>Moderado</v>
      </c>
      <c r="AJ243" s="74">
        <f t="shared" si="116"/>
        <v>0.6</v>
      </c>
      <c r="AK243" s="936" t="e">
        <f>IF(AND(M243&lt;&gt;"",AI243&lt;&gt;""),VLOOKUP(M243&amp;AI243,'No Eliminar'!$P$32:$Q$56,2,FALSE),"")</f>
        <v>#N/A</v>
      </c>
      <c r="AL243" s="124"/>
      <c r="AM243" s="992"/>
      <c r="AN243" s="992"/>
      <c r="AO243" s="87" t="str">
        <f t="shared" si="117"/>
        <v>Impacto</v>
      </c>
      <c r="AP243" s="88"/>
      <c r="AQ243" s="130" t="str">
        <f t="shared" si="118"/>
        <v/>
      </c>
      <c r="AR243" s="88"/>
      <c r="AS243" s="86" t="str">
        <f t="shared" si="119"/>
        <v/>
      </c>
      <c r="AT243" s="89" t="e">
        <f t="shared" si="120"/>
        <v>#VALUE!</v>
      </c>
      <c r="AU243" s="88"/>
      <c r="AV243" s="88"/>
      <c r="AW243" s="88"/>
      <c r="AX243" s="89" t="str">
        <f t="shared" si="121"/>
        <v/>
      </c>
      <c r="AY243" s="90" t="str">
        <f t="shared" si="122"/>
        <v>Muy Alta</v>
      </c>
      <c r="AZ243" s="89" t="e">
        <f t="shared" si="123"/>
        <v>#VALUE!</v>
      </c>
      <c r="BA243" s="90" t="e">
        <f t="shared" si="124"/>
        <v>#VALUE!</v>
      </c>
      <c r="BB243" s="69" t="e">
        <f>IF(AND(AY243&lt;&gt;"",BA243&lt;&gt;""),VLOOKUP(AY243&amp;BA243,'No Eliminar'!$P$3:$Q$27,2,FALSE),"")</f>
        <v>#VALUE!</v>
      </c>
      <c r="BC243" s="88"/>
      <c r="BD243" s="992"/>
      <c r="BE243" s="992"/>
      <c r="BF243" s="992"/>
      <c r="BG243" s="992"/>
      <c r="BH243" s="992"/>
      <c r="BI243" s="1091"/>
    </row>
    <row r="244" spans="2:61" ht="49.5" thickBot="1" x14ac:dyDescent="0.35">
      <c r="B244" s="63"/>
      <c r="C244" s="156" t="e">
        <f>VLOOKUP(B244,'No Eliminar'!B$3:D$18,2,FALSE)</f>
        <v>#N/A</v>
      </c>
      <c r="D244" s="156" t="e">
        <f>VLOOKUP(B244,'No Eliminar'!B$3:E$18,4,FALSE)</f>
        <v>#N/A</v>
      </c>
      <c r="E244" s="63"/>
      <c r="F244" s="133"/>
      <c r="G244" s="153"/>
      <c r="H244" s="64"/>
      <c r="I244" s="82"/>
      <c r="J244" s="82"/>
      <c r="K244" s="63"/>
      <c r="L244" s="142"/>
      <c r="M244" s="937" t="str">
        <f t="shared" si="112"/>
        <v>;</v>
      </c>
      <c r="N244" s="938" t="str">
        <f t="shared" si="113"/>
        <v/>
      </c>
      <c r="O244" s="83"/>
      <c r="P244" s="83"/>
      <c r="Q244" s="83"/>
      <c r="R244" s="83"/>
      <c r="S244" s="83"/>
      <c r="T244" s="83"/>
      <c r="U244" s="83"/>
      <c r="V244" s="83"/>
      <c r="W244" s="83"/>
      <c r="X244" s="83"/>
      <c r="Y244" s="83"/>
      <c r="Z244" s="83"/>
      <c r="AA244" s="83"/>
      <c r="AB244" s="83"/>
      <c r="AC244" s="83"/>
      <c r="AD244" s="83"/>
      <c r="AE244" s="83"/>
      <c r="AF244" s="83"/>
      <c r="AG244" s="83"/>
      <c r="AH244" s="57">
        <f t="shared" si="114"/>
        <v>0</v>
      </c>
      <c r="AI244" s="75" t="str">
        <f t="shared" si="115"/>
        <v>Moderado</v>
      </c>
      <c r="AJ244" s="74">
        <f t="shared" si="116"/>
        <v>0.6</v>
      </c>
      <c r="AK244" s="936" t="e">
        <f>IF(AND(M244&lt;&gt;"",AI244&lt;&gt;""),VLOOKUP(M244&amp;AI244,'No Eliminar'!$P$32:$Q$56,2,FALSE),"")</f>
        <v>#N/A</v>
      </c>
      <c r="AL244" s="124"/>
      <c r="AM244" s="992"/>
      <c r="AN244" s="992"/>
      <c r="AO244" s="87" t="str">
        <f t="shared" si="117"/>
        <v>Impacto</v>
      </c>
      <c r="AP244" s="88"/>
      <c r="AQ244" s="130" t="str">
        <f t="shared" si="118"/>
        <v/>
      </c>
      <c r="AR244" s="88"/>
      <c r="AS244" s="86" t="str">
        <f t="shared" si="119"/>
        <v/>
      </c>
      <c r="AT244" s="89" t="e">
        <f t="shared" si="120"/>
        <v>#VALUE!</v>
      </c>
      <c r="AU244" s="88"/>
      <c r="AV244" s="88"/>
      <c r="AW244" s="88"/>
      <c r="AX244" s="89" t="str">
        <f t="shared" si="121"/>
        <v/>
      </c>
      <c r="AY244" s="90" t="str">
        <f t="shared" si="122"/>
        <v>Muy Alta</v>
      </c>
      <c r="AZ244" s="89" t="e">
        <f t="shared" si="123"/>
        <v>#VALUE!</v>
      </c>
      <c r="BA244" s="90" t="e">
        <f t="shared" si="124"/>
        <v>#VALUE!</v>
      </c>
      <c r="BB244" s="69" t="e">
        <f>IF(AND(AY244&lt;&gt;"",BA244&lt;&gt;""),VLOOKUP(AY244&amp;BA244,'No Eliminar'!$P$3:$Q$27,2,FALSE),"")</f>
        <v>#VALUE!</v>
      </c>
      <c r="BC244" s="88"/>
      <c r="BD244" s="992"/>
      <c r="BE244" s="992"/>
      <c r="BF244" s="992"/>
      <c r="BG244" s="992"/>
      <c r="BH244" s="992"/>
      <c r="BI244" s="1091"/>
    </row>
    <row r="245" spans="2:61" ht="49.5" thickBot="1" x14ac:dyDescent="0.35">
      <c r="B245" s="63"/>
      <c r="C245" s="156" t="e">
        <f>VLOOKUP(B245,'No Eliminar'!B$3:D$18,2,FALSE)</f>
        <v>#N/A</v>
      </c>
      <c r="D245" s="156" t="e">
        <f>VLOOKUP(B245,'No Eliminar'!B$3:E$18,4,FALSE)</f>
        <v>#N/A</v>
      </c>
      <c r="E245" s="63"/>
      <c r="F245" s="133"/>
      <c r="G245" s="153"/>
      <c r="H245" s="64"/>
      <c r="I245" s="82"/>
      <c r="J245" s="82"/>
      <c r="K245" s="63"/>
      <c r="L245" s="142"/>
      <c r="M245" s="937" t="str">
        <f t="shared" si="112"/>
        <v>;</v>
      </c>
      <c r="N245" s="938" t="str">
        <f t="shared" si="113"/>
        <v/>
      </c>
      <c r="O245" s="83"/>
      <c r="P245" s="83"/>
      <c r="Q245" s="83"/>
      <c r="R245" s="83"/>
      <c r="S245" s="83"/>
      <c r="T245" s="83"/>
      <c r="U245" s="83"/>
      <c r="V245" s="83"/>
      <c r="W245" s="83"/>
      <c r="X245" s="83"/>
      <c r="Y245" s="83"/>
      <c r="Z245" s="83"/>
      <c r="AA245" s="83"/>
      <c r="AB245" s="83"/>
      <c r="AC245" s="83"/>
      <c r="AD245" s="83"/>
      <c r="AE245" s="83"/>
      <c r="AF245" s="83"/>
      <c r="AG245" s="83"/>
      <c r="AH245" s="57">
        <f t="shared" si="114"/>
        <v>0</v>
      </c>
      <c r="AI245" s="75" t="str">
        <f t="shared" si="115"/>
        <v>Moderado</v>
      </c>
      <c r="AJ245" s="74">
        <f t="shared" si="116"/>
        <v>0.6</v>
      </c>
      <c r="AK245" s="936" t="e">
        <f>IF(AND(M245&lt;&gt;"",AI245&lt;&gt;""),VLOOKUP(M245&amp;AI245,'No Eliminar'!$P$32:$Q$56,2,FALSE),"")</f>
        <v>#N/A</v>
      </c>
      <c r="AL245" s="124"/>
      <c r="AM245" s="992"/>
      <c r="AN245" s="992"/>
      <c r="AO245" s="87" t="str">
        <f t="shared" si="117"/>
        <v>Impacto</v>
      </c>
      <c r="AP245" s="88"/>
      <c r="AQ245" s="130" t="str">
        <f t="shared" si="118"/>
        <v/>
      </c>
      <c r="AR245" s="88"/>
      <c r="AS245" s="86" t="str">
        <f t="shared" si="119"/>
        <v/>
      </c>
      <c r="AT245" s="89" t="e">
        <f t="shared" si="120"/>
        <v>#VALUE!</v>
      </c>
      <c r="AU245" s="88"/>
      <c r="AV245" s="88"/>
      <c r="AW245" s="88"/>
      <c r="AX245" s="89" t="str">
        <f t="shared" si="121"/>
        <v/>
      </c>
      <c r="AY245" s="90" t="str">
        <f t="shared" si="122"/>
        <v>Muy Alta</v>
      </c>
      <c r="AZ245" s="89" t="e">
        <f t="shared" si="123"/>
        <v>#VALUE!</v>
      </c>
      <c r="BA245" s="90" t="e">
        <f t="shared" si="124"/>
        <v>#VALUE!</v>
      </c>
      <c r="BB245" s="69" t="e">
        <f>IF(AND(AY245&lt;&gt;"",BA245&lt;&gt;""),VLOOKUP(AY245&amp;BA245,'No Eliminar'!$P$3:$Q$27,2,FALSE),"")</f>
        <v>#VALUE!</v>
      </c>
      <c r="BC245" s="88"/>
      <c r="BD245" s="992"/>
      <c r="BE245" s="992"/>
      <c r="BF245" s="992"/>
      <c r="BG245" s="992"/>
      <c r="BH245" s="992"/>
      <c r="BI245" s="1091"/>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F11:F12"/>
    <mergeCell ref="G11:G12"/>
    <mergeCell ref="H11:H12"/>
    <mergeCell ref="E11:E12"/>
    <mergeCell ref="D11:D12"/>
    <mergeCell ref="C11:C12"/>
    <mergeCell ref="B13:B14"/>
    <mergeCell ref="K11:K12"/>
    <mergeCell ref="J11:J12"/>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AA42:AA43"/>
    <mergeCell ref="I42:I43"/>
    <mergeCell ref="O42:O43"/>
    <mergeCell ref="P42:P43"/>
    <mergeCell ref="Q42:Q43"/>
    <mergeCell ref="R42:R43"/>
    <mergeCell ref="S42:S43"/>
    <mergeCell ref="T42:T43"/>
    <mergeCell ref="U42:U43"/>
    <mergeCell ref="V42:V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O27:O29"/>
    <mergeCell ref="P27:P29"/>
    <mergeCell ref="Q27:Q29"/>
    <mergeCell ref="R27:R29"/>
    <mergeCell ref="S27:S29"/>
    <mergeCell ref="T27:T29"/>
    <mergeCell ref="U27:U29"/>
    <mergeCell ref="V27:V29"/>
    <mergeCell ref="W27:W29"/>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30:O33"/>
    <mergeCell ref="P30:P33"/>
    <mergeCell ref="Q30:Q33"/>
    <mergeCell ref="R30:R33"/>
    <mergeCell ref="S30:S33"/>
    <mergeCell ref="T30:T33"/>
    <mergeCell ref="U30:U33"/>
    <mergeCell ref="V30:V33"/>
    <mergeCell ref="W30:W33"/>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E22:E23"/>
    <mergeCell ref="F22:F23"/>
    <mergeCell ref="G22:G23"/>
    <mergeCell ref="H22:H23"/>
    <mergeCell ref="I22:I23"/>
    <mergeCell ref="E24:E25"/>
    <mergeCell ref="F24:F25"/>
    <mergeCell ref="G24:G25"/>
    <mergeCell ref="H24:H25"/>
    <mergeCell ref="I24:I25"/>
    <mergeCell ref="J22:J23"/>
    <mergeCell ref="K22:K23"/>
    <mergeCell ref="L22:L23"/>
    <mergeCell ref="M22:M23"/>
    <mergeCell ref="N22:N23"/>
    <mergeCell ref="O22:O23"/>
    <mergeCell ref="P22:P23"/>
    <mergeCell ref="Q22:Q23"/>
    <mergeCell ref="R22:R23"/>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9:BD10"/>
    <mergeCell ref="BE9:BE10"/>
    <mergeCell ref="BF9:BF10"/>
    <mergeCell ref="BG9:BG10"/>
    <mergeCell ref="BH9:BH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S9:S10"/>
    <mergeCell ref="T9:T10"/>
    <mergeCell ref="U9:U10"/>
    <mergeCell ref="V9:V10"/>
    <mergeCell ref="W9:W10"/>
    <mergeCell ref="X9:X10"/>
    <mergeCell ref="Y9:Y10"/>
    <mergeCell ref="Z9:Z10"/>
    <mergeCell ref="AA9:AA10"/>
  </mergeCells>
  <phoneticPr fontId="26" type="noConversion"/>
  <conditionalFormatting sqref="AI9:AI10 AI13 AI15:AI17 AI34 AI39 AI42 AI36:AI37 AI44:AI245">
    <cfRule type="cellIs" dxfId="654" priority="237" operator="equal">
      <formula>"Moderado"</formula>
    </cfRule>
    <cfRule type="cellIs" dxfId="653" priority="238" operator="equal">
      <formula>"Catastrófico"</formula>
    </cfRule>
    <cfRule type="cellIs" dxfId="652" priority="239" operator="equal">
      <formula>"Mayor"</formula>
    </cfRule>
  </conditionalFormatting>
  <conditionalFormatting sqref="M9 M11 M13 M19:M22 M24 M26:M27 M30 M34 M36 M39 M42 M44:M245 M15:M17">
    <cfRule type="cellIs" dxfId="651" priority="232" operator="equal">
      <formula>"Casi seguro"</formula>
    </cfRule>
    <cfRule type="cellIs" dxfId="650" priority="233" operator="equal">
      <formula>"Probable"</formula>
    </cfRule>
    <cfRule type="cellIs" dxfId="649" priority="234" operator="equal">
      <formula>"Posible"</formula>
    </cfRule>
    <cfRule type="cellIs" dxfId="648" priority="235" operator="equal">
      <formula>"Improbable"</formula>
    </cfRule>
    <cfRule type="cellIs" dxfId="647" priority="236" operator="equal">
      <formula>"Rara vez"</formula>
    </cfRule>
  </conditionalFormatting>
  <conditionalFormatting sqref="BB19:BB20 AL19:AL20 AK9 AK11 AK13 AK19:AK22 AK24 AK26:AK27 AK30 AK34:AL34 AK36:AL36 AL35 AK39:AL39 AL37:AL38 AK42:AL42 AL40:AL41 AK44:AL245 AL43 BB26:BB30 AL26:AL33 BB32:BB245 AK15:AK17">
    <cfRule type="cellIs" dxfId="646" priority="180" operator="equal">
      <formula>"Extrema"</formula>
    </cfRule>
    <cfRule type="cellIs" dxfId="645" priority="181" operator="equal">
      <formula>"Alta"</formula>
    </cfRule>
    <cfRule type="cellIs" dxfId="644" priority="182" operator="equal">
      <formula>"Moderada"</formula>
    </cfRule>
    <cfRule type="cellIs" dxfId="643" priority="183" operator="equal">
      <formula>"Baja"</formula>
    </cfRule>
  </conditionalFormatting>
  <conditionalFormatting sqref="BB9 BB13:BB16 BB18">
    <cfRule type="cellIs" dxfId="642" priority="172" operator="equal">
      <formula>"Extrema"</formula>
    </cfRule>
    <cfRule type="cellIs" dxfId="641" priority="173" operator="equal">
      <formula>"Alta"</formula>
    </cfRule>
    <cfRule type="cellIs" dxfId="640" priority="174" operator="equal">
      <formula>"Moderada"</formula>
    </cfRule>
    <cfRule type="cellIs" dxfId="639" priority="175" operator="equal">
      <formula>"Baja"</formula>
    </cfRule>
  </conditionalFormatting>
  <conditionalFormatting sqref="AL9:AL10">
    <cfRule type="cellIs" dxfId="638" priority="168" operator="equal">
      <formula>"Extrema"</formula>
    </cfRule>
    <cfRule type="cellIs" dxfId="637" priority="169" operator="equal">
      <formula>"Alta"</formula>
    </cfRule>
    <cfRule type="cellIs" dxfId="636" priority="170" operator="equal">
      <formula>"Moderada"</formula>
    </cfRule>
    <cfRule type="cellIs" dxfId="635" priority="171" operator="equal">
      <formula>"Baja"</formula>
    </cfRule>
  </conditionalFormatting>
  <conditionalFormatting sqref="AI11:AI12">
    <cfRule type="cellIs" dxfId="634" priority="161" operator="equal">
      <formula>"Moderado"</formula>
    </cfRule>
    <cfRule type="cellIs" dxfId="633" priority="162" operator="equal">
      <formula>"Catastrófico"</formula>
    </cfRule>
    <cfRule type="cellIs" dxfId="632" priority="163" operator="equal">
      <formula>"Mayor"</formula>
    </cfRule>
  </conditionalFormatting>
  <conditionalFormatting sqref="BB11">
    <cfRule type="cellIs" dxfId="631" priority="153" operator="equal">
      <formula>"Extrema"</formula>
    </cfRule>
    <cfRule type="cellIs" dxfId="630" priority="154" operator="equal">
      <formula>"Alta"</formula>
    </cfRule>
    <cfRule type="cellIs" dxfId="629" priority="155" operator="equal">
      <formula>"Moderada"</formula>
    </cfRule>
    <cfRule type="cellIs" dxfId="628" priority="156" operator="equal">
      <formula>"Baja"</formula>
    </cfRule>
  </conditionalFormatting>
  <conditionalFormatting sqref="AL11:AL12">
    <cfRule type="cellIs" dxfId="627" priority="149" operator="equal">
      <formula>"Extrema"</formula>
    </cfRule>
    <cfRule type="cellIs" dxfId="626" priority="150" operator="equal">
      <formula>"Alta"</formula>
    </cfRule>
    <cfRule type="cellIs" dxfId="625" priority="151" operator="equal">
      <formula>"Moderada"</formula>
    </cfRule>
    <cfRule type="cellIs" dxfId="624" priority="152" operator="equal">
      <formula>"Baja"</formula>
    </cfRule>
  </conditionalFormatting>
  <conditionalFormatting sqref="AL13:AL16">
    <cfRule type="cellIs" dxfId="623" priority="145" operator="equal">
      <formula>"Extrema"</formula>
    </cfRule>
    <cfRule type="cellIs" dxfId="622" priority="146" operator="equal">
      <formula>"Alta"</formula>
    </cfRule>
    <cfRule type="cellIs" dxfId="621" priority="147" operator="equal">
      <formula>"Moderada"</formula>
    </cfRule>
    <cfRule type="cellIs" dxfId="620" priority="148" operator="equal">
      <formula>"Baja"</formula>
    </cfRule>
  </conditionalFormatting>
  <conditionalFormatting sqref="AL18">
    <cfRule type="cellIs" dxfId="619" priority="141" operator="equal">
      <formula>"Extrema"</formula>
    </cfRule>
    <cfRule type="cellIs" dxfId="618" priority="142" operator="equal">
      <formula>"Alta"</formula>
    </cfRule>
    <cfRule type="cellIs" dxfId="617" priority="143" operator="equal">
      <formula>"Moderada"</formula>
    </cfRule>
    <cfRule type="cellIs" dxfId="616" priority="144" operator="equal">
      <formula>"Baja"</formula>
    </cfRule>
  </conditionalFormatting>
  <conditionalFormatting sqref="AI19:AI20 AI30 AI26:AI27">
    <cfRule type="cellIs" dxfId="615" priority="138" operator="equal">
      <formula>"Moderado"</formula>
    </cfRule>
    <cfRule type="cellIs" dxfId="614" priority="139" operator="equal">
      <formula>"Catastrófico"</formula>
    </cfRule>
    <cfRule type="cellIs" dxfId="613" priority="140" operator="equal">
      <formula>"Mayor"</formula>
    </cfRule>
  </conditionalFormatting>
  <conditionalFormatting sqref="AI21">
    <cfRule type="cellIs" dxfId="612" priority="82" operator="equal">
      <formula>"Moderado"</formula>
    </cfRule>
    <cfRule type="cellIs" dxfId="611" priority="83" operator="equal">
      <formula>"Catastrófico"</formula>
    </cfRule>
    <cfRule type="cellIs" dxfId="610" priority="84" operator="equal">
      <formula>"Mayor"</formula>
    </cfRule>
  </conditionalFormatting>
  <conditionalFormatting sqref="AL21 BB21">
    <cfRule type="cellIs" dxfId="609" priority="73" operator="equal">
      <formula>"Extrema"</formula>
    </cfRule>
    <cfRule type="cellIs" dxfId="608" priority="74" operator="equal">
      <formula>"Alta"</formula>
    </cfRule>
    <cfRule type="cellIs" dxfId="607" priority="75" operator="equal">
      <formula>"Moderada"</formula>
    </cfRule>
    <cfRule type="cellIs" dxfId="606" priority="76" operator="equal">
      <formula>"Baja"</formula>
    </cfRule>
  </conditionalFormatting>
  <conditionalFormatting sqref="AI22">
    <cfRule type="cellIs" dxfId="605" priority="58" operator="equal">
      <formula>"Moderado"</formula>
    </cfRule>
    <cfRule type="cellIs" dxfId="604" priority="59" operator="equal">
      <formula>"Catastrófico"</formula>
    </cfRule>
    <cfRule type="cellIs" dxfId="603" priority="60" operator="equal">
      <formula>"Mayor"</formula>
    </cfRule>
  </conditionalFormatting>
  <conditionalFormatting sqref="BB22:BB23">
    <cfRule type="cellIs" dxfId="602" priority="49" operator="equal">
      <formula>"Extrema"</formula>
    </cfRule>
    <cfRule type="cellIs" dxfId="601" priority="50" operator="equal">
      <formula>"Alta"</formula>
    </cfRule>
    <cfRule type="cellIs" dxfId="600" priority="51" operator="equal">
      <formula>"Moderada"</formula>
    </cfRule>
    <cfRule type="cellIs" dxfId="599" priority="52" operator="equal">
      <formula>"Baja"</formula>
    </cfRule>
  </conditionalFormatting>
  <conditionalFormatting sqref="AI24">
    <cfRule type="cellIs" dxfId="598" priority="46" operator="equal">
      <formula>"Moderado"</formula>
    </cfRule>
    <cfRule type="cellIs" dxfId="597" priority="47" operator="equal">
      <formula>"Catastrófico"</formula>
    </cfRule>
    <cfRule type="cellIs" dxfId="596" priority="48" operator="equal">
      <formula>"Mayor"</formula>
    </cfRule>
  </conditionalFormatting>
  <conditionalFormatting sqref="BB24">
    <cfRule type="cellIs" dxfId="595" priority="33" operator="equal">
      <formula>"Extrema"</formula>
    </cfRule>
    <cfRule type="cellIs" dxfId="594" priority="34" operator="equal">
      <formula>"Alta"</formula>
    </cfRule>
    <cfRule type="cellIs" dxfId="593" priority="35" operator="equal">
      <formula>"Moderada"</formula>
    </cfRule>
    <cfRule type="cellIs" dxfId="592" priority="36" operator="equal">
      <formula>"Baja"</formula>
    </cfRule>
  </conditionalFormatting>
  <conditionalFormatting sqref="AL24:AL25">
    <cfRule type="cellIs" dxfId="591" priority="29" operator="equal">
      <formula>"Extrema"</formula>
    </cfRule>
    <cfRule type="cellIs" dxfId="590" priority="30" operator="equal">
      <formula>"Alta"</formula>
    </cfRule>
    <cfRule type="cellIs" dxfId="589" priority="31" operator="equal">
      <formula>"Moderada"</formula>
    </cfRule>
    <cfRule type="cellIs" dxfId="588" priority="32" operator="equal">
      <formula>"Baja"</formula>
    </cfRule>
  </conditionalFormatting>
  <conditionalFormatting sqref="BB25">
    <cfRule type="cellIs" dxfId="587" priority="25" operator="equal">
      <formula>"Extrema"</formula>
    </cfRule>
    <cfRule type="cellIs" dxfId="586" priority="26" operator="equal">
      <formula>"Alta"</formula>
    </cfRule>
    <cfRule type="cellIs" dxfId="585" priority="27" operator="equal">
      <formula>"Moderada"</formula>
    </cfRule>
    <cfRule type="cellIs" dxfId="584" priority="28" operator="equal">
      <formula>"Baja"</formula>
    </cfRule>
  </conditionalFormatting>
  <conditionalFormatting sqref="AL23">
    <cfRule type="cellIs" dxfId="583" priority="21" operator="equal">
      <formula>"Extrema"</formula>
    </cfRule>
    <cfRule type="cellIs" dxfId="582" priority="22" operator="equal">
      <formula>"Alta"</formula>
    </cfRule>
    <cfRule type="cellIs" dxfId="581" priority="23" operator="equal">
      <formula>"Moderada"</formula>
    </cfRule>
    <cfRule type="cellIs" dxfId="580" priority="24" operator="equal">
      <formula>"Baja"</formula>
    </cfRule>
  </conditionalFormatting>
  <conditionalFormatting sqref="AL22">
    <cfRule type="cellIs" dxfId="579" priority="13" operator="equal">
      <formula>"Extrema"</formula>
    </cfRule>
    <cfRule type="cellIs" dxfId="578" priority="14" operator="equal">
      <formula>"Alta"</formula>
    </cfRule>
    <cfRule type="cellIs" dxfId="577" priority="15" operator="equal">
      <formula>"Moderada"</formula>
    </cfRule>
    <cfRule type="cellIs" dxfId="576" priority="16" operator="equal">
      <formula>"Baja"</formula>
    </cfRule>
  </conditionalFormatting>
  <conditionalFormatting sqref="BB17">
    <cfRule type="cellIs" dxfId="575" priority="9" operator="equal">
      <formula>"Extrema"</formula>
    </cfRule>
    <cfRule type="cellIs" dxfId="574" priority="10" operator="equal">
      <formula>"Alta"</formula>
    </cfRule>
    <cfRule type="cellIs" dxfId="573" priority="11" operator="equal">
      <formula>"Moderada"</formula>
    </cfRule>
    <cfRule type="cellIs" dxfId="572" priority="12" operator="equal">
      <formula>"Baja"</formula>
    </cfRule>
  </conditionalFormatting>
  <conditionalFormatting sqref="AL17">
    <cfRule type="cellIs" dxfId="571" priority="5" operator="equal">
      <formula>"Extrema"</formula>
    </cfRule>
    <cfRule type="cellIs" dxfId="570" priority="6" operator="equal">
      <formula>"Alta"</formula>
    </cfRule>
    <cfRule type="cellIs" dxfId="569" priority="7" operator="equal">
      <formula>"Moderada"</formula>
    </cfRule>
    <cfRule type="cellIs" dxfId="568" priority="8" operator="equal">
      <formula>"Baja"</formula>
    </cfRule>
  </conditionalFormatting>
  <conditionalFormatting sqref="BB31">
    <cfRule type="cellIs" dxfId="567" priority="1" operator="equal">
      <formula>"Extrema"</formula>
    </cfRule>
    <cfRule type="cellIs" dxfId="566" priority="2" operator="equal">
      <formula>"Alta"</formula>
    </cfRule>
    <cfRule type="cellIs" dxfId="565" priority="3" operator="equal">
      <formula>"Moderada"</formula>
    </cfRule>
    <cfRule type="cellIs" dxfId="564"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614" customWidth="1"/>
    <col min="7" max="7" width="42.5703125" style="44" customWidth="1"/>
    <col min="8" max="8" width="5" style="44" bestFit="1" customWidth="1"/>
    <col min="9" max="9" width="29.42578125" style="44" customWidth="1"/>
    <col min="10" max="10" width="30.42578125" style="614" customWidth="1"/>
    <col min="11" max="11" width="36" style="614" customWidth="1"/>
    <col min="12" max="12" width="36" style="44" customWidth="1"/>
    <col min="13" max="13" width="20.140625" style="44" bestFit="1" customWidth="1"/>
    <col min="14" max="14" width="22.28515625" style="44" bestFit="1" customWidth="1"/>
    <col min="15" max="15" width="7.7109375" style="594" customWidth="1"/>
    <col min="16" max="16" width="16.140625" style="44" customWidth="1"/>
    <col min="17" max="17" width="17" style="44" customWidth="1"/>
    <col min="18" max="18" width="15.5703125" style="44" customWidth="1"/>
    <col min="19" max="19" width="17.28515625" style="44" customWidth="1"/>
    <col min="20" max="20" width="14.42578125" style="44" customWidth="1"/>
    <col min="21" max="21" width="13.28515625" style="44" customWidth="1"/>
    <col min="22" max="22" width="15" style="44" customWidth="1"/>
    <col min="23" max="23" width="18.42578125" style="44" customWidth="1"/>
    <col min="24" max="24" width="13.7109375" style="44" customWidth="1"/>
    <col min="25" max="25" width="15.140625" style="44" customWidth="1"/>
    <col min="26" max="26" width="14.85546875" style="44" customWidth="1"/>
    <col min="27" max="27" width="11.5703125" style="44" customWidth="1"/>
    <col min="28" max="28" width="13" style="44" customWidth="1"/>
    <col min="29" max="29" width="13.28515625" style="44" customWidth="1"/>
    <col min="30" max="30" width="16" style="44" customWidth="1"/>
    <col min="31" max="31" width="14.42578125" style="44" customWidth="1"/>
    <col min="32" max="32" width="10.42578125" style="44" customWidth="1"/>
    <col min="33" max="33" width="8.85546875" style="44" customWidth="1"/>
    <col min="34" max="34" width="10.85546875" style="44" customWidth="1"/>
    <col min="35" max="35" width="12.28515625" style="614" customWidth="1"/>
    <col min="36" max="36" width="14.28515625" style="45" customWidth="1"/>
    <col min="37" max="37" width="10.42578125" style="45" customWidth="1"/>
    <col min="38" max="38" width="18.42578125" style="216" customWidth="1"/>
    <col min="39" max="39" width="7.42578125" style="45" bestFit="1" customWidth="1"/>
    <col min="40" max="40" width="61.85546875" style="614" customWidth="1"/>
    <col min="41" max="41" width="24.28515625" style="614" customWidth="1"/>
    <col min="42" max="42" width="15" style="614" customWidth="1"/>
    <col min="43" max="43" width="7" style="594" customWidth="1"/>
    <col min="44" max="44" width="1.5703125" style="614" hidden="1" customWidth="1"/>
    <col min="45" max="45" width="8.28515625" style="614" customWidth="1"/>
    <col min="46" max="46" width="6.140625" style="614" customWidth="1"/>
    <col min="47" max="47" width="6.7109375" style="614" customWidth="1"/>
    <col min="48" max="50" width="3.5703125" style="614" bestFit="1" customWidth="1"/>
    <col min="51" max="53" width="7.140625" style="614" customWidth="1"/>
    <col min="54" max="54" width="7.140625" style="47" customWidth="1"/>
    <col min="55" max="56" width="7.140625" style="614" customWidth="1"/>
    <col min="57" max="57" width="35.85546875" style="614" customWidth="1"/>
    <col min="58" max="58" width="35.42578125" style="614" customWidth="1"/>
    <col min="59" max="60" width="20.42578125" style="614" customWidth="1"/>
    <col min="61" max="61" width="12.28515625" style="614" customWidth="1"/>
    <col min="62" max="62" width="46.7109375" style="48" customWidth="1"/>
    <col min="63" max="16384" width="11.42578125" style="614"/>
  </cols>
  <sheetData>
    <row r="1" spans="1:62"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547"/>
      <c r="BJ1" s="1547"/>
    </row>
    <row r="2" spans="1:62"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547"/>
      <c r="BJ2" s="1547"/>
    </row>
    <row r="3" spans="1:62" ht="65.25" customHeight="1" thickTop="1" thickBot="1" x14ac:dyDescent="0.35">
      <c r="B3" s="1546" t="s">
        <v>365</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547"/>
      <c r="BJ3" s="1547"/>
    </row>
    <row r="4" spans="1:62" ht="36.75" customHeight="1" thickTop="1" x14ac:dyDescent="0.3">
      <c r="B4" s="1549"/>
      <c r="C4" s="1549"/>
      <c r="D4" s="1549"/>
      <c r="E4" s="1549"/>
      <c r="F4" s="1549"/>
      <c r="G4" s="1549"/>
      <c r="H4" s="1549"/>
      <c r="I4" s="1549"/>
      <c r="J4" s="1549"/>
      <c r="K4" s="1549"/>
      <c r="L4" s="1549"/>
      <c r="M4" s="1549"/>
      <c r="N4" s="1549"/>
      <c r="O4" s="1549"/>
      <c r="P4" s="1549"/>
      <c r="Q4" s="1549"/>
      <c r="R4" s="1549"/>
      <c r="S4" s="1549"/>
      <c r="T4" s="1549"/>
      <c r="U4" s="1549"/>
      <c r="V4" s="1549"/>
      <c r="W4" s="1549"/>
      <c r="X4" s="1549"/>
      <c r="Y4" s="1549"/>
      <c r="Z4" s="1549"/>
      <c r="AA4" s="1549"/>
      <c r="AB4" s="1549"/>
      <c r="AC4" s="1549"/>
      <c r="AD4" s="1549"/>
      <c r="AE4" s="1549"/>
      <c r="AF4" s="1549"/>
      <c r="AG4" s="1549"/>
      <c r="AH4" s="1549"/>
      <c r="AI4" s="1549"/>
      <c r="AJ4" s="1549"/>
      <c r="AK4" s="1549"/>
      <c r="AL4" s="1549"/>
      <c r="AM4" s="1549"/>
      <c r="AN4" s="1549"/>
      <c r="AO4" s="1549"/>
      <c r="AP4" s="1549"/>
      <c r="AQ4" s="1549"/>
      <c r="AR4" s="1549"/>
      <c r="AS4" s="1549"/>
      <c r="AT4" s="1549"/>
      <c r="AU4" s="1549"/>
      <c r="AV4" s="1549"/>
      <c r="AW4" s="1549"/>
      <c r="AX4" s="1549"/>
      <c r="AY4" s="1549"/>
      <c r="AZ4" s="1549"/>
      <c r="BA4" s="1549"/>
      <c r="BB4" s="1549"/>
      <c r="BC4" s="1549"/>
      <c r="BD4" s="1549"/>
      <c r="BE4" s="1549"/>
      <c r="BF4" s="1549"/>
      <c r="BG4" s="1549"/>
      <c r="BH4" s="1549"/>
      <c r="BI4" s="1549"/>
      <c r="BJ4" s="1549"/>
    </row>
    <row r="5" spans="1:62" ht="55.5" customHeight="1" x14ac:dyDescent="0.3">
      <c r="B5" s="1550"/>
      <c r="C5" s="1550"/>
      <c r="D5" s="1550"/>
      <c r="E5" s="1550"/>
      <c r="F5" s="1550"/>
      <c r="G5" s="1550"/>
      <c r="H5" s="1550"/>
      <c r="I5" s="1550"/>
      <c r="J5" s="1550"/>
      <c r="K5" s="1550"/>
      <c r="L5" s="1550"/>
      <c r="M5" s="1551"/>
      <c r="N5" s="1554" t="s">
        <v>0</v>
      </c>
      <c r="O5" s="1555"/>
      <c r="P5" s="1555"/>
      <c r="Q5" s="1555"/>
      <c r="R5" s="1555"/>
      <c r="S5" s="1555"/>
      <c r="T5" s="1555"/>
      <c r="U5" s="1555"/>
      <c r="V5" s="1555"/>
      <c r="W5" s="1555"/>
      <c r="X5" s="1555"/>
      <c r="Y5" s="1555"/>
      <c r="Z5" s="1555"/>
      <c r="AA5" s="1555"/>
      <c r="AB5" s="1555"/>
      <c r="AC5" s="1555"/>
      <c r="AD5" s="1555"/>
      <c r="AE5" s="1555"/>
      <c r="AF5" s="1555"/>
      <c r="AG5" s="1555"/>
      <c r="AH5" s="1555"/>
      <c r="AI5" s="1555"/>
      <c r="AJ5" s="1555"/>
      <c r="AK5" s="1555"/>
      <c r="AL5" s="1556"/>
      <c r="AM5" s="1554" t="s">
        <v>1</v>
      </c>
      <c r="AN5" s="1555"/>
      <c r="AO5" s="1555"/>
      <c r="AP5" s="1555"/>
      <c r="AQ5" s="1555"/>
      <c r="AR5" s="1555"/>
      <c r="AS5" s="1555"/>
      <c r="AT5" s="1555"/>
      <c r="AU5" s="1555"/>
      <c r="AV5" s="1555"/>
      <c r="AW5" s="1555"/>
      <c r="AX5" s="1556"/>
      <c r="AY5" s="1670" t="s">
        <v>2</v>
      </c>
      <c r="AZ5" s="1670"/>
      <c r="BA5" s="1670"/>
      <c r="BB5" s="1670"/>
      <c r="BC5" s="1670"/>
      <c r="BD5" s="1670"/>
      <c r="BE5" s="1563" t="s">
        <v>3</v>
      </c>
      <c r="BF5" s="1564"/>
      <c r="BG5" s="1564"/>
      <c r="BH5" s="1564"/>
      <c r="BI5" s="1564"/>
      <c r="BJ5" s="588" t="s">
        <v>87</v>
      </c>
    </row>
    <row r="6" spans="1:62" ht="30.75" customHeight="1" x14ac:dyDescent="0.3">
      <c r="B6" s="1552"/>
      <c r="C6" s="1552"/>
      <c r="D6" s="1552"/>
      <c r="E6" s="1552"/>
      <c r="F6" s="1552"/>
      <c r="G6" s="1552"/>
      <c r="H6" s="1552"/>
      <c r="I6" s="1552"/>
      <c r="J6" s="1552"/>
      <c r="K6" s="1552"/>
      <c r="L6" s="1552"/>
      <c r="M6" s="1553"/>
      <c r="N6" s="1557"/>
      <c r="O6" s="1558"/>
      <c r="P6" s="1558"/>
      <c r="Q6" s="1558"/>
      <c r="R6" s="1558"/>
      <c r="S6" s="1558"/>
      <c r="T6" s="1558"/>
      <c r="U6" s="1558"/>
      <c r="V6" s="1558"/>
      <c r="W6" s="1558"/>
      <c r="X6" s="1558"/>
      <c r="Y6" s="1558"/>
      <c r="Z6" s="1558"/>
      <c r="AA6" s="1558"/>
      <c r="AB6" s="1558"/>
      <c r="AC6" s="1558"/>
      <c r="AD6" s="1558"/>
      <c r="AE6" s="1558"/>
      <c r="AF6" s="1558"/>
      <c r="AG6" s="1558"/>
      <c r="AH6" s="1558"/>
      <c r="AI6" s="1558"/>
      <c r="AJ6" s="1558"/>
      <c r="AK6" s="1558"/>
      <c r="AL6" s="1559"/>
      <c r="AM6" s="1566" t="s">
        <v>85</v>
      </c>
      <c r="AN6" s="1568" t="s">
        <v>86</v>
      </c>
      <c r="AO6" s="1566" t="s">
        <v>89</v>
      </c>
      <c r="AP6" s="1574" t="s">
        <v>4</v>
      </c>
      <c r="AQ6" s="1576" t="s">
        <v>5</v>
      </c>
      <c r="AR6" s="1577"/>
      <c r="AS6" s="1577"/>
      <c r="AT6" s="1577"/>
      <c r="AU6" s="1577"/>
      <c r="AV6" s="1577"/>
      <c r="AW6" s="1577"/>
      <c r="AX6" s="1578"/>
      <c r="AY6" s="1539" t="s">
        <v>6</v>
      </c>
      <c r="AZ6" s="1539" t="s">
        <v>7</v>
      </c>
      <c r="BA6" s="1662" t="s">
        <v>8</v>
      </c>
      <c r="BB6" s="1662" t="s">
        <v>9</v>
      </c>
      <c r="BC6" s="1662" t="s">
        <v>10</v>
      </c>
      <c r="BD6" s="1566" t="s">
        <v>11</v>
      </c>
      <c r="BE6" s="1568" t="s">
        <v>3</v>
      </c>
      <c r="BF6" s="1568" t="s">
        <v>12</v>
      </c>
      <c r="BG6" s="1568" t="s">
        <v>13</v>
      </c>
      <c r="BH6" s="1568" t="s">
        <v>14</v>
      </c>
      <c r="BI6" s="1568" t="s">
        <v>15</v>
      </c>
      <c r="BJ6" s="1568" t="s">
        <v>88</v>
      </c>
    </row>
    <row r="7" spans="1:62" s="39" customFormat="1" ht="144" customHeight="1" thickBot="1" x14ac:dyDescent="0.3">
      <c r="B7" s="589" t="s">
        <v>17</v>
      </c>
      <c r="C7" s="128" t="s">
        <v>75</v>
      </c>
      <c r="D7" s="128" t="s">
        <v>76</v>
      </c>
      <c r="E7" s="77" t="s">
        <v>18</v>
      </c>
      <c r="F7" s="589" t="s">
        <v>77</v>
      </c>
      <c r="G7" s="78" t="s">
        <v>80</v>
      </c>
      <c r="H7" s="589" t="s">
        <v>405</v>
      </c>
      <c r="I7" s="590" t="s">
        <v>21</v>
      </c>
      <c r="J7" s="590" t="s">
        <v>19</v>
      </c>
      <c r="K7" s="590" t="s">
        <v>20</v>
      </c>
      <c r="L7" s="590" t="s">
        <v>354</v>
      </c>
      <c r="M7" s="590" t="s">
        <v>22</v>
      </c>
      <c r="N7" s="593" t="s">
        <v>81</v>
      </c>
      <c r="O7" s="593" t="s">
        <v>23</v>
      </c>
      <c r="P7" s="590" t="s">
        <v>24</v>
      </c>
      <c r="Q7" s="590" t="s">
        <v>25</v>
      </c>
      <c r="R7" s="590" t="s">
        <v>26</v>
      </c>
      <c r="S7" s="590" t="s">
        <v>27</v>
      </c>
      <c r="T7" s="590" t="s">
        <v>28</v>
      </c>
      <c r="U7" s="590" t="s">
        <v>29</v>
      </c>
      <c r="V7" s="590" t="s">
        <v>30</v>
      </c>
      <c r="W7" s="590" t="s">
        <v>31</v>
      </c>
      <c r="X7" s="590" t="s">
        <v>32</v>
      </c>
      <c r="Y7" s="590" t="s">
        <v>33</v>
      </c>
      <c r="Z7" s="590" t="s">
        <v>34</v>
      </c>
      <c r="AA7" s="590" t="s">
        <v>35</v>
      </c>
      <c r="AB7" s="590" t="s">
        <v>36</v>
      </c>
      <c r="AC7" s="590" t="s">
        <v>37</v>
      </c>
      <c r="AD7" s="590" t="s">
        <v>38</v>
      </c>
      <c r="AE7" s="590" t="s">
        <v>39</v>
      </c>
      <c r="AF7" s="590" t="s">
        <v>40</v>
      </c>
      <c r="AG7" s="590" t="s">
        <v>41</v>
      </c>
      <c r="AH7" s="590" t="s">
        <v>42</v>
      </c>
      <c r="AI7" s="593" t="s">
        <v>43</v>
      </c>
      <c r="AJ7" s="593" t="s">
        <v>18</v>
      </c>
      <c r="AK7" s="593" t="s">
        <v>23</v>
      </c>
      <c r="AL7" s="593" t="s">
        <v>83</v>
      </c>
      <c r="AM7" s="1663"/>
      <c r="AN7" s="1805"/>
      <c r="AO7" s="1663"/>
      <c r="AP7" s="1664"/>
      <c r="AQ7" s="589" t="s">
        <v>44</v>
      </c>
      <c r="AR7" s="129" t="s">
        <v>45</v>
      </c>
      <c r="AS7" s="589" t="s">
        <v>46</v>
      </c>
      <c r="AT7" s="80" t="s">
        <v>45</v>
      </c>
      <c r="AU7" s="591" t="s">
        <v>45</v>
      </c>
      <c r="AV7" s="589" t="s">
        <v>47</v>
      </c>
      <c r="AW7" s="589" t="s">
        <v>48</v>
      </c>
      <c r="AX7" s="589" t="s">
        <v>49</v>
      </c>
      <c r="AY7" s="1665"/>
      <c r="AZ7" s="1665"/>
      <c r="BA7" s="1662"/>
      <c r="BB7" s="1662"/>
      <c r="BC7" s="1662"/>
      <c r="BD7" s="1663"/>
      <c r="BE7" s="1805"/>
      <c r="BF7" s="1805"/>
      <c r="BG7" s="1805"/>
      <c r="BH7" s="1805"/>
      <c r="BI7" s="1805"/>
      <c r="BJ7" s="1805"/>
    </row>
    <row r="8" spans="1:62" ht="114" customHeight="1" thickBot="1" x14ac:dyDescent="0.35">
      <c r="A8" s="39"/>
      <c r="B8" s="1445" t="s">
        <v>203</v>
      </c>
      <c r="C8" s="1761" t="s">
        <v>205</v>
      </c>
      <c r="D8" s="1732" t="s">
        <v>223</v>
      </c>
      <c r="E8" s="1392" t="s">
        <v>74</v>
      </c>
      <c r="F8" s="1727" t="s">
        <v>237</v>
      </c>
      <c r="G8" s="1386" t="s">
        <v>375</v>
      </c>
      <c r="H8" s="1768" t="s">
        <v>367</v>
      </c>
      <c r="I8" s="1372" t="s">
        <v>63</v>
      </c>
      <c r="J8" s="1382" t="s">
        <v>376</v>
      </c>
      <c r="K8" s="1382" t="s">
        <v>1055</v>
      </c>
      <c r="L8" s="1382" t="s">
        <v>355</v>
      </c>
      <c r="M8" s="1372" t="s">
        <v>373</v>
      </c>
      <c r="N8" s="1384" t="s">
        <v>112</v>
      </c>
      <c r="O8" s="1370">
        <v>0.2</v>
      </c>
      <c r="P8" s="1806" t="s">
        <v>53</v>
      </c>
      <c r="Q8" s="1691" t="s">
        <v>54</v>
      </c>
      <c r="R8" s="1691" t="s">
        <v>54</v>
      </c>
      <c r="S8" s="1691" t="s">
        <v>54</v>
      </c>
      <c r="T8" s="1691" t="s">
        <v>53</v>
      </c>
      <c r="U8" s="1691" t="s">
        <v>54</v>
      </c>
      <c r="V8" s="1691" t="s">
        <v>54</v>
      </c>
      <c r="W8" s="1691" t="s">
        <v>54</v>
      </c>
      <c r="X8" s="1691" t="s">
        <v>54</v>
      </c>
      <c r="Y8" s="1691" t="s">
        <v>53</v>
      </c>
      <c r="Z8" s="1691" t="s">
        <v>54</v>
      </c>
      <c r="AA8" s="1691" t="s">
        <v>53</v>
      </c>
      <c r="AB8" s="1691" t="s">
        <v>54</v>
      </c>
      <c r="AC8" s="1691" t="s">
        <v>54</v>
      </c>
      <c r="AD8" s="1691" t="s">
        <v>53</v>
      </c>
      <c r="AE8" s="1691" t="s">
        <v>54</v>
      </c>
      <c r="AF8" s="1691" t="s">
        <v>53</v>
      </c>
      <c r="AG8" s="1691" t="s">
        <v>53</v>
      </c>
      <c r="AH8" s="1691" t="s">
        <v>54</v>
      </c>
      <c r="AI8" s="1803">
        <v>7</v>
      </c>
      <c r="AJ8" s="1374" t="s">
        <v>130</v>
      </c>
      <c r="AK8" s="1376">
        <v>0.8</v>
      </c>
      <c r="AL8" s="1378" t="s">
        <v>129</v>
      </c>
      <c r="AM8" s="188" t="s">
        <v>84</v>
      </c>
      <c r="AN8" s="183" t="s">
        <v>1056</v>
      </c>
      <c r="AO8" s="178" t="s">
        <v>404</v>
      </c>
      <c r="AP8" s="678" t="s">
        <v>103</v>
      </c>
      <c r="AQ8" s="658" t="s">
        <v>61</v>
      </c>
      <c r="AR8" s="199">
        <v>0.25</v>
      </c>
      <c r="AS8" s="658" t="s">
        <v>56</v>
      </c>
      <c r="AT8" s="643">
        <v>0.15</v>
      </c>
      <c r="AU8" s="644">
        <v>0.4</v>
      </c>
      <c r="AV8" s="658" t="s">
        <v>57</v>
      </c>
      <c r="AW8" s="658" t="s">
        <v>58</v>
      </c>
      <c r="AX8" s="658" t="s">
        <v>59</v>
      </c>
      <c r="AY8" s="644">
        <v>0.12</v>
      </c>
      <c r="AZ8" s="645" t="s">
        <v>112</v>
      </c>
      <c r="BA8" s="644">
        <v>0.8</v>
      </c>
      <c r="BB8" s="645" t="s">
        <v>130</v>
      </c>
      <c r="BC8" s="1402" t="s">
        <v>129</v>
      </c>
      <c r="BD8" s="1380" t="s">
        <v>60</v>
      </c>
      <c r="BE8" s="1796" t="s">
        <v>1057</v>
      </c>
      <c r="BF8" s="1798" t="s">
        <v>1058</v>
      </c>
      <c r="BG8" s="1800" t="s">
        <v>1059</v>
      </c>
      <c r="BH8" s="1790">
        <v>44896</v>
      </c>
      <c r="BI8" s="1792">
        <v>44926</v>
      </c>
      <c r="BJ8" s="1794" t="s">
        <v>1213</v>
      </c>
    </row>
    <row r="9" spans="1:62" ht="132.75" customHeight="1" thickBot="1" x14ac:dyDescent="0.35">
      <c r="A9" s="39"/>
      <c r="B9" s="1447"/>
      <c r="C9" s="1762"/>
      <c r="D9" s="1733"/>
      <c r="E9" s="1393"/>
      <c r="F9" s="1728"/>
      <c r="G9" s="1388"/>
      <c r="H9" s="1770"/>
      <c r="I9" s="1373"/>
      <c r="J9" s="1383"/>
      <c r="K9" s="1383"/>
      <c r="L9" s="1383"/>
      <c r="M9" s="1373"/>
      <c r="N9" s="1385"/>
      <c r="O9" s="1371"/>
      <c r="P9" s="1807"/>
      <c r="Q9" s="1802"/>
      <c r="R9" s="1802"/>
      <c r="S9" s="1802"/>
      <c r="T9" s="1802"/>
      <c r="U9" s="1802"/>
      <c r="V9" s="1802"/>
      <c r="W9" s="1802"/>
      <c r="X9" s="1802"/>
      <c r="Y9" s="1802"/>
      <c r="Z9" s="1802"/>
      <c r="AA9" s="1802"/>
      <c r="AB9" s="1802"/>
      <c r="AC9" s="1802"/>
      <c r="AD9" s="1802"/>
      <c r="AE9" s="1802"/>
      <c r="AF9" s="1802"/>
      <c r="AG9" s="1802"/>
      <c r="AH9" s="1802"/>
      <c r="AI9" s="1804"/>
      <c r="AJ9" s="1375"/>
      <c r="AK9" s="1377"/>
      <c r="AL9" s="1379"/>
      <c r="AM9" s="685" t="s">
        <v>347</v>
      </c>
      <c r="AN9" s="184" t="s">
        <v>1214</v>
      </c>
      <c r="AO9" s="602" t="s">
        <v>404</v>
      </c>
      <c r="AP9" s="596" t="s">
        <v>103</v>
      </c>
      <c r="AQ9" s="664" t="s">
        <v>61</v>
      </c>
      <c r="AR9" s="529">
        <v>0.25</v>
      </c>
      <c r="AS9" s="664" t="s">
        <v>56</v>
      </c>
      <c r="AT9" s="621">
        <v>0.15</v>
      </c>
      <c r="AU9" s="665">
        <v>0.4</v>
      </c>
      <c r="AV9" s="664" t="s">
        <v>57</v>
      </c>
      <c r="AW9" s="664" t="s">
        <v>58</v>
      </c>
      <c r="AX9" s="664" t="s">
        <v>59</v>
      </c>
      <c r="AY9" s="679">
        <v>7.1999999999999995E-2</v>
      </c>
      <c r="AZ9" s="666" t="s">
        <v>112</v>
      </c>
      <c r="BA9" s="665">
        <v>0.8</v>
      </c>
      <c r="BB9" s="666" t="s">
        <v>130</v>
      </c>
      <c r="BC9" s="1403"/>
      <c r="BD9" s="1381"/>
      <c r="BE9" s="1797"/>
      <c r="BF9" s="1799"/>
      <c r="BG9" s="1801"/>
      <c r="BH9" s="1791"/>
      <c r="BI9" s="1793"/>
      <c r="BJ9" s="1795"/>
    </row>
    <row r="10" spans="1:62" ht="131.25" customHeight="1" thickBot="1" x14ac:dyDescent="0.35">
      <c r="A10" s="39"/>
      <c r="B10" s="1445" t="s">
        <v>192</v>
      </c>
      <c r="C10" s="1761" t="s">
        <v>214</v>
      </c>
      <c r="D10" s="1732" t="s">
        <v>224</v>
      </c>
      <c r="E10" s="1392" t="s">
        <v>74</v>
      </c>
      <c r="F10" s="1727" t="s">
        <v>241</v>
      </c>
      <c r="G10" s="1490" t="s">
        <v>417</v>
      </c>
      <c r="H10" s="1768" t="s">
        <v>367</v>
      </c>
      <c r="I10" s="1372" t="s">
        <v>63</v>
      </c>
      <c r="J10" s="682" t="s">
        <v>432</v>
      </c>
      <c r="K10" s="1382" t="s">
        <v>433</v>
      </c>
      <c r="L10" s="1382" t="s">
        <v>355</v>
      </c>
      <c r="M10" s="1372" t="s">
        <v>371</v>
      </c>
      <c r="N10" s="1384" t="s">
        <v>122</v>
      </c>
      <c r="O10" s="1370">
        <v>0.6</v>
      </c>
      <c r="P10" s="1420" t="s">
        <v>54</v>
      </c>
      <c r="Q10" s="1420" t="s">
        <v>53</v>
      </c>
      <c r="R10" s="1420" t="s">
        <v>54</v>
      </c>
      <c r="S10" s="1420" t="s">
        <v>54</v>
      </c>
      <c r="T10" s="1420" t="s">
        <v>53</v>
      </c>
      <c r="U10" s="1420" t="s">
        <v>54</v>
      </c>
      <c r="V10" s="1420" t="s">
        <v>54</v>
      </c>
      <c r="W10" s="1420" t="s">
        <v>54</v>
      </c>
      <c r="X10" s="1420" t="s">
        <v>54</v>
      </c>
      <c r="Y10" s="1420" t="s">
        <v>53</v>
      </c>
      <c r="Z10" s="1420" t="s">
        <v>53</v>
      </c>
      <c r="AA10" s="1420" t="s">
        <v>53</v>
      </c>
      <c r="AB10" s="1420" t="s">
        <v>54</v>
      </c>
      <c r="AC10" s="1420" t="s">
        <v>54</v>
      </c>
      <c r="AD10" s="1420" t="s">
        <v>54</v>
      </c>
      <c r="AE10" s="1420" t="s">
        <v>54</v>
      </c>
      <c r="AF10" s="1420" t="s">
        <v>53</v>
      </c>
      <c r="AG10" s="1420" t="s">
        <v>53</v>
      </c>
      <c r="AH10" s="1420" t="s">
        <v>54</v>
      </c>
      <c r="AI10" s="1709">
        <v>7</v>
      </c>
      <c r="AJ10" s="1374" t="s">
        <v>130</v>
      </c>
      <c r="AK10" s="1376">
        <v>0.8</v>
      </c>
      <c r="AL10" s="1378" t="s">
        <v>129</v>
      </c>
      <c r="AM10" s="686" t="s">
        <v>84</v>
      </c>
      <c r="AN10" s="184" t="s">
        <v>435</v>
      </c>
      <c r="AO10" s="178" t="s">
        <v>410</v>
      </c>
      <c r="AP10" s="678" t="s">
        <v>103</v>
      </c>
      <c r="AQ10" s="658" t="s">
        <v>61</v>
      </c>
      <c r="AR10" s="199">
        <v>0.25</v>
      </c>
      <c r="AS10" s="658" t="s">
        <v>56</v>
      </c>
      <c r="AT10" s="643">
        <v>0.15</v>
      </c>
      <c r="AU10" s="644">
        <v>0.4</v>
      </c>
      <c r="AV10" s="658" t="s">
        <v>73</v>
      </c>
      <c r="AW10" s="658" t="s">
        <v>58</v>
      </c>
      <c r="AX10" s="658" t="s">
        <v>59</v>
      </c>
      <c r="AY10" s="644">
        <v>0.36</v>
      </c>
      <c r="AZ10" s="645" t="s">
        <v>90</v>
      </c>
      <c r="BA10" s="644">
        <v>0.8</v>
      </c>
      <c r="BB10" s="645" t="s">
        <v>130</v>
      </c>
      <c r="BC10" s="1402" t="s">
        <v>129</v>
      </c>
      <c r="BD10" s="1380" t="s">
        <v>60</v>
      </c>
      <c r="BE10" s="150" t="s">
        <v>434</v>
      </c>
      <c r="BF10" s="670" t="s">
        <v>412</v>
      </c>
      <c r="BG10" s="670" t="s">
        <v>390</v>
      </c>
      <c r="BH10" s="158">
        <v>44564</v>
      </c>
      <c r="BI10" s="158">
        <v>44925</v>
      </c>
      <c r="BJ10" s="1501" t="s">
        <v>418</v>
      </c>
    </row>
    <row r="11" spans="1:62" ht="129" customHeight="1" thickBot="1" x14ac:dyDescent="0.35">
      <c r="A11" s="39"/>
      <c r="B11" s="1447"/>
      <c r="C11" s="1762"/>
      <c r="D11" s="1733"/>
      <c r="E11" s="1393"/>
      <c r="F11" s="1728"/>
      <c r="G11" s="1491"/>
      <c r="H11" s="1770"/>
      <c r="I11" s="1373"/>
      <c r="J11" s="647" t="s">
        <v>1215</v>
      </c>
      <c r="K11" s="1383"/>
      <c r="L11" s="1383"/>
      <c r="M11" s="1373"/>
      <c r="N11" s="1385"/>
      <c r="O11" s="1371"/>
      <c r="P11" s="1422"/>
      <c r="Q11" s="1422"/>
      <c r="R11" s="1422"/>
      <c r="S11" s="1422"/>
      <c r="T11" s="1422"/>
      <c r="U11" s="1422"/>
      <c r="V11" s="1422"/>
      <c r="W11" s="1422"/>
      <c r="X11" s="1422"/>
      <c r="Y11" s="1422"/>
      <c r="Z11" s="1422"/>
      <c r="AA11" s="1422"/>
      <c r="AB11" s="1422"/>
      <c r="AC11" s="1422"/>
      <c r="AD11" s="1422"/>
      <c r="AE11" s="1422"/>
      <c r="AF11" s="1422"/>
      <c r="AG11" s="1422"/>
      <c r="AH11" s="1422"/>
      <c r="AI11" s="1710"/>
      <c r="AJ11" s="1375"/>
      <c r="AK11" s="1377"/>
      <c r="AL11" s="1379"/>
      <c r="AM11" s="687" t="s">
        <v>347</v>
      </c>
      <c r="AN11" s="185" t="s">
        <v>431</v>
      </c>
      <c r="AO11" s="179" t="s">
        <v>410</v>
      </c>
      <c r="AP11" s="684" t="s">
        <v>103</v>
      </c>
      <c r="AQ11" s="660" t="s">
        <v>62</v>
      </c>
      <c r="AR11" s="267">
        <v>0.15</v>
      </c>
      <c r="AS11" s="660" t="s">
        <v>56</v>
      </c>
      <c r="AT11" s="653">
        <v>0.15</v>
      </c>
      <c r="AU11" s="654">
        <v>0.3</v>
      </c>
      <c r="AV11" s="669" t="s">
        <v>73</v>
      </c>
      <c r="AW11" s="669" t="s">
        <v>58</v>
      </c>
      <c r="AX11" s="669" t="s">
        <v>59</v>
      </c>
      <c r="AY11" s="671">
        <v>0.252</v>
      </c>
      <c r="AZ11" s="655" t="s">
        <v>90</v>
      </c>
      <c r="BA11" s="654">
        <v>0.8</v>
      </c>
      <c r="BB11" s="655" t="s">
        <v>130</v>
      </c>
      <c r="BC11" s="1403"/>
      <c r="BD11" s="1381"/>
      <c r="BE11" s="159" t="s">
        <v>429</v>
      </c>
      <c r="BF11" s="648" t="s">
        <v>412</v>
      </c>
      <c r="BG11" s="648" t="s">
        <v>430</v>
      </c>
      <c r="BH11" s="160">
        <v>44564</v>
      </c>
      <c r="BI11" s="160">
        <v>44925</v>
      </c>
      <c r="BJ11" s="1502"/>
    </row>
    <row r="12" spans="1:62" ht="149.25" customHeight="1" thickBot="1" x14ac:dyDescent="0.35">
      <c r="A12" s="39"/>
      <c r="B12" s="1445" t="s">
        <v>201</v>
      </c>
      <c r="C12" s="1761" t="s">
        <v>218</v>
      </c>
      <c r="D12" s="1732" t="s">
        <v>225</v>
      </c>
      <c r="E12" s="1392" t="s">
        <v>50</v>
      </c>
      <c r="F12" s="1727" t="s">
        <v>245</v>
      </c>
      <c r="G12" s="1490" t="s">
        <v>455</v>
      </c>
      <c r="H12" s="1763" t="s">
        <v>367</v>
      </c>
      <c r="I12" s="1372" t="s">
        <v>63</v>
      </c>
      <c r="J12" s="192" t="s">
        <v>456</v>
      </c>
      <c r="K12" s="682" t="s">
        <v>457</v>
      </c>
      <c r="L12" s="682" t="s">
        <v>355</v>
      </c>
      <c r="M12" s="1372" t="s">
        <v>374</v>
      </c>
      <c r="N12" s="1384" t="s">
        <v>129</v>
      </c>
      <c r="O12" s="1370">
        <v>0.8</v>
      </c>
      <c r="P12" s="1420" t="s">
        <v>53</v>
      </c>
      <c r="Q12" s="1420" t="s">
        <v>53</v>
      </c>
      <c r="R12" s="1420" t="s">
        <v>53</v>
      </c>
      <c r="S12" s="1420" t="s">
        <v>53</v>
      </c>
      <c r="T12" s="1420" t="s">
        <v>53</v>
      </c>
      <c r="U12" s="1420" t="s">
        <v>54</v>
      </c>
      <c r="V12" s="1420" t="s">
        <v>53</v>
      </c>
      <c r="W12" s="1420" t="s">
        <v>54</v>
      </c>
      <c r="X12" s="1420" t="s">
        <v>54</v>
      </c>
      <c r="Y12" s="1420" t="s">
        <v>54</v>
      </c>
      <c r="Z12" s="1420" t="s">
        <v>53</v>
      </c>
      <c r="AA12" s="1420" t="s">
        <v>53</v>
      </c>
      <c r="AB12" s="1420" t="s">
        <v>53</v>
      </c>
      <c r="AC12" s="1420" t="s">
        <v>53</v>
      </c>
      <c r="AD12" s="1420" t="s">
        <v>54</v>
      </c>
      <c r="AE12" s="1420" t="s">
        <v>54</v>
      </c>
      <c r="AF12" s="1420" t="s">
        <v>53</v>
      </c>
      <c r="AG12" s="1420" t="s">
        <v>54</v>
      </c>
      <c r="AH12" s="1420" t="s">
        <v>54</v>
      </c>
      <c r="AI12" s="1709">
        <v>11</v>
      </c>
      <c r="AJ12" s="1374" t="s">
        <v>130</v>
      </c>
      <c r="AK12" s="1376">
        <v>0.8</v>
      </c>
      <c r="AL12" s="1378" t="s">
        <v>129</v>
      </c>
      <c r="AM12" s="188" t="s">
        <v>84</v>
      </c>
      <c r="AN12" s="186" t="s">
        <v>471</v>
      </c>
      <c r="AO12" s="181" t="s">
        <v>459</v>
      </c>
      <c r="AP12" s="678" t="s">
        <v>103</v>
      </c>
      <c r="AQ12" s="658" t="s">
        <v>61</v>
      </c>
      <c r="AR12" s="199">
        <v>0.25</v>
      </c>
      <c r="AS12" s="658" t="s">
        <v>56</v>
      </c>
      <c r="AT12" s="643">
        <v>0.15</v>
      </c>
      <c r="AU12" s="644">
        <v>0.4</v>
      </c>
      <c r="AV12" s="658" t="s">
        <v>73</v>
      </c>
      <c r="AW12" s="658" t="s">
        <v>58</v>
      </c>
      <c r="AX12" s="658" t="s">
        <v>59</v>
      </c>
      <c r="AY12" s="644">
        <v>0.48</v>
      </c>
      <c r="AZ12" s="645" t="s">
        <v>122</v>
      </c>
      <c r="BA12" s="644">
        <v>0.8</v>
      </c>
      <c r="BB12" s="645" t="s">
        <v>130</v>
      </c>
      <c r="BC12" s="646" t="s">
        <v>129</v>
      </c>
      <c r="BD12" s="1380" t="s">
        <v>60</v>
      </c>
      <c r="BE12" s="1788" t="s">
        <v>472</v>
      </c>
      <c r="BF12" s="1372" t="s">
        <v>473</v>
      </c>
      <c r="BG12" s="1439" t="s">
        <v>381</v>
      </c>
      <c r="BH12" s="1456">
        <v>44564</v>
      </c>
      <c r="BI12" s="1456">
        <v>44925</v>
      </c>
      <c r="BJ12" s="1501" t="s">
        <v>454</v>
      </c>
    </row>
    <row r="13" spans="1:62" ht="254.25" customHeight="1" thickBot="1" x14ac:dyDescent="0.35">
      <c r="B13" s="1447"/>
      <c r="C13" s="1762"/>
      <c r="D13" s="1733"/>
      <c r="E13" s="1393"/>
      <c r="F13" s="1728"/>
      <c r="G13" s="1491"/>
      <c r="H13" s="1764"/>
      <c r="I13" s="1373"/>
      <c r="J13" s="193" t="s">
        <v>456</v>
      </c>
      <c r="K13" s="580" t="s">
        <v>458</v>
      </c>
      <c r="L13" s="647" t="s">
        <v>356</v>
      </c>
      <c r="M13" s="1373"/>
      <c r="N13" s="1385"/>
      <c r="O13" s="1371"/>
      <c r="P13" s="1422"/>
      <c r="Q13" s="1422"/>
      <c r="R13" s="1422"/>
      <c r="S13" s="1422"/>
      <c r="T13" s="1422"/>
      <c r="U13" s="1422"/>
      <c r="V13" s="1422"/>
      <c r="W13" s="1422"/>
      <c r="X13" s="1422"/>
      <c r="Y13" s="1422"/>
      <c r="Z13" s="1422"/>
      <c r="AA13" s="1422"/>
      <c r="AB13" s="1422"/>
      <c r="AC13" s="1422"/>
      <c r="AD13" s="1422"/>
      <c r="AE13" s="1422"/>
      <c r="AF13" s="1422"/>
      <c r="AG13" s="1422"/>
      <c r="AH13" s="1422"/>
      <c r="AI13" s="1710"/>
      <c r="AJ13" s="1375"/>
      <c r="AK13" s="1377"/>
      <c r="AL13" s="1379"/>
      <c r="AM13" s="686" t="s">
        <v>347</v>
      </c>
      <c r="AN13" s="187" t="s">
        <v>461</v>
      </c>
      <c r="AO13" s="182" t="s">
        <v>460</v>
      </c>
      <c r="AP13" s="577" t="s">
        <v>103</v>
      </c>
      <c r="AQ13" s="669" t="s">
        <v>61</v>
      </c>
      <c r="AR13" s="198">
        <v>0.25</v>
      </c>
      <c r="AS13" s="669" t="s">
        <v>56</v>
      </c>
      <c r="AT13" s="651">
        <v>0.15</v>
      </c>
      <c r="AU13" s="676">
        <v>0.4</v>
      </c>
      <c r="AV13" s="669" t="s">
        <v>73</v>
      </c>
      <c r="AW13" s="669" t="s">
        <v>58</v>
      </c>
      <c r="AX13" s="669" t="s">
        <v>59</v>
      </c>
      <c r="AY13" s="671">
        <v>0.28799999999999998</v>
      </c>
      <c r="AZ13" s="677" t="s">
        <v>90</v>
      </c>
      <c r="BA13" s="654">
        <v>0.8</v>
      </c>
      <c r="BB13" s="677" t="s">
        <v>130</v>
      </c>
      <c r="BC13" s="672" t="s">
        <v>129</v>
      </c>
      <c r="BD13" s="1381"/>
      <c r="BE13" s="1789"/>
      <c r="BF13" s="1373"/>
      <c r="BG13" s="1440"/>
      <c r="BH13" s="1457"/>
      <c r="BI13" s="1457"/>
      <c r="BJ13" s="1502"/>
    </row>
    <row r="14" spans="1:62" ht="231.75" thickBot="1" x14ac:dyDescent="0.35">
      <c r="B14" s="399" t="s">
        <v>196</v>
      </c>
      <c r="C14" s="741" t="s">
        <v>213</v>
      </c>
      <c r="D14" s="743" t="s">
        <v>225</v>
      </c>
      <c r="E14" s="704" t="s">
        <v>74</v>
      </c>
      <c r="F14" s="705" t="s">
        <v>247</v>
      </c>
      <c r="G14" s="397" t="s">
        <v>664</v>
      </c>
      <c r="H14" s="537" t="s">
        <v>367</v>
      </c>
      <c r="I14" s="688" t="s">
        <v>63</v>
      </c>
      <c r="J14" s="736" t="s">
        <v>665</v>
      </c>
      <c r="K14" s="736" t="s">
        <v>666</v>
      </c>
      <c r="L14" s="689" t="s">
        <v>355</v>
      </c>
      <c r="M14" s="688" t="s">
        <v>373</v>
      </c>
      <c r="N14" s="690" t="s">
        <v>112</v>
      </c>
      <c r="O14" s="691">
        <v>0.2</v>
      </c>
      <c r="P14" s="692" t="s">
        <v>53</v>
      </c>
      <c r="Q14" s="692" t="s">
        <v>53</v>
      </c>
      <c r="R14" s="692" t="s">
        <v>53</v>
      </c>
      <c r="S14" s="692" t="s">
        <v>53</v>
      </c>
      <c r="T14" s="692" t="s">
        <v>53</v>
      </c>
      <c r="U14" s="692" t="s">
        <v>54</v>
      </c>
      <c r="V14" s="692" t="s">
        <v>53</v>
      </c>
      <c r="W14" s="692" t="s">
        <v>54</v>
      </c>
      <c r="X14" s="692" t="s">
        <v>53</v>
      </c>
      <c r="Y14" s="692" t="s">
        <v>53</v>
      </c>
      <c r="Z14" s="692" t="s">
        <v>53</v>
      </c>
      <c r="AA14" s="692" t="s">
        <v>53</v>
      </c>
      <c r="AB14" s="692" t="s">
        <v>54</v>
      </c>
      <c r="AC14" s="692" t="s">
        <v>53</v>
      </c>
      <c r="AD14" s="692" t="s">
        <v>53</v>
      </c>
      <c r="AE14" s="692" t="s">
        <v>54</v>
      </c>
      <c r="AF14" s="692" t="s">
        <v>53</v>
      </c>
      <c r="AG14" s="692" t="s">
        <v>53</v>
      </c>
      <c r="AH14" s="692" t="s">
        <v>54</v>
      </c>
      <c r="AI14" s="703">
        <v>14</v>
      </c>
      <c r="AJ14" s="694" t="s">
        <v>155</v>
      </c>
      <c r="AK14" s="695">
        <v>1</v>
      </c>
      <c r="AL14" s="706" t="s">
        <v>91</v>
      </c>
      <c r="AM14" s="710" t="s">
        <v>84</v>
      </c>
      <c r="AN14" s="726" t="s">
        <v>667</v>
      </c>
      <c r="AO14" s="727" t="s">
        <v>668</v>
      </c>
      <c r="AP14" s="696" t="s">
        <v>103</v>
      </c>
      <c r="AQ14" s="697" t="s">
        <v>61</v>
      </c>
      <c r="AR14" s="707">
        <v>0.25</v>
      </c>
      <c r="AS14" s="697" t="s">
        <v>56</v>
      </c>
      <c r="AT14" s="695">
        <v>0.15</v>
      </c>
      <c r="AU14" s="698">
        <v>0.4</v>
      </c>
      <c r="AV14" s="697" t="s">
        <v>73</v>
      </c>
      <c r="AW14" s="697" t="s">
        <v>58</v>
      </c>
      <c r="AX14" s="697" t="s">
        <v>59</v>
      </c>
      <c r="AY14" s="698">
        <v>0.12</v>
      </c>
      <c r="AZ14" s="699" t="s">
        <v>112</v>
      </c>
      <c r="BA14" s="698">
        <v>1</v>
      </c>
      <c r="BB14" s="699" t="s">
        <v>155</v>
      </c>
      <c r="BC14" s="700" t="s">
        <v>91</v>
      </c>
      <c r="BD14" s="697" t="s">
        <v>60</v>
      </c>
      <c r="BE14" s="688" t="s">
        <v>1126</v>
      </c>
      <c r="BF14" s="688" t="s">
        <v>668</v>
      </c>
      <c r="BG14" s="721" t="s">
        <v>802</v>
      </c>
      <c r="BH14" s="701">
        <v>44562</v>
      </c>
      <c r="BI14" s="701">
        <v>44926</v>
      </c>
      <c r="BJ14" s="702" t="s">
        <v>1127</v>
      </c>
    </row>
    <row r="15" spans="1:62" ht="243" customHeight="1" thickBot="1" x14ac:dyDescent="0.35">
      <c r="B15" s="399" t="s">
        <v>198</v>
      </c>
      <c r="C15" s="741" t="s">
        <v>217</v>
      </c>
      <c r="D15" s="218" t="s">
        <v>226</v>
      </c>
      <c r="E15" s="704" t="s">
        <v>50</v>
      </c>
      <c r="F15" s="705" t="s">
        <v>252</v>
      </c>
      <c r="G15" s="230" t="s">
        <v>482</v>
      </c>
      <c r="H15" s="227" t="s">
        <v>367</v>
      </c>
      <c r="I15" s="688" t="s">
        <v>63</v>
      </c>
      <c r="J15" s="688" t="s">
        <v>483</v>
      </c>
      <c r="K15" s="688" t="s">
        <v>484</v>
      </c>
      <c r="L15" s="689" t="s">
        <v>355</v>
      </c>
      <c r="M15" s="688" t="s">
        <v>373</v>
      </c>
      <c r="N15" s="690" t="s">
        <v>112</v>
      </c>
      <c r="O15" s="691">
        <v>0.2</v>
      </c>
      <c r="P15" s="219" t="s">
        <v>53</v>
      </c>
      <c r="Q15" s="219" t="s">
        <v>53</v>
      </c>
      <c r="R15" s="219" t="s">
        <v>53</v>
      </c>
      <c r="S15" s="219" t="s">
        <v>53</v>
      </c>
      <c r="T15" s="219" t="s">
        <v>53</v>
      </c>
      <c r="U15" s="219" t="s">
        <v>54</v>
      </c>
      <c r="V15" s="219" t="s">
        <v>53</v>
      </c>
      <c r="W15" s="219" t="s">
        <v>54</v>
      </c>
      <c r="X15" s="219" t="s">
        <v>54</v>
      </c>
      <c r="Y15" s="219" t="s">
        <v>53</v>
      </c>
      <c r="Z15" s="219" t="s">
        <v>53</v>
      </c>
      <c r="AA15" s="219" t="s">
        <v>53</v>
      </c>
      <c r="AB15" s="219" t="s">
        <v>54</v>
      </c>
      <c r="AC15" s="219" t="s">
        <v>54</v>
      </c>
      <c r="AD15" s="219" t="s">
        <v>53</v>
      </c>
      <c r="AE15" s="219" t="s">
        <v>54</v>
      </c>
      <c r="AF15" s="219" t="s">
        <v>53</v>
      </c>
      <c r="AG15" s="219" t="s">
        <v>53</v>
      </c>
      <c r="AH15" s="219" t="s">
        <v>54</v>
      </c>
      <c r="AI15" s="703">
        <v>12</v>
      </c>
      <c r="AJ15" s="694" t="s">
        <v>155</v>
      </c>
      <c r="AK15" s="695">
        <v>1</v>
      </c>
      <c r="AL15" s="706" t="s">
        <v>91</v>
      </c>
      <c r="AM15" s="686" t="s">
        <v>84</v>
      </c>
      <c r="AN15" s="229" t="s">
        <v>485</v>
      </c>
      <c r="AO15" s="181" t="s">
        <v>486</v>
      </c>
      <c r="AP15" s="696" t="s">
        <v>103</v>
      </c>
      <c r="AQ15" s="697" t="s">
        <v>61</v>
      </c>
      <c r="AR15" s="707">
        <v>0.25</v>
      </c>
      <c r="AS15" s="697" t="s">
        <v>56</v>
      </c>
      <c r="AT15" s="695">
        <v>0.15</v>
      </c>
      <c r="AU15" s="698">
        <v>0.4</v>
      </c>
      <c r="AV15" s="697" t="s">
        <v>57</v>
      </c>
      <c r="AW15" s="697" t="s">
        <v>58</v>
      </c>
      <c r="AX15" s="697" t="s">
        <v>59</v>
      </c>
      <c r="AY15" s="698">
        <v>0.12</v>
      </c>
      <c r="AZ15" s="699" t="s">
        <v>112</v>
      </c>
      <c r="BA15" s="698">
        <v>1</v>
      </c>
      <c r="BB15" s="699" t="s">
        <v>155</v>
      </c>
      <c r="BC15" s="700" t="s">
        <v>91</v>
      </c>
      <c r="BD15" s="697" t="s">
        <v>60</v>
      </c>
      <c r="BE15" s="221" t="s">
        <v>487</v>
      </c>
      <c r="BF15" s="221" t="s">
        <v>489</v>
      </c>
      <c r="BG15" s="222" t="s">
        <v>488</v>
      </c>
      <c r="BH15" s="223">
        <v>44739</v>
      </c>
      <c r="BI15" s="224">
        <v>44819</v>
      </c>
      <c r="BJ15" s="225" t="s">
        <v>490</v>
      </c>
    </row>
    <row r="16" spans="1:62" ht="293.25" customHeight="1" thickBot="1" x14ac:dyDescent="0.35">
      <c r="B16" s="1445" t="s">
        <v>193</v>
      </c>
      <c r="C16" s="1761" t="s">
        <v>206</v>
      </c>
      <c r="D16" s="1732" t="s">
        <v>227</v>
      </c>
      <c r="E16" s="1392" t="s">
        <v>74</v>
      </c>
      <c r="F16" s="1727" t="s">
        <v>253</v>
      </c>
      <c r="G16" s="1490" t="s">
        <v>491</v>
      </c>
      <c r="H16" s="1763" t="s">
        <v>367</v>
      </c>
      <c r="I16" s="1372" t="s">
        <v>63</v>
      </c>
      <c r="J16" s="1382" t="s">
        <v>492</v>
      </c>
      <c r="K16" s="1382" t="s">
        <v>493</v>
      </c>
      <c r="L16" s="1382" t="s">
        <v>355</v>
      </c>
      <c r="M16" s="1372" t="s">
        <v>372</v>
      </c>
      <c r="N16" s="1384" t="s">
        <v>135</v>
      </c>
      <c r="O16" s="1370">
        <v>1</v>
      </c>
      <c r="P16" s="1420" t="s">
        <v>53</v>
      </c>
      <c r="Q16" s="1420" t="s">
        <v>53</v>
      </c>
      <c r="R16" s="1420" t="s">
        <v>53</v>
      </c>
      <c r="S16" s="1420" t="s">
        <v>54</v>
      </c>
      <c r="T16" s="1420" t="s">
        <v>53</v>
      </c>
      <c r="U16" s="1420" t="s">
        <v>54</v>
      </c>
      <c r="V16" s="1420" t="s">
        <v>54</v>
      </c>
      <c r="W16" s="1420" t="s">
        <v>54</v>
      </c>
      <c r="X16" s="1420" t="s">
        <v>54</v>
      </c>
      <c r="Y16" s="1420" t="s">
        <v>53</v>
      </c>
      <c r="Z16" s="1420" t="s">
        <v>53</v>
      </c>
      <c r="AA16" s="1420" t="s">
        <v>53</v>
      </c>
      <c r="AB16" s="1420" t="s">
        <v>53</v>
      </c>
      <c r="AC16" s="1420" t="s">
        <v>53</v>
      </c>
      <c r="AD16" s="1420" t="s">
        <v>54</v>
      </c>
      <c r="AE16" s="1420" t="s">
        <v>53</v>
      </c>
      <c r="AF16" s="1420" t="s">
        <v>54</v>
      </c>
      <c r="AG16" s="1420" t="s">
        <v>53</v>
      </c>
      <c r="AH16" s="1420" t="s">
        <v>54</v>
      </c>
      <c r="AI16" s="1709">
        <v>11</v>
      </c>
      <c r="AJ16" s="1374" t="s">
        <v>130</v>
      </c>
      <c r="AK16" s="1376">
        <v>0.8</v>
      </c>
      <c r="AL16" s="1378" t="s">
        <v>129</v>
      </c>
      <c r="AM16" s="710" t="s">
        <v>84</v>
      </c>
      <c r="AN16" s="233" t="s">
        <v>1216</v>
      </c>
      <c r="AO16" s="249" t="s">
        <v>512</v>
      </c>
      <c r="AP16" s="678" t="s">
        <v>103</v>
      </c>
      <c r="AQ16" s="658" t="s">
        <v>61</v>
      </c>
      <c r="AR16" s="199">
        <v>0.25</v>
      </c>
      <c r="AS16" s="658" t="s">
        <v>56</v>
      </c>
      <c r="AT16" s="643">
        <v>0.15</v>
      </c>
      <c r="AU16" s="644">
        <v>0.4</v>
      </c>
      <c r="AV16" s="658" t="s">
        <v>57</v>
      </c>
      <c r="AW16" s="658" t="s">
        <v>58</v>
      </c>
      <c r="AX16" s="658" t="s">
        <v>59</v>
      </c>
      <c r="AY16" s="644">
        <v>0.6</v>
      </c>
      <c r="AZ16" s="645" t="s">
        <v>122</v>
      </c>
      <c r="BA16" s="644">
        <v>0.8</v>
      </c>
      <c r="BB16" s="645" t="s">
        <v>130</v>
      </c>
      <c r="BC16" s="646" t="s">
        <v>129</v>
      </c>
      <c r="BD16" s="1380" t="s">
        <v>60</v>
      </c>
      <c r="BE16" s="1420" t="s">
        <v>513</v>
      </c>
      <c r="BF16" s="1499" t="s">
        <v>514</v>
      </c>
      <c r="BG16" s="1499" t="s">
        <v>395</v>
      </c>
      <c r="BH16" s="1495">
        <v>44564</v>
      </c>
      <c r="BI16" s="1497">
        <v>44926</v>
      </c>
      <c r="BJ16" s="1404" t="s">
        <v>1217</v>
      </c>
    </row>
    <row r="17" spans="2:62" ht="252.75" customHeight="1" thickBot="1" x14ac:dyDescent="0.35">
      <c r="B17" s="1446"/>
      <c r="C17" s="1772"/>
      <c r="D17" s="1730"/>
      <c r="E17" s="1433"/>
      <c r="F17" s="1728"/>
      <c r="G17" s="1491"/>
      <c r="H17" s="1764"/>
      <c r="I17" s="1373"/>
      <c r="J17" s="1383"/>
      <c r="K17" s="1383"/>
      <c r="L17" s="1383"/>
      <c r="M17" s="1373"/>
      <c r="N17" s="1385"/>
      <c r="O17" s="1371"/>
      <c r="P17" s="1422"/>
      <c r="Q17" s="1422"/>
      <c r="R17" s="1422"/>
      <c r="S17" s="1422"/>
      <c r="T17" s="1422"/>
      <c r="U17" s="1422"/>
      <c r="V17" s="1422"/>
      <c r="W17" s="1422"/>
      <c r="X17" s="1422"/>
      <c r="Y17" s="1422"/>
      <c r="Z17" s="1422"/>
      <c r="AA17" s="1422"/>
      <c r="AB17" s="1422"/>
      <c r="AC17" s="1422"/>
      <c r="AD17" s="1422"/>
      <c r="AE17" s="1422"/>
      <c r="AF17" s="1422"/>
      <c r="AG17" s="1422"/>
      <c r="AH17" s="1422"/>
      <c r="AI17" s="1710"/>
      <c r="AJ17" s="1375"/>
      <c r="AK17" s="1377"/>
      <c r="AL17" s="1379"/>
      <c r="AM17" s="710" t="s">
        <v>347</v>
      </c>
      <c r="AN17" s="233" t="s">
        <v>520</v>
      </c>
      <c r="AO17" s="249" t="s">
        <v>519</v>
      </c>
      <c r="AP17" s="577" t="s">
        <v>103</v>
      </c>
      <c r="AQ17" s="669" t="s">
        <v>61</v>
      </c>
      <c r="AR17" s="198">
        <v>0.25</v>
      </c>
      <c r="AS17" s="669" t="s">
        <v>56</v>
      </c>
      <c r="AT17" s="651">
        <v>0.15</v>
      </c>
      <c r="AU17" s="676">
        <v>0.4</v>
      </c>
      <c r="AV17" s="669" t="s">
        <v>57</v>
      </c>
      <c r="AW17" s="669" t="s">
        <v>58</v>
      </c>
      <c r="AX17" s="669" t="s">
        <v>59</v>
      </c>
      <c r="AY17" s="671">
        <v>0.36</v>
      </c>
      <c r="AZ17" s="677" t="s">
        <v>90</v>
      </c>
      <c r="BA17" s="654">
        <v>0.8</v>
      </c>
      <c r="BB17" s="677" t="s">
        <v>130</v>
      </c>
      <c r="BC17" s="672" t="s">
        <v>129</v>
      </c>
      <c r="BD17" s="1381"/>
      <c r="BE17" s="1422"/>
      <c r="BF17" s="1500"/>
      <c r="BG17" s="1500"/>
      <c r="BH17" s="1496"/>
      <c r="BI17" s="1498"/>
      <c r="BJ17" s="1405"/>
    </row>
    <row r="18" spans="2:62" ht="273.75" customHeight="1" thickBot="1" x14ac:dyDescent="0.35">
      <c r="B18" s="1446"/>
      <c r="C18" s="1772"/>
      <c r="D18" s="1730"/>
      <c r="E18" s="1413" t="s">
        <v>74</v>
      </c>
      <c r="F18" s="1727" t="s">
        <v>254</v>
      </c>
      <c r="G18" s="1490" t="s">
        <v>494</v>
      </c>
      <c r="H18" s="1763" t="s">
        <v>367</v>
      </c>
      <c r="I18" s="1372" t="s">
        <v>63</v>
      </c>
      <c r="J18" s="1382" t="s">
        <v>495</v>
      </c>
      <c r="K18" s="1382" t="s">
        <v>496</v>
      </c>
      <c r="L18" s="1382" t="s">
        <v>355</v>
      </c>
      <c r="M18" s="1372" t="s">
        <v>373</v>
      </c>
      <c r="N18" s="1384" t="s">
        <v>112</v>
      </c>
      <c r="O18" s="1370">
        <v>0.2</v>
      </c>
      <c r="P18" s="1420" t="s">
        <v>53</v>
      </c>
      <c r="Q18" s="1420" t="s">
        <v>53</v>
      </c>
      <c r="R18" s="1420" t="s">
        <v>53</v>
      </c>
      <c r="S18" s="1420" t="s">
        <v>54</v>
      </c>
      <c r="T18" s="1420" t="s">
        <v>53</v>
      </c>
      <c r="U18" s="1420" t="s">
        <v>54</v>
      </c>
      <c r="V18" s="1420" t="s">
        <v>54</v>
      </c>
      <c r="W18" s="1420" t="s">
        <v>54</v>
      </c>
      <c r="X18" s="1420" t="s">
        <v>54</v>
      </c>
      <c r="Y18" s="1420" t="s">
        <v>53</v>
      </c>
      <c r="Z18" s="1420" t="s">
        <v>53</v>
      </c>
      <c r="AA18" s="1420" t="s">
        <v>53</v>
      </c>
      <c r="AB18" s="1420" t="s">
        <v>53</v>
      </c>
      <c r="AC18" s="1420" t="s">
        <v>53</v>
      </c>
      <c r="AD18" s="1420" t="s">
        <v>54</v>
      </c>
      <c r="AE18" s="1420" t="s">
        <v>53</v>
      </c>
      <c r="AF18" s="1420" t="s">
        <v>54</v>
      </c>
      <c r="AG18" s="1420" t="s">
        <v>53</v>
      </c>
      <c r="AH18" s="1420" t="s">
        <v>54</v>
      </c>
      <c r="AI18" s="1709">
        <v>11</v>
      </c>
      <c r="AJ18" s="1374" t="s">
        <v>130</v>
      </c>
      <c r="AK18" s="1376">
        <v>0.8</v>
      </c>
      <c r="AL18" s="1378" t="s">
        <v>129</v>
      </c>
      <c r="AM18" s="188" t="s">
        <v>84</v>
      </c>
      <c r="AN18" s="251" t="s">
        <v>1216</v>
      </c>
      <c r="AO18" s="248" t="s">
        <v>512</v>
      </c>
      <c r="AP18" s="635" t="s">
        <v>103</v>
      </c>
      <c r="AQ18" s="347" t="s">
        <v>61</v>
      </c>
      <c r="AR18" s="252">
        <v>0.25</v>
      </c>
      <c r="AS18" s="347" t="s">
        <v>56</v>
      </c>
      <c r="AT18" s="634">
        <v>0.15</v>
      </c>
      <c r="AU18" s="637">
        <v>0.4</v>
      </c>
      <c r="AV18" s="347" t="s">
        <v>57</v>
      </c>
      <c r="AW18" s="347" t="s">
        <v>58</v>
      </c>
      <c r="AX18" s="347" t="s">
        <v>59</v>
      </c>
      <c r="AY18" s="637">
        <v>0.12</v>
      </c>
      <c r="AZ18" s="638" t="s">
        <v>112</v>
      </c>
      <c r="BA18" s="637">
        <v>0.8</v>
      </c>
      <c r="BB18" s="638" t="s">
        <v>130</v>
      </c>
      <c r="BC18" s="625" t="s">
        <v>129</v>
      </c>
      <c r="BD18" s="1380" t="s">
        <v>60</v>
      </c>
      <c r="BE18" s="1420" t="s">
        <v>513</v>
      </c>
      <c r="BF18" s="1499" t="s">
        <v>514</v>
      </c>
      <c r="BG18" s="1499" t="s">
        <v>395</v>
      </c>
      <c r="BH18" s="1495">
        <v>44562</v>
      </c>
      <c r="BI18" s="1497">
        <v>44926</v>
      </c>
      <c r="BJ18" s="1404" t="s">
        <v>1217</v>
      </c>
    </row>
    <row r="19" spans="2:62" ht="213" customHeight="1" thickBot="1" x14ac:dyDescent="0.35">
      <c r="B19" s="1447"/>
      <c r="C19" s="1762"/>
      <c r="D19" s="1733"/>
      <c r="E19" s="1393"/>
      <c r="F19" s="1728"/>
      <c r="G19" s="1491"/>
      <c r="H19" s="1764"/>
      <c r="I19" s="1373"/>
      <c r="J19" s="1383"/>
      <c r="K19" s="1383"/>
      <c r="L19" s="1383"/>
      <c r="M19" s="1373"/>
      <c r="N19" s="1385"/>
      <c r="O19" s="1371"/>
      <c r="P19" s="1422"/>
      <c r="Q19" s="1422"/>
      <c r="R19" s="1422"/>
      <c r="S19" s="1422"/>
      <c r="T19" s="1422"/>
      <c r="U19" s="1422"/>
      <c r="V19" s="1422"/>
      <c r="W19" s="1422"/>
      <c r="X19" s="1422"/>
      <c r="Y19" s="1422"/>
      <c r="Z19" s="1422"/>
      <c r="AA19" s="1422"/>
      <c r="AB19" s="1422"/>
      <c r="AC19" s="1422"/>
      <c r="AD19" s="1422"/>
      <c r="AE19" s="1422"/>
      <c r="AF19" s="1422"/>
      <c r="AG19" s="1422"/>
      <c r="AH19" s="1422"/>
      <c r="AI19" s="1710"/>
      <c r="AJ19" s="1375"/>
      <c r="AK19" s="1377"/>
      <c r="AL19" s="1379"/>
      <c r="AM19" s="686" t="s">
        <v>347</v>
      </c>
      <c r="AN19" s="233" t="s">
        <v>522</v>
      </c>
      <c r="AO19" s="410" t="s">
        <v>512</v>
      </c>
      <c r="AP19" s="675" t="s">
        <v>105</v>
      </c>
      <c r="AQ19" s="669" t="s">
        <v>55</v>
      </c>
      <c r="AR19" s="198">
        <v>0.1</v>
      </c>
      <c r="AS19" s="669" t="s">
        <v>56</v>
      </c>
      <c r="AT19" s="651">
        <v>0.15</v>
      </c>
      <c r="AU19" s="676">
        <v>0.25</v>
      </c>
      <c r="AV19" s="669" t="s">
        <v>57</v>
      </c>
      <c r="AW19" s="669" t="s">
        <v>65</v>
      </c>
      <c r="AX19" s="669" t="s">
        <v>59</v>
      </c>
      <c r="AY19" s="671">
        <v>0.12</v>
      </c>
      <c r="AZ19" s="677" t="s">
        <v>112</v>
      </c>
      <c r="BA19" s="654">
        <v>0.60000000000000009</v>
      </c>
      <c r="BB19" s="677" t="s">
        <v>123</v>
      </c>
      <c r="BC19" s="672" t="s">
        <v>126</v>
      </c>
      <c r="BD19" s="1381"/>
      <c r="BE19" s="1422"/>
      <c r="BF19" s="1500"/>
      <c r="BG19" s="1500"/>
      <c r="BH19" s="1496"/>
      <c r="BI19" s="1498"/>
      <c r="BJ19" s="1405"/>
    </row>
    <row r="20" spans="2:62" ht="139.5" customHeight="1" thickBot="1" x14ac:dyDescent="0.35">
      <c r="B20" s="1445" t="s">
        <v>194</v>
      </c>
      <c r="C20" s="1761" t="s">
        <v>212</v>
      </c>
      <c r="D20" s="1732" t="s">
        <v>228</v>
      </c>
      <c r="E20" s="1392" t="s">
        <v>74</v>
      </c>
      <c r="F20" s="1727" t="s">
        <v>265</v>
      </c>
      <c r="G20" s="1490" t="s">
        <v>1218</v>
      </c>
      <c r="H20" s="1763" t="s">
        <v>367</v>
      </c>
      <c r="I20" s="1372" t="s">
        <v>63</v>
      </c>
      <c r="J20" s="1382" t="s">
        <v>771</v>
      </c>
      <c r="K20" s="1382" t="s">
        <v>1219</v>
      </c>
      <c r="L20" s="1382" t="s">
        <v>355</v>
      </c>
      <c r="M20" s="1372" t="s">
        <v>372</v>
      </c>
      <c r="N20" s="1384" t="s">
        <v>135</v>
      </c>
      <c r="O20" s="1370">
        <v>1</v>
      </c>
      <c r="P20" s="1420" t="s">
        <v>54</v>
      </c>
      <c r="Q20" s="1420" t="s">
        <v>53</v>
      </c>
      <c r="R20" s="1420" t="s">
        <v>54</v>
      </c>
      <c r="S20" s="1420" t="s">
        <v>54</v>
      </c>
      <c r="T20" s="1420" t="s">
        <v>53</v>
      </c>
      <c r="U20" s="1420" t="s">
        <v>53</v>
      </c>
      <c r="V20" s="1420" t="s">
        <v>53</v>
      </c>
      <c r="W20" s="1420" t="s">
        <v>54</v>
      </c>
      <c r="X20" s="1420" t="s">
        <v>53</v>
      </c>
      <c r="Y20" s="1420" t="s">
        <v>54</v>
      </c>
      <c r="Z20" s="1420" t="s">
        <v>54</v>
      </c>
      <c r="AA20" s="1420" t="s">
        <v>53</v>
      </c>
      <c r="AB20" s="1420" t="s">
        <v>54</v>
      </c>
      <c r="AC20" s="1420" t="s">
        <v>54</v>
      </c>
      <c r="AD20" s="1420" t="s">
        <v>53</v>
      </c>
      <c r="AE20" s="1420" t="s">
        <v>54</v>
      </c>
      <c r="AF20" s="1420" t="s">
        <v>54</v>
      </c>
      <c r="AG20" s="1420" t="s">
        <v>53</v>
      </c>
      <c r="AH20" s="1420" t="s">
        <v>54</v>
      </c>
      <c r="AI20" s="1709">
        <v>8</v>
      </c>
      <c r="AJ20" s="1374" t="s">
        <v>130</v>
      </c>
      <c r="AK20" s="1376">
        <v>0.8</v>
      </c>
      <c r="AL20" s="1378" t="s">
        <v>129</v>
      </c>
      <c r="AM20" s="686" t="s">
        <v>84</v>
      </c>
      <c r="AN20" s="599" t="s">
        <v>1220</v>
      </c>
      <c r="AO20" s="181" t="s">
        <v>1221</v>
      </c>
      <c r="AP20" s="642" t="s">
        <v>103</v>
      </c>
      <c r="AQ20" s="658" t="s">
        <v>62</v>
      </c>
      <c r="AR20" s="199">
        <v>0.15</v>
      </c>
      <c r="AS20" s="658" t="s">
        <v>56</v>
      </c>
      <c r="AT20" s="643">
        <v>0.15</v>
      </c>
      <c r="AU20" s="644">
        <v>0.3</v>
      </c>
      <c r="AV20" s="658" t="s">
        <v>57</v>
      </c>
      <c r="AW20" s="658" t="s">
        <v>58</v>
      </c>
      <c r="AX20" s="658" t="s">
        <v>59</v>
      </c>
      <c r="AY20" s="644">
        <v>0.7</v>
      </c>
      <c r="AZ20" s="645" t="s">
        <v>129</v>
      </c>
      <c r="BA20" s="644">
        <v>0.8</v>
      </c>
      <c r="BB20" s="645" t="s">
        <v>130</v>
      </c>
      <c r="BC20" s="646" t="s">
        <v>129</v>
      </c>
      <c r="BD20" s="1380" t="s">
        <v>60</v>
      </c>
      <c r="BE20" s="379" t="s">
        <v>1222</v>
      </c>
      <c r="BF20" s="670" t="s">
        <v>1223</v>
      </c>
      <c r="BG20" s="670" t="s">
        <v>775</v>
      </c>
      <c r="BH20" s="404">
        <v>44562</v>
      </c>
      <c r="BI20" s="404">
        <v>44866</v>
      </c>
      <c r="BJ20" s="405" t="s">
        <v>776</v>
      </c>
    </row>
    <row r="21" spans="2:62" ht="213" customHeight="1" thickBot="1" x14ac:dyDescent="0.35">
      <c r="B21" s="1446"/>
      <c r="C21" s="1772"/>
      <c r="D21" s="1730"/>
      <c r="E21" s="1433"/>
      <c r="F21" s="1728"/>
      <c r="G21" s="1491"/>
      <c r="H21" s="1764"/>
      <c r="I21" s="1373"/>
      <c r="J21" s="1383"/>
      <c r="K21" s="1383"/>
      <c r="L21" s="1383"/>
      <c r="M21" s="1373"/>
      <c r="N21" s="1385"/>
      <c r="O21" s="1371"/>
      <c r="P21" s="1422"/>
      <c r="Q21" s="1422"/>
      <c r="R21" s="1422"/>
      <c r="S21" s="1422"/>
      <c r="T21" s="1422"/>
      <c r="U21" s="1422"/>
      <c r="V21" s="1422"/>
      <c r="W21" s="1422"/>
      <c r="X21" s="1422"/>
      <c r="Y21" s="1422"/>
      <c r="Z21" s="1422"/>
      <c r="AA21" s="1422"/>
      <c r="AB21" s="1422"/>
      <c r="AC21" s="1422"/>
      <c r="AD21" s="1422"/>
      <c r="AE21" s="1422"/>
      <c r="AF21" s="1422"/>
      <c r="AG21" s="1422"/>
      <c r="AH21" s="1422"/>
      <c r="AI21" s="1710"/>
      <c r="AJ21" s="1375"/>
      <c r="AK21" s="1377"/>
      <c r="AL21" s="1379"/>
      <c r="AM21" s="686" t="s">
        <v>347</v>
      </c>
      <c r="AN21" s="377" t="s">
        <v>773</v>
      </c>
      <c r="AO21" s="181" t="s">
        <v>772</v>
      </c>
      <c r="AP21" s="675" t="s">
        <v>103</v>
      </c>
      <c r="AQ21" s="669" t="s">
        <v>62</v>
      </c>
      <c r="AR21" s="198">
        <v>0.15</v>
      </c>
      <c r="AS21" s="669" t="s">
        <v>56</v>
      </c>
      <c r="AT21" s="651">
        <v>0.15</v>
      </c>
      <c r="AU21" s="676">
        <v>0.3</v>
      </c>
      <c r="AV21" s="660" t="s">
        <v>57</v>
      </c>
      <c r="AW21" s="660" t="s">
        <v>58</v>
      </c>
      <c r="AX21" s="660" t="s">
        <v>59</v>
      </c>
      <c r="AY21" s="671">
        <v>0.49</v>
      </c>
      <c r="AZ21" s="677" t="s">
        <v>122</v>
      </c>
      <c r="BA21" s="654">
        <v>0.8</v>
      </c>
      <c r="BB21" s="677" t="s">
        <v>130</v>
      </c>
      <c r="BC21" s="672" t="s">
        <v>129</v>
      </c>
      <c r="BD21" s="1381"/>
      <c r="BE21" s="648" t="s">
        <v>1224</v>
      </c>
      <c r="BF21" s="648" t="s">
        <v>1225</v>
      </c>
      <c r="BG21" s="313" t="s">
        <v>395</v>
      </c>
      <c r="BH21" s="314">
        <v>44583</v>
      </c>
      <c r="BI21" s="314">
        <v>44895</v>
      </c>
      <c r="BJ21" s="406" t="s">
        <v>1226</v>
      </c>
    </row>
    <row r="22" spans="2:62" ht="124.5" customHeight="1" thickBot="1" x14ac:dyDescent="0.35">
      <c r="B22" s="1447"/>
      <c r="C22" s="1762"/>
      <c r="D22" s="1733"/>
      <c r="E22" s="647" t="s">
        <v>50</v>
      </c>
      <c r="F22" s="705" t="s">
        <v>268</v>
      </c>
      <c r="G22" s="688" t="s">
        <v>783</v>
      </c>
      <c r="H22" s="298" t="s">
        <v>367</v>
      </c>
      <c r="I22" s="688" t="s">
        <v>63</v>
      </c>
      <c r="J22" s="688" t="s">
        <v>784</v>
      </c>
      <c r="K22" s="688" t="s">
        <v>785</v>
      </c>
      <c r="L22" s="689" t="s">
        <v>355</v>
      </c>
      <c r="M22" s="299" t="s">
        <v>372</v>
      </c>
      <c r="N22" s="690" t="s">
        <v>135</v>
      </c>
      <c r="O22" s="691">
        <v>1</v>
      </c>
      <c r="P22" s="692" t="s">
        <v>53</v>
      </c>
      <c r="Q22" s="692" t="s">
        <v>53</v>
      </c>
      <c r="R22" s="692" t="s">
        <v>54</v>
      </c>
      <c r="S22" s="692" t="s">
        <v>54</v>
      </c>
      <c r="T22" s="692" t="s">
        <v>53</v>
      </c>
      <c r="U22" s="692" t="s">
        <v>53</v>
      </c>
      <c r="V22" s="692" t="s">
        <v>53</v>
      </c>
      <c r="W22" s="692" t="s">
        <v>53</v>
      </c>
      <c r="X22" s="692" t="s">
        <v>54</v>
      </c>
      <c r="Y22" s="692" t="s">
        <v>53</v>
      </c>
      <c r="Z22" s="692" t="s">
        <v>53</v>
      </c>
      <c r="AA22" s="692" t="s">
        <v>53</v>
      </c>
      <c r="AB22" s="692" t="s">
        <v>53</v>
      </c>
      <c r="AC22" s="692" t="s">
        <v>53</v>
      </c>
      <c r="AD22" s="692" t="s">
        <v>53</v>
      </c>
      <c r="AE22" s="692" t="s">
        <v>53</v>
      </c>
      <c r="AF22" s="692" t="s">
        <v>53</v>
      </c>
      <c r="AG22" s="692" t="s">
        <v>53</v>
      </c>
      <c r="AH22" s="692" t="s">
        <v>54</v>
      </c>
      <c r="AI22" s="703">
        <v>15</v>
      </c>
      <c r="AJ22" s="694" t="s">
        <v>155</v>
      </c>
      <c r="AK22" s="695">
        <v>1</v>
      </c>
      <c r="AL22" s="401" t="s">
        <v>91</v>
      </c>
      <c r="AM22" s="162" t="s">
        <v>84</v>
      </c>
      <c r="AN22" s="377" t="s">
        <v>786</v>
      </c>
      <c r="AO22" s="181" t="s">
        <v>787</v>
      </c>
      <c r="AP22" s="696" t="s">
        <v>103</v>
      </c>
      <c r="AQ22" s="697" t="s">
        <v>61</v>
      </c>
      <c r="AR22" s="707">
        <v>0.25</v>
      </c>
      <c r="AS22" s="697" t="s">
        <v>56</v>
      </c>
      <c r="AT22" s="695">
        <v>0.15</v>
      </c>
      <c r="AU22" s="698">
        <v>0.4</v>
      </c>
      <c r="AV22" s="697" t="s">
        <v>57</v>
      </c>
      <c r="AW22" s="697" t="s">
        <v>58</v>
      </c>
      <c r="AX22" s="697" t="s">
        <v>59</v>
      </c>
      <c r="AY22" s="698">
        <v>0.6</v>
      </c>
      <c r="AZ22" s="699" t="s">
        <v>122</v>
      </c>
      <c r="BA22" s="698">
        <v>1</v>
      </c>
      <c r="BB22" s="699" t="s">
        <v>155</v>
      </c>
      <c r="BC22" s="700" t="s">
        <v>91</v>
      </c>
      <c r="BD22" s="697" t="s">
        <v>60</v>
      </c>
      <c r="BE22" s="692" t="s">
        <v>788</v>
      </c>
      <c r="BF22" s="692" t="s">
        <v>1227</v>
      </c>
      <c r="BG22" s="407" t="s">
        <v>430</v>
      </c>
      <c r="BH22" s="408">
        <v>44562</v>
      </c>
      <c r="BI22" s="408">
        <v>44895</v>
      </c>
      <c r="BJ22" s="409" t="s">
        <v>978</v>
      </c>
    </row>
    <row r="23" spans="2:62" ht="179.25" customHeight="1" thickBot="1" x14ac:dyDescent="0.35">
      <c r="B23" s="778" t="s">
        <v>199</v>
      </c>
      <c r="C23" s="741" t="s">
        <v>207</v>
      </c>
      <c r="D23" s="743" t="s">
        <v>225</v>
      </c>
      <c r="E23" s="215" t="s">
        <v>50</v>
      </c>
      <c r="F23" s="733" t="s">
        <v>271</v>
      </c>
      <c r="G23" s="740" t="s">
        <v>669</v>
      </c>
      <c r="H23" s="161" t="s">
        <v>367</v>
      </c>
      <c r="I23" s="728" t="s">
        <v>63</v>
      </c>
      <c r="J23" s="728" t="s">
        <v>1149</v>
      </c>
      <c r="K23" s="728" t="s">
        <v>1150</v>
      </c>
      <c r="L23" s="729" t="s">
        <v>355</v>
      </c>
      <c r="M23" s="390" t="s">
        <v>373</v>
      </c>
      <c r="N23" s="712" t="s">
        <v>112</v>
      </c>
      <c r="O23" s="713">
        <v>0.2</v>
      </c>
      <c r="P23" s="632" t="s">
        <v>53</v>
      </c>
      <c r="Q23" s="632" t="s">
        <v>53</v>
      </c>
      <c r="R23" s="632" t="s">
        <v>53</v>
      </c>
      <c r="S23" s="632" t="s">
        <v>53</v>
      </c>
      <c r="T23" s="632" t="s">
        <v>53</v>
      </c>
      <c r="U23" s="632" t="s">
        <v>53</v>
      </c>
      <c r="V23" s="632" t="s">
        <v>53</v>
      </c>
      <c r="W23" s="632" t="s">
        <v>53</v>
      </c>
      <c r="X23" s="632" t="s">
        <v>54</v>
      </c>
      <c r="Y23" s="632" t="s">
        <v>53</v>
      </c>
      <c r="Z23" s="632" t="s">
        <v>53</v>
      </c>
      <c r="AA23" s="632" t="s">
        <v>53</v>
      </c>
      <c r="AB23" s="632" t="s">
        <v>53</v>
      </c>
      <c r="AC23" s="632" t="s">
        <v>53</v>
      </c>
      <c r="AD23" s="632" t="s">
        <v>53</v>
      </c>
      <c r="AE23" s="632" t="s">
        <v>54</v>
      </c>
      <c r="AF23" s="632" t="s">
        <v>53</v>
      </c>
      <c r="AG23" s="632" t="s">
        <v>53</v>
      </c>
      <c r="AH23" s="632" t="s">
        <v>54</v>
      </c>
      <c r="AI23" s="600">
        <v>16</v>
      </c>
      <c r="AJ23" s="628" t="s">
        <v>155</v>
      </c>
      <c r="AK23" s="627">
        <v>1</v>
      </c>
      <c r="AL23" s="732" t="s">
        <v>91</v>
      </c>
      <c r="AM23" s="687" t="s">
        <v>84</v>
      </c>
      <c r="AN23" s="742" t="s">
        <v>1151</v>
      </c>
      <c r="AO23" s="542" t="s">
        <v>1152</v>
      </c>
      <c r="AP23" s="356" t="s">
        <v>103</v>
      </c>
      <c r="AQ23" s="708" t="s">
        <v>62</v>
      </c>
      <c r="AR23" s="711">
        <v>0.15</v>
      </c>
      <c r="AS23" s="708" t="s">
        <v>56</v>
      </c>
      <c r="AT23" s="627">
        <v>0.15</v>
      </c>
      <c r="AU23" s="606">
        <v>0.3</v>
      </c>
      <c r="AV23" s="708" t="s">
        <v>57</v>
      </c>
      <c r="AW23" s="708" t="s">
        <v>58</v>
      </c>
      <c r="AX23" s="708" t="s">
        <v>59</v>
      </c>
      <c r="AY23" s="606">
        <v>0.14000000000000001</v>
      </c>
      <c r="AZ23" s="605" t="s">
        <v>112</v>
      </c>
      <c r="BA23" s="606">
        <v>1</v>
      </c>
      <c r="BB23" s="605" t="s">
        <v>155</v>
      </c>
      <c r="BC23" s="604" t="s">
        <v>91</v>
      </c>
      <c r="BD23" s="708" t="s">
        <v>60</v>
      </c>
      <c r="BE23" s="725" t="s">
        <v>1153</v>
      </c>
      <c r="BF23" s="725" t="s">
        <v>1152</v>
      </c>
      <c r="BG23" s="683" t="s">
        <v>802</v>
      </c>
      <c r="BH23" s="735">
        <v>44563</v>
      </c>
      <c r="BI23" s="735">
        <v>44926</v>
      </c>
      <c r="BJ23" s="730" t="s">
        <v>1154</v>
      </c>
    </row>
    <row r="24" spans="2:62" ht="128.25" customHeight="1" thickBot="1" x14ac:dyDescent="0.35">
      <c r="B24" s="1445" t="s">
        <v>197</v>
      </c>
      <c r="C24" s="1761" t="s">
        <v>216</v>
      </c>
      <c r="D24" s="1732" t="s">
        <v>229</v>
      </c>
      <c r="E24" s="1392" t="s">
        <v>50</v>
      </c>
      <c r="F24" s="1727" t="s">
        <v>289</v>
      </c>
      <c r="G24" s="1490" t="s">
        <v>753</v>
      </c>
      <c r="H24" s="1763" t="s">
        <v>367</v>
      </c>
      <c r="I24" s="1372" t="s">
        <v>63</v>
      </c>
      <c r="J24" s="1480" t="s">
        <v>750</v>
      </c>
      <c r="K24" s="1474" t="s">
        <v>751</v>
      </c>
      <c r="L24" s="1382" t="s">
        <v>355</v>
      </c>
      <c r="M24" s="1372" t="s">
        <v>373</v>
      </c>
      <c r="N24" s="1384" t="s">
        <v>112</v>
      </c>
      <c r="O24" s="1370">
        <v>0.2</v>
      </c>
      <c r="P24" s="1420" t="s">
        <v>53</v>
      </c>
      <c r="Q24" s="1420" t="s">
        <v>53</v>
      </c>
      <c r="R24" s="1420" t="s">
        <v>53</v>
      </c>
      <c r="S24" s="1420" t="s">
        <v>54</v>
      </c>
      <c r="T24" s="1420" t="s">
        <v>53</v>
      </c>
      <c r="U24" s="1420" t="s">
        <v>53</v>
      </c>
      <c r="V24" s="1420" t="s">
        <v>53</v>
      </c>
      <c r="W24" s="1420" t="s">
        <v>54</v>
      </c>
      <c r="X24" s="1420" t="s">
        <v>54</v>
      </c>
      <c r="Y24" s="1420" t="s">
        <v>53</v>
      </c>
      <c r="Z24" s="1420" t="s">
        <v>53</v>
      </c>
      <c r="AA24" s="1420" t="s">
        <v>53</v>
      </c>
      <c r="AB24" s="1420" t="s">
        <v>53</v>
      </c>
      <c r="AC24" s="1420" t="s">
        <v>53</v>
      </c>
      <c r="AD24" s="1420" t="s">
        <v>54</v>
      </c>
      <c r="AE24" s="1420" t="s">
        <v>54</v>
      </c>
      <c r="AF24" s="1420" t="s">
        <v>54</v>
      </c>
      <c r="AG24" s="1420" t="s">
        <v>54</v>
      </c>
      <c r="AH24" s="1420" t="s">
        <v>54</v>
      </c>
      <c r="AI24" s="1709">
        <v>11</v>
      </c>
      <c r="AJ24" s="1374" t="s">
        <v>130</v>
      </c>
      <c r="AK24" s="1376">
        <v>0.8</v>
      </c>
      <c r="AL24" s="1378" t="s">
        <v>129</v>
      </c>
      <c r="AM24" s="389" t="s">
        <v>84</v>
      </c>
      <c r="AN24" s="391" t="s">
        <v>755</v>
      </c>
      <c r="AO24" s="181" t="s">
        <v>752</v>
      </c>
      <c r="AP24" s="642" t="s">
        <v>103</v>
      </c>
      <c r="AQ24" s="658" t="s">
        <v>61</v>
      </c>
      <c r="AR24" s="199">
        <v>0.25</v>
      </c>
      <c r="AS24" s="658" t="s">
        <v>56</v>
      </c>
      <c r="AT24" s="643">
        <v>0.15</v>
      </c>
      <c r="AU24" s="644">
        <v>0.4</v>
      </c>
      <c r="AV24" s="658" t="s">
        <v>57</v>
      </c>
      <c r="AW24" s="658" t="s">
        <v>58</v>
      </c>
      <c r="AX24" s="658" t="s">
        <v>59</v>
      </c>
      <c r="AY24" s="644">
        <v>0.12</v>
      </c>
      <c r="AZ24" s="645" t="s">
        <v>112</v>
      </c>
      <c r="BA24" s="644">
        <v>0.8</v>
      </c>
      <c r="BB24" s="645" t="s">
        <v>130</v>
      </c>
      <c r="BC24" s="646" t="s">
        <v>129</v>
      </c>
      <c r="BD24" s="1380" t="s">
        <v>60</v>
      </c>
      <c r="BE24" s="1765" t="s">
        <v>756</v>
      </c>
      <c r="BF24" s="1499" t="s">
        <v>757</v>
      </c>
      <c r="BG24" s="1499" t="s">
        <v>390</v>
      </c>
      <c r="BH24" s="1495">
        <v>44713</v>
      </c>
      <c r="BI24" s="1497">
        <v>44895</v>
      </c>
      <c r="BJ24" s="1501" t="s">
        <v>758</v>
      </c>
    </row>
    <row r="25" spans="2:62" ht="189.75" customHeight="1" thickBot="1" x14ac:dyDescent="0.35">
      <c r="B25" s="1447"/>
      <c r="C25" s="1762"/>
      <c r="D25" s="1733"/>
      <c r="E25" s="1393"/>
      <c r="F25" s="1728"/>
      <c r="G25" s="1491"/>
      <c r="H25" s="1764"/>
      <c r="I25" s="1373"/>
      <c r="J25" s="1482"/>
      <c r="K25" s="1476"/>
      <c r="L25" s="1383"/>
      <c r="M25" s="1373"/>
      <c r="N25" s="1385"/>
      <c r="O25" s="1371"/>
      <c r="P25" s="1422"/>
      <c r="Q25" s="1422"/>
      <c r="R25" s="1422"/>
      <c r="S25" s="1422"/>
      <c r="T25" s="1422"/>
      <c r="U25" s="1422"/>
      <c r="V25" s="1422"/>
      <c r="W25" s="1422"/>
      <c r="X25" s="1422"/>
      <c r="Y25" s="1422"/>
      <c r="Z25" s="1422"/>
      <c r="AA25" s="1422"/>
      <c r="AB25" s="1422"/>
      <c r="AC25" s="1422"/>
      <c r="AD25" s="1422"/>
      <c r="AE25" s="1422"/>
      <c r="AF25" s="1422"/>
      <c r="AG25" s="1422"/>
      <c r="AH25" s="1422"/>
      <c r="AI25" s="1710"/>
      <c r="AJ25" s="1375"/>
      <c r="AK25" s="1377"/>
      <c r="AL25" s="1379"/>
      <c r="AM25" s="710" t="s">
        <v>347</v>
      </c>
      <c r="AN25" s="392" t="s">
        <v>754</v>
      </c>
      <c r="AO25" s="181" t="s">
        <v>752</v>
      </c>
      <c r="AP25" s="675" t="s">
        <v>103</v>
      </c>
      <c r="AQ25" s="669" t="s">
        <v>62</v>
      </c>
      <c r="AR25" s="198">
        <v>0.15</v>
      </c>
      <c r="AS25" s="669" t="s">
        <v>56</v>
      </c>
      <c r="AT25" s="651">
        <v>0.15</v>
      </c>
      <c r="AU25" s="676">
        <v>0.3</v>
      </c>
      <c r="AV25" s="669" t="s">
        <v>73</v>
      </c>
      <c r="AW25" s="669" t="s">
        <v>58</v>
      </c>
      <c r="AX25" s="669" t="s">
        <v>59</v>
      </c>
      <c r="AY25" s="671">
        <v>8.3999999999999991E-2</v>
      </c>
      <c r="AZ25" s="677" t="s">
        <v>112</v>
      </c>
      <c r="BA25" s="654">
        <v>0.8</v>
      </c>
      <c r="BB25" s="677" t="s">
        <v>130</v>
      </c>
      <c r="BC25" s="672" t="s">
        <v>129</v>
      </c>
      <c r="BD25" s="1381"/>
      <c r="BE25" s="1787"/>
      <c r="BF25" s="1500"/>
      <c r="BG25" s="1500"/>
      <c r="BH25" s="1496"/>
      <c r="BI25" s="1498"/>
      <c r="BJ25" s="1502"/>
    </row>
    <row r="26" spans="2:62" ht="207" customHeight="1" thickBot="1" x14ac:dyDescent="0.35">
      <c r="B26" s="1445" t="s">
        <v>195</v>
      </c>
      <c r="C26" s="1761" t="s">
        <v>208</v>
      </c>
      <c r="D26" s="1732" t="s">
        <v>230</v>
      </c>
      <c r="E26" s="800" t="s">
        <v>74</v>
      </c>
      <c r="F26" s="705" t="s">
        <v>301</v>
      </c>
      <c r="G26" s="688" t="s">
        <v>1245</v>
      </c>
      <c r="H26" s="537" t="s">
        <v>367</v>
      </c>
      <c r="I26" s="688" t="s">
        <v>63</v>
      </c>
      <c r="J26" s="688" t="s">
        <v>1091</v>
      </c>
      <c r="K26" s="688" t="s">
        <v>1092</v>
      </c>
      <c r="L26" s="689" t="s">
        <v>355</v>
      </c>
      <c r="M26" s="299" t="s">
        <v>372</v>
      </c>
      <c r="N26" s="690" t="s">
        <v>135</v>
      </c>
      <c r="O26" s="691">
        <v>1</v>
      </c>
      <c r="P26" s="692" t="s">
        <v>53</v>
      </c>
      <c r="Q26" s="692" t="s">
        <v>53</v>
      </c>
      <c r="R26" s="692" t="s">
        <v>54</v>
      </c>
      <c r="S26" s="692" t="s">
        <v>54</v>
      </c>
      <c r="T26" s="692" t="s">
        <v>53</v>
      </c>
      <c r="U26" s="692" t="s">
        <v>53</v>
      </c>
      <c r="V26" s="692" t="s">
        <v>53</v>
      </c>
      <c r="W26" s="692" t="s">
        <v>53</v>
      </c>
      <c r="X26" s="692" t="s">
        <v>54</v>
      </c>
      <c r="Y26" s="692" t="s">
        <v>53</v>
      </c>
      <c r="Z26" s="692" t="s">
        <v>53</v>
      </c>
      <c r="AA26" s="692" t="s">
        <v>53</v>
      </c>
      <c r="AB26" s="692" t="s">
        <v>53</v>
      </c>
      <c r="AC26" s="692" t="s">
        <v>53</v>
      </c>
      <c r="AD26" s="692" t="s">
        <v>53</v>
      </c>
      <c r="AE26" s="692" t="s">
        <v>53</v>
      </c>
      <c r="AF26" s="692" t="s">
        <v>53</v>
      </c>
      <c r="AG26" s="692" t="s">
        <v>53</v>
      </c>
      <c r="AH26" s="692" t="s">
        <v>54</v>
      </c>
      <c r="AI26" s="703">
        <v>15</v>
      </c>
      <c r="AJ26" s="694" t="s">
        <v>155</v>
      </c>
      <c r="AK26" s="695">
        <v>1</v>
      </c>
      <c r="AL26" s="706" t="s">
        <v>91</v>
      </c>
      <c r="AM26" s="686" t="s">
        <v>84</v>
      </c>
      <c r="AN26" s="377" t="s">
        <v>1246</v>
      </c>
      <c r="AO26" s="181" t="s">
        <v>1247</v>
      </c>
      <c r="AP26" s="805" t="s">
        <v>103</v>
      </c>
      <c r="AQ26" s="786" t="s">
        <v>61</v>
      </c>
      <c r="AR26" s="465">
        <v>0.25</v>
      </c>
      <c r="AS26" s="786" t="s">
        <v>56</v>
      </c>
      <c r="AT26" s="784">
        <v>0.15</v>
      </c>
      <c r="AU26" s="792">
        <v>0.4</v>
      </c>
      <c r="AV26" s="786" t="s">
        <v>57</v>
      </c>
      <c r="AW26" s="786" t="s">
        <v>58</v>
      </c>
      <c r="AX26" s="786" t="s">
        <v>59</v>
      </c>
      <c r="AY26" s="792">
        <v>0.6</v>
      </c>
      <c r="AZ26" s="790" t="s">
        <v>122</v>
      </c>
      <c r="BA26" s="792">
        <v>1</v>
      </c>
      <c r="BB26" s="790" t="s">
        <v>155</v>
      </c>
      <c r="BC26" s="794" t="s">
        <v>91</v>
      </c>
      <c r="BD26" s="786" t="s">
        <v>60</v>
      </c>
      <c r="BE26" s="798" t="s">
        <v>1248</v>
      </c>
      <c r="BF26" s="798" t="s">
        <v>1249</v>
      </c>
      <c r="BG26" s="466" t="s">
        <v>430</v>
      </c>
      <c r="BH26" s="467">
        <v>44562</v>
      </c>
      <c r="BI26" s="467">
        <v>44895</v>
      </c>
      <c r="BJ26" s="796" t="s">
        <v>1093</v>
      </c>
    </row>
    <row r="27" spans="2:62" ht="72" customHeight="1" thickBot="1" x14ac:dyDescent="0.35">
      <c r="B27" s="1446"/>
      <c r="C27" s="1772"/>
      <c r="D27" s="1730"/>
      <c r="E27" s="1413" t="s">
        <v>50</v>
      </c>
      <c r="F27" s="1727" t="s">
        <v>304</v>
      </c>
      <c r="G27" s="1396" t="s">
        <v>851</v>
      </c>
      <c r="H27" s="1768" t="s">
        <v>367</v>
      </c>
      <c r="I27" s="1372" t="s">
        <v>63</v>
      </c>
      <c r="J27" s="1382" t="s">
        <v>1228</v>
      </c>
      <c r="K27" s="1382" t="s">
        <v>852</v>
      </c>
      <c r="L27" s="1382" t="s">
        <v>101</v>
      </c>
      <c r="M27" s="1372" t="s">
        <v>372</v>
      </c>
      <c r="N27" s="1384" t="s">
        <v>135</v>
      </c>
      <c r="O27" s="1370">
        <v>1</v>
      </c>
      <c r="P27" s="1420" t="s">
        <v>53</v>
      </c>
      <c r="Q27" s="1420" t="s">
        <v>53</v>
      </c>
      <c r="R27" s="1420" t="s">
        <v>53</v>
      </c>
      <c r="S27" s="1420" t="s">
        <v>53</v>
      </c>
      <c r="T27" s="1420" t="s">
        <v>53</v>
      </c>
      <c r="U27" s="1420" t="s">
        <v>53</v>
      </c>
      <c r="V27" s="1420" t="s">
        <v>53</v>
      </c>
      <c r="W27" s="1420" t="s">
        <v>53</v>
      </c>
      <c r="X27" s="1420" t="s">
        <v>53</v>
      </c>
      <c r="Y27" s="1420" t="s">
        <v>53</v>
      </c>
      <c r="Z27" s="1420" t="s">
        <v>53</v>
      </c>
      <c r="AA27" s="1420" t="s">
        <v>53</v>
      </c>
      <c r="AB27" s="1420" t="s">
        <v>53</v>
      </c>
      <c r="AC27" s="1420" t="s">
        <v>53</v>
      </c>
      <c r="AD27" s="1420" t="s">
        <v>53</v>
      </c>
      <c r="AE27" s="1420" t="s">
        <v>54</v>
      </c>
      <c r="AF27" s="1420" t="s">
        <v>53</v>
      </c>
      <c r="AG27" s="1420" t="s">
        <v>53</v>
      </c>
      <c r="AH27" s="1420" t="s">
        <v>54</v>
      </c>
      <c r="AI27" s="1709">
        <v>17</v>
      </c>
      <c r="AJ27" s="1374" t="s">
        <v>155</v>
      </c>
      <c r="AK27" s="1376">
        <v>1</v>
      </c>
      <c r="AL27" s="1711" t="s">
        <v>91</v>
      </c>
      <c r="AM27" s="1784" t="s">
        <v>84</v>
      </c>
      <c r="AN27" s="1483" t="s">
        <v>853</v>
      </c>
      <c r="AO27" s="1780" t="s">
        <v>787</v>
      </c>
      <c r="AP27" s="1410" t="s">
        <v>103</v>
      </c>
      <c r="AQ27" s="1380" t="s">
        <v>61</v>
      </c>
      <c r="AR27" s="707">
        <v>0.25</v>
      </c>
      <c r="AS27" s="1380" t="s">
        <v>56</v>
      </c>
      <c r="AT27" s="1376">
        <v>0.15</v>
      </c>
      <c r="AU27" s="1400">
        <v>0.4</v>
      </c>
      <c r="AV27" s="1380" t="s">
        <v>57</v>
      </c>
      <c r="AW27" s="1380" t="s">
        <v>58</v>
      </c>
      <c r="AX27" s="1380" t="s">
        <v>59</v>
      </c>
      <c r="AY27" s="1400">
        <v>0.6</v>
      </c>
      <c r="AZ27" s="1398" t="s">
        <v>122</v>
      </c>
      <c r="BA27" s="1400">
        <v>1</v>
      </c>
      <c r="BB27" s="1398" t="s">
        <v>155</v>
      </c>
      <c r="BC27" s="1402" t="s">
        <v>91</v>
      </c>
      <c r="BD27" s="1380" t="s">
        <v>60</v>
      </c>
      <c r="BE27" s="607" t="s">
        <v>856</v>
      </c>
      <c r="BF27" s="584" t="s">
        <v>854</v>
      </c>
      <c r="BG27" s="584" t="s">
        <v>395</v>
      </c>
      <c r="BH27" s="585">
        <v>44562</v>
      </c>
      <c r="BI27" s="586">
        <v>44926</v>
      </c>
      <c r="BJ27" s="1404" t="s">
        <v>855</v>
      </c>
    </row>
    <row r="28" spans="2:62" ht="66" customHeight="1" thickBot="1" x14ac:dyDescent="0.35">
      <c r="B28" s="1446"/>
      <c r="C28" s="1772"/>
      <c r="D28" s="1730"/>
      <c r="E28" s="1436"/>
      <c r="F28" s="1731"/>
      <c r="G28" s="1462"/>
      <c r="H28" s="1769"/>
      <c r="I28" s="1415"/>
      <c r="J28" s="1423"/>
      <c r="K28" s="1423"/>
      <c r="L28" s="1423"/>
      <c r="M28" s="1415"/>
      <c r="N28" s="1424"/>
      <c r="O28" s="1414"/>
      <c r="P28" s="1421"/>
      <c r="Q28" s="1421"/>
      <c r="R28" s="1421"/>
      <c r="S28" s="1421"/>
      <c r="T28" s="1421"/>
      <c r="U28" s="1421"/>
      <c r="V28" s="1421"/>
      <c r="W28" s="1421"/>
      <c r="X28" s="1421"/>
      <c r="Y28" s="1421"/>
      <c r="Z28" s="1421"/>
      <c r="AA28" s="1421"/>
      <c r="AB28" s="1421"/>
      <c r="AC28" s="1421"/>
      <c r="AD28" s="1421"/>
      <c r="AE28" s="1421"/>
      <c r="AF28" s="1421"/>
      <c r="AG28" s="1421"/>
      <c r="AH28" s="1421"/>
      <c r="AI28" s="1714"/>
      <c r="AJ28" s="1416"/>
      <c r="AK28" s="1417"/>
      <c r="AL28" s="1712"/>
      <c r="AM28" s="1785"/>
      <c r="AN28" s="1779"/>
      <c r="AO28" s="1781"/>
      <c r="AP28" s="1783"/>
      <c r="AQ28" s="1419"/>
      <c r="AR28" s="707"/>
      <c r="AS28" s="1419"/>
      <c r="AT28" s="1417"/>
      <c r="AU28" s="1777"/>
      <c r="AV28" s="1419"/>
      <c r="AW28" s="1419"/>
      <c r="AX28" s="1419"/>
      <c r="AY28" s="1777"/>
      <c r="AZ28" s="1778"/>
      <c r="BA28" s="1777"/>
      <c r="BB28" s="1778"/>
      <c r="BC28" s="1750"/>
      <c r="BD28" s="1419"/>
      <c r="BE28" s="609" t="s">
        <v>857</v>
      </c>
      <c r="BF28" s="471" t="s">
        <v>854</v>
      </c>
      <c r="BG28" s="471" t="s">
        <v>395</v>
      </c>
      <c r="BH28" s="274">
        <v>44562</v>
      </c>
      <c r="BI28" s="472">
        <v>44926</v>
      </c>
      <c r="BJ28" s="1412"/>
    </row>
    <row r="29" spans="2:62" ht="104.25" customHeight="1" thickBot="1" x14ac:dyDescent="0.35">
      <c r="B29" s="1446"/>
      <c r="C29" s="1772"/>
      <c r="D29" s="1730"/>
      <c r="E29" s="1436"/>
      <c r="F29" s="1731"/>
      <c r="G29" s="1462"/>
      <c r="H29" s="1769"/>
      <c r="I29" s="1415"/>
      <c r="J29" s="1423"/>
      <c r="K29" s="1423"/>
      <c r="L29" s="1423"/>
      <c r="M29" s="1415"/>
      <c r="N29" s="1424"/>
      <c r="O29" s="1414"/>
      <c r="P29" s="1421"/>
      <c r="Q29" s="1421"/>
      <c r="R29" s="1421"/>
      <c r="S29" s="1421"/>
      <c r="T29" s="1421"/>
      <c r="U29" s="1421"/>
      <c r="V29" s="1421"/>
      <c r="W29" s="1421"/>
      <c r="X29" s="1421"/>
      <c r="Y29" s="1421"/>
      <c r="Z29" s="1421"/>
      <c r="AA29" s="1421"/>
      <c r="AB29" s="1421"/>
      <c r="AC29" s="1421"/>
      <c r="AD29" s="1421"/>
      <c r="AE29" s="1421"/>
      <c r="AF29" s="1421"/>
      <c r="AG29" s="1421"/>
      <c r="AH29" s="1421"/>
      <c r="AI29" s="1714"/>
      <c r="AJ29" s="1416"/>
      <c r="AK29" s="1417"/>
      <c r="AL29" s="1712"/>
      <c r="AM29" s="1785"/>
      <c r="AN29" s="1779"/>
      <c r="AO29" s="1781"/>
      <c r="AP29" s="1783"/>
      <c r="AQ29" s="1419"/>
      <c r="AR29" s="707"/>
      <c r="AS29" s="1419"/>
      <c r="AT29" s="1417"/>
      <c r="AU29" s="1777"/>
      <c r="AV29" s="1419"/>
      <c r="AW29" s="1419"/>
      <c r="AX29" s="1419"/>
      <c r="AY29" s="1777"/>
      <c r="AZ29" s="1778"/>
      <c r="BA29" s="1777"/>
      <c r="BB29" s="1778"/>
      <c r="BC29" s="1750"/>
      <c r="BD29" s="1419"/>
      <c r="BE29" s="609" t="s">
        <v>859</v>
      </c>
      <c r="BF29" s="471" t="s">
        <v>854</v>
      </c>
      <c r="BG29" s="471" t="s">
        <v>395</v>
      </c>
      <c r="BH29" s="274">
        <v>44562</v>
      </c>
      <c r="BI29" s="472">
        <v>44926</v>
      </c>
      <c r="BJ29" s="1412"/>
    </row>
    <row r="30" spans="2:62" ht="132.75" customHeight="1" thickBot="1" x14ac:dyDescent="0.35">
      <c r="B30" s="1446"/>
      <c r="C30" s="1772"/>
      <c r="D30" s="1730"/>
      <c r="E30" s="1433"/>
      <c r="F30" s="1728"/>
      <c r="G30" s="1397"/>
      <c r="H30" s="1770"/>
      <c r="I30" s="1373"/>
      <c r="J30" s="1383"/>
      <c r="K30" s="1383"/>
      <c r="L30" s="1383"/>
      <c r="M30" s="1373"/>
      <c r="N30" s="1385"/>
      <c r="O30" s="1371"/>
      <c r="P30" s="1422"/>
      <c r="Q30" s="1422"/>
      <c r="R30" s="1422"/>
      <c r="S30" s="1422"/>
      <c r="T30" s="1422"/>
      <c r="U30" s="1422"/>
      <c r="V30" s="1422"/>
      <c r="W30" s="1422"/>
      <c r="X30" s="1422"/>
      <c r="Y30" s="1422"/>
      <c r="Z30" s="1422"/>
      <c r="AA30" s="1422"/>
      <c r="AB30" s="1422"/>
      <c r="AC30" s="1422"/>
      <c r="AD30" s="1422"/>
      <c r="AE30" s="1422"/>
      <c r="AF30" s="1422"/>
      <c r="AG30" s="1422"/>
      <c r="AH30" s="1422"/>
      <c r="AI30" s="1710"/>
      <c r="AJ30" s="1375"/>
      <c r="AK30" s="1377"/>
      <c r="AL30" s="1713"/>
      <c r="AM30" s="1786"/>
      <c r="AN30" s="1484"/>
      <c r="AO30" s="1782"/>
      <c r="AP30" s="1411"/>
      <c r="AQ30" s="1381"/>
      <c r="AR30" s="465"/>
      <c r="AS30" s="1381"/>
      <c r="AT30" s="1377"/>
      <c r="AU30" s="1401"/>
      <c r="AV30" s="1381"/>
      <c r="AW30" s="1381"/>
      <c r="AX30" s="1381"/>
      <c r="AY30" s="1401"/>
      <c r="AZ30" s="1399"/>
      <c r="BA30" s="1401"/>
      <c r="BB30" s="1399"/>
      <c r="BC30" s="1403"/>
      <c r="BD30" s="1381"/>
      <c r="BE30" s="482" t="s">
        <v>858</v>
      </c>
      <c r="BF30" s="483" t="s">
        <v>854</v>
      </c>
      <c r="BG30" s="483" t="s">
        <v>395</v>
      </c>
      <c r="BH30" s="484">
        <v>44562</v>
      </c>
      <c r="BI30" s="485">
        <v>44926</v>
      </c>
      <c r="BJ30" s="1405"/>
    </row>
    <row r="31" spans="2:62" ht="137.25" customHeight="1" thickBot="1" x14ac:dyDescent="0.35">
      <c r="B31" s="1446"/>
      <c r="C31" s="1772"/>
      <c r="D31" s="1730"/>
      <c r="E31" s="1413" t="s">
        <v>50</v>
      </c>
      <c r="F31" s="1727" t="s">
        <v>330</v>
      </c>
      <c r="G31" s="1396" t="s">
        <v>864</v>
      </c>
      <c r="H31" s="1768" t="s">
        <v>367</v>
      </c>
      <c r="I31" s="1372" t="s">
        <v>63</v>
      </c>
      <c r="J31" s="1382" t="s">
        <v>1229</v>
      </c>
      <c r="K31" s="1382" t="s">
        <v>865</v>
      </c>
      <c r="L31" s="1382" t="s">
        <v>355</v>
      </c>
      <c r="M31" s="1372" t="s">
        <v>372</v>
      </c>
      <c r="N31" s="1384" t="s">
        <v>135</v>
      </c>
      <c r="O31" s="1370">
        <v>1</v>
      </c>
      <c r="P31" s="1420" t="s">
        <v>53</v>
      </c>
      <c r="Q31" s="1420" t="s">
        <v>53</v>
      </c>
      <c r="R31" s="1420" t="s">
        <v>53</v>
      </c>
      <c r="S31" s="1420" t="s">
        <v>53</v>
      </c>
      <c r="T31" s="1420" t="s">
        <v>53</v>
      </c>
      <c r="U31" s="1420" t="s">
        <v>53</v>
      </c>
      <c r="V31" s="1420" t="s">
        <v>53</v>
      </c>
      <c r="W31" s="1420" t="s">
        <v>53</v>
      </c>
      <c r="X31" s="1420" t="s">
        <v>53</v>
      </c>
      <c r="Y31" s="1420" t="s">
        <v>53</v>
      </c>
      <c r="Z31" s="1420" t="s">
        <v>53</v>
      </c>
      <c r="AA31" s="1420" t="s">
        <v>53</v>
      </c>
      <c r="AB31" s="1420" t="s">
        <v>53</v>
      </c>
      <c r="AC31" s="1420" t="s">
        <v>53</v>
      </c>
      <c r="AD31" s="1420" t="s">
        <v>53</v>
      </c>
      <c r="AE31" s="1420" t="s">
        <v>54</v>
      </c>
      <c r="AF31" s="1420" t="s">
        <v>53</v>
      </c>
      <c r="AG31" s="1420" t="s">
        <v>53</v>
      </c>
      <c r="AH31" s="1420" t="s">
        <v>54</v>
      </c>
      <c r="AI31" s="1709">
        <v>17</v>
      </c>
      <c r="AJ31" s="1374" t="s">
        <v>155</v>
      </c>
      <c r="AK31" s="1376">
        <v>1</v>
      </c>
      <c r="AL31" s="1711" t="s">
        <v>91</v>
      </c>
      <c r="AM31" s="162" t="s">
        <v>84</v>
      </c>
      <c r="AN31" s="603" t="s">
        <v>866</v>
      </c>
      <c r="AO31" s="543" t="s">
        <v>870</v>
      </c>
      <c r="AP31" s="642" t="s">
        <v>103</v>
      </c>
      <c r="AQ31" s="658" t="s">
        <v>62</v>
      </c>
      <c r="AR31" s="199">
        <v>0.15</v>
      </c>
      <c r="AS31" s="658" t="s">
        <v>56</v>
      </c>
      <c r="AT31" s="643">
        <v>0.15</v>
      </c>
      <c r="AU31" s="644">
        <v>0.3</v>
      </c>
      <c r="AV31" s="658" t="s">
        <v>57</v>
      </c>
      <c r="AW31" s="658" t="s">
        <v>58</v>
      </c>
      <c r="AX31" s="658" t="s">
        <v>59</v>
      </c>
      <c r="AY31" s="644">
        <v>0.7</v>
      </c>
      <c r="AZ31" s="645" t="s">
        <v>129</v>
      </c>
      <c r="BA31" s="644">
        <v>1</v>
      </c>
      <c r="BB31" s="645" t="s">
        <v>155</v>
      </c>
      <c r="BC31" s="646" t="s">
        <v>91</v>
      </c>
      <c r="BD31" s="1380" t="s">
        <v>60</v>
      </c>
      <c r="BE31" s="1499" t="s">
        <v>871</v>
      </c>
      <c r="BF31" s="1499" t="s">
        <v>872</v>
      </c>
      <c r="BG31" s="1499" t="s">
        <v>395</v>
      </c>
      <c r="BH31" s="1495">
        <v>44562</v>
      </c>
      <c r="BI31" s="1497">
        <v>44926</v>
      </c>
      <c r="BJ31" s="1404" t="s">
        <v>873</v>
      </c>
    </row>
    <row r="32" spans="2:62" ht="164.25" customHeight="1" thickBot="1" x14ac:dyDescent="0.35">
      <c r="B32" s="1446"/>
      <c r="C32" s="1772"/>
      <c r="D32" s="1730"/>
      <c r="E32" s="1436"/>
      <c r="F32" s="1731"/>
      <c r="G32" s="1462"/>
      <c r="H32" s="1769"/>
      <c r="I32" s="1415"/>
      <c r="J32" s="1423"/>
      <c r="K32" s="1423"/>
      <c r="L32" s="1423"/>
      <c r="M32" s="1415"/>
      <c r="N32" s="1424"/>
      <c r="O32" s="1414"/>
      <c r="P32" s="1421"/>
      <c r="Q32" s="1421"/>
      <c r="R32" s="1421"/>
      <c r="S32" s="1421"/>
      <c r="T32" s="1421"/>
      <c r="U32" s="1421"/>
      <c r="V32" s="1421"/>
      <c r="W32" s="1421"/>
      <c r="X32" s="1421"/>
      <c r="Y32" s="1421"/>
      <c r="Z32" s="1421"/>
      <c r="AA32" s="1421"/>
      <c r="AB32" s="1421"/>
      <c r="AC32" s="1421"/>
      <c r="AD32" s="1421"/>
      <c r="AE32" s="1421"/>
      <c r="AF32" s="1421"/>
      <c r="AG32" s="1421"/>
      <c r="AH32" s="1421"/>
      <c r="AI32" s="1714"/>
      <c r="AJ32" s="1416"/>
      <c r="AK32" s="1417"/>
      <c r="AL32" s="1712"/>
      <c r="AM32" s="162" t="s">
        <v>347</v>
      </c>
      <c r="AN32" s="603" t="s">
        <v>867</v>
      </c>
      <c r="AO32" s="544" t="s">
        <v>870</v>
      </c>
      <c r="AP32" s="343" t="s">
        <v>103</v>
      </c>
      <c r="AQ32" s="659" t="s">
        <v>62</v>
      </c>
      <c r="AR32" s="266">
        <v>0.15</v>
      </c>
      <c r="AS32" s="659" t="s">
        <v>56</v>
      </c>
      <c r="AT32" s="617">
        <v>0.15</v>
      </c>
      <c r="AU32" s="618">
        <v>0.3</v>
      </c>
      <c r="AV32" s="659" t="s">
        <v>57</v>
      </c>
      <c r="AW32" s="659" t="s">
        <v>58</v>
      </c>
      <c r="AX32" s="659" t="s">
        <v>59</v>
      </c>
      <c r="AY32" s="629">
        <v>0.49</v>
      </c>
      <c r="AZ32" s="619" t="s">
        <v>122</v>
      </c>
      <c r="BA32" s="618">
        <v>1</v>
      </c>
      <c r="BB32" s="619" t="s">
        <v>155</v>
      </c>
      <c r="BC32" s="620" t="s">
        <v>91</v>
      </c>
      <c r="BD32" s="1419"/>
      <c r="BE32" s="1767"/>
      <c r="BF32" s="1767"/>
      <c r="BG32" s="1767"/>
      <c r="BH32" s="1760"/>
      <c r="BI32" s="1776"/>
      <c r="BJ32" s="1412"/>
    </row>
    <row r="33" spans="2:62" ht="159" customHeight="1" thickBot="1" x14ac:dyDescent="0.35">
      <c r="B33" s="1446"/>
      <c r="C33" s="1772"/>
      <c r="D33" s="1730"/>
      <c r="E33" s="1436"/>
      <c r="F33" s="1731"/>
      <c r="G33" s="1462"/>
      <c r="H33" s="1769"/>
      <c r="I33" s="1415"/>
      <c r="J33" s="1423"/>
      <c r="K33" s="1423"/>
      <c r="L33" s="1423"/>
      <c r="M33" s="1415"/>
      <c r="N33" s="1424"/>
      <c r="O33" s="1414"/>
      <c r="P33" s="1421"/>
      <c r="Q33" s="1421"/>
      <c r="R33" s="1421"/>
      <c r="S33" s="1421"/>
      <c r="T33" s="1421"/>
      <c r="U33" s="1421"/>
      <c r="V33" s="1421"/>
      <c r="W33" s="1421"/>
      <c r="X33" s="1421"/>
      <c r="Y33" s="1421"/>
      <c r="Z33" s="1421"/>
      <c r="AA33" s="1421"/>
      <c r="AB33" s="1421"/>
      <c r="AC33" s="1421"/>
      <c r="AD33" s="1421"/>
      <c r="AE33" s="1421"/>
      <c r="AF33" s="1421"/>
      <c r="AG33" s="1421"/>
      <c r="AH33" s="1421"/>
      <c r="AI33" s="1714"/>
      <c r="AJ33" s="1416"/>
      <c r="AK33" s="1417"/>
      <c r="AL33" s="1712"/>
      <c r="AM33" s="162" t="s">
        <v>348</v>
      </c>
      <c r="AN33" s="603" t="s">
        <v>868</v>
      </c>
      <c r="AO33" s="544" t="s">
        <v>870</v>
      </c>
      <c r="AP33" s="343" t="s">
        <v>105</v>
      </c>
      <c r="AQ33" s="659" t="s">
        <v>55</v>
      </c>
      <c r="AR33" s="266">
        <v>0.1</v>
      </c>
      <c r="AS33" s="659" t="s">
        <v>56</v>
      </c>
      <c r="AT33" s="617">
        <v>0.15</v>
      </c>
      <c r="AU33" s="618">
        <v>0.25</v>
      </c>
      <c r="AV33" s="659" t="s">
        <v>57</v>
      </c>
      <c r="AW33" s="659" t="s">
        <v>58</v>
      </c>
      <c r="AX33" s="659" t="s">
        <v>59</v>
      </c>
      <c r="AY33" s="618">
        <v>0.49</v>
      </c>
      <c r="AZ33" s="619" t="s">
        <v>122</v>
      </c>
      <c r="BA33" s="618">
        <v>0.75</v>
      </c>
      <c r="BB33" s="619" t="s">
        <v>130</v>
      </c>
      <c r="BC33" s="620" t="s">
        <v>129</v>
      </c>
      <c r="BD33" s="1419"/>
      <c r="BE33" s="1767"/>
      <c r="BF33" s="1767"/>
      <c r="BG33" s="1767"/>
      <c r="BH33" s="1760"/>
      <c r="BI33" s="1776"/>
      <c r="BJ33" s="1412"/>
    </row>
    <row r="34" spans="2:62" ht="57.75" customHeight="1" thickBot="1" x14ac:dyDescent="0.35">
      <c r="B34" s="1446"/>
      <c r="C34" s="1772"/>
      <c r="D34" s="1730"/>
      <c r="E34" s="1436"/>
      <c r="F34" s="1731"/>
      <c r="G34" s="1462"/>
      <c r="H34" s="1769"/>
      <c r="I34" s="1415"/>
      <c r="J34" s="1423"/>
      <c r="K34" s="1423"/>
      <c r="L34" s="1423"/>
      <c r="M34" s="1415"/>
      <c r="N34" s="1424"/>
      <c r="O34" s="1414"/>
      <c r="P34" s="1421"/>
      <c r="Q34" s="1421"/>
      <c r="R34" s="1421"/>
      <c r="S34" s="1421"/>
      <c r="T34" s="1421"/>
      <c r="U34" s="1421"/>
      <c r="V34" s="1421"/>
      <c r="W34" s="1421"/>
      <c r="X34" s="1421"/>
      <c r="Y34" s="1421"/>
      <c r="Z34" s="1421"/>
      <c r="AA34" s="1421"/>
      <c r="AB34" s="1421"/>
      <c r="AC34" s="1421"/>
      <c r="AD34" s="1421"/>
      <c r="AE34" s="1421"/>
      <c r="AF34" s="1421"/>
      <c r="AG34" s="1421"/>
      <c r="AH34" s="1421"/>
      <c r="AI34" s="1714"/>
      <c r="AJ34" s="1416"/>
      <c r="AK34" s="1417"/>
      <c r="AL34" s="1712"/>
      <c r="AM34" s="162" t="s">
        <v>349</v>
      </c>
      <c r="AN34" s="603" t="s">
        <v>869</v>
      </c>
      <c r="AO34" s="544" t="s">
        <v>870</v>
      </c>
      <c r="AP34" s="343" t="s">
        <v>105</v>
      </c>
      <c r="AQ34" s="659" t="s">
        <v>55</v>
      </c>
      <c r="AR34" s="266">
        <v>0.1</v>
      </c>
      <c r="AS34" s="659" t="s">
        <v>56</v>
      </c>
      <c r="AT34" s="617">
        <v>0.15</v>
      </c>
      <c r="AU34" s="618">
        <v>0.25</v>
      </c>
      <c r="AV34" s="659" t="s">
        <v>57</v>
      </c>
      <c r="AW34" s="659" t="s">
        <v>58</v>
      </c>
      <c r="AX34" s="659" t="s">
        <v>59</v>
      </c>
      <c r="AY34" s="618">
        <v>0.49</v>
      </c>
      <c r="AZ34" s="619" t="s">
        <v>122</v>
      </c>
      <c r="BA34" s="618">
        <v>0.5625</v>
      </c>
      <c r="BB34" s="619" t="s">
        <v>123</v>
      </c>
      <c r="BC34" s="620" t="s">
        <v>126</v>
      </c>
      <c r="BD34" s="1419"/>
      <c r="BE34" s="1767"/>
      <c r="BF34" s="1767"/>
      <c r="BG34" s="1767"/>
      <c r="BH34" s="1760"/>
      <c r="BI34" s="1776"/>
      <c r="BJ34" s="1412"/>
    </row>
    <row r="35" spans="2:62" ht="127.5" customHeight="1" thickBot="1" x14ac:dyDescent="0.35">
      <c r="B35" s="1447"/>
      <c r="C35" s="1762"/>
      <c r="D35" s="1733"/>
      <c r="E35" s="1393"/>
      <c r="F35" s="1728"/>
      <c r="G35" s="1397"/>
      <c r="H35" s="1770"/>
      <c r="I35" s="1373"/>
      <c r="J35" s="1383"/>
      <c r="K35" s="1383"/>
      <c r="L35" s="1383"/>
      <c r="M35" s="1373"/>
      <c r="N35" s="1385"/>
      <c r="O35" s="1371"/>
      <c r="P35" s="1422"/>
      <c r="Q35" s="1422"/>
      <c r="R35" s="1422"/>
      <c r="S35" s="1422"/>
      <c r="T35" s="1422"/>
      <c r="U35" s="1422"/>
      <c r="V35" s="1422"/>
      <c r="W35" s="1422"/>
      <c r="X35" s="1422"/>
      <c r="Y35" s="1422"/>
      <c r="Z35" s="1422"/>
      <c r="AA35" s="1422"/>
      <c r="AB35" s="1422"/>
      <c r="AC35" s="1422"/>
      <c r="AD35" s="1422"/>
      <c r="AE35" s="1422"/>
      <c r="AF35" s="1422"/>
      <c r="AG35" s="1422"/>
      <c r="AH35" s="1422"/>
      <c r="AI35" s="1710"/>
      <c r="AJ35" s="1375"/>
      <c r="AK35" s="1377"/>
      <c r="AL35" s="1713"/>
      <c r="AM35" s="162" t="s">
        <v>350</v>
      </c>
      <c r="AN35" s="377" t="s">
        <v>1112</v>
      </c>
      <c r="AO35" s="545" t="s">
        <v>1113</v>
      </c>
      <c r="AP35" s="652" t="s">
        <v>103</v>
      </c>
      <c r="AQ35" s="660" t="s">
        <v>62</v>
      </c>
      <c r="AR35" s="267">
        <v>0.15</v>
      </c>
      <c r="AS35" s="660" t="s">
        <v>56</v>
      </c>
      <c r="AT35" s="653">
        <v>0.15</v>
      </c>
      <c r="AU35" s="654">
        <v>0.3</v>
      </c>
      <c r="AV35" s="660" t="s">
        <v>57</v>
      </c>
      <c r="AW35" s="660" t="s">
        <v>58</v>
      </c>
      <c r="AX35" s="660" t="s">
        <v>59</v>
      </c>
      <c r="AY35" s="654">
        <v>0.34299999999999997</v>
      </c>
      <c r="AZ35" s="655" t="s">
        <v>90</v>
      </c>
      <c r="BA35" s="654">
        <v>0.5625</v>
      </c>
      <c r="BB35" s="655" t="s">
        <v>123</v>
      </c>
      <c r="BC35" s="656" t="s">
        <v>126</v>
      </c>
      <c r="BD35" s="1381"/>
      <c r="BE35" s="1500"/>
      <c r="BF35" s="1500"/>
      <c r="BG35" s="1500"/>
      <c r="BH35" s="1496"/>
      <c r="BI35" s="1498"/>
      <c r="BJ35" s="1405"/>
    </row>
    <row r="36" spans="2:62" ht="108" customHeight="1" thickBot="1" x14ac:dyDescent="0.35">
      <c r="B36" s="1445" t="s">
        <v>202</v>
      </c>
      <c r="C36" s="1761" t="s">
        <v>209</v>
      </c>
      <c r="D36" s="1732" t="s">
        <v>225</v>
      </c>
      <c r="E36" s="1392" t="s">
        <v>50</v>
      </c>
      <c r="F36" s="1727" t="s">
        <v>306</v>
      </c>
      <c r="G36" s="1490" t="s">
        <v>497</v>
      </c>
      <c r="H36" s="1763" t="s">
        <v>367</v>
      </c>
      <c r="I36" s="1372" t="s">
        <v>51</v>
      </c>
      <c r="J36" s="1382" t="s">
        <v>498</v>
      </c>
      <c r="K36" s="1382" t="s">
        <v>499</v>
      </c>
      <c r="L36" s="1382" t="s">
        <v>355</v>
      </c>
      <c r="M36" s="1372" t="s">
        <v>373</v>
      </c>
      <c r="N36" s="1384" t="s">
        <v>112</v>
      </c>
      <c r="O36" s="1370">
        <v>0.2</v>
      </c>
      <c r="P36" s="1420" t="s">
        <v>53</v>
      </c>
      <c r="Q36" s="1420" t="s">
        <v>53</v>
      </c>
      <c r="R36" s="1420" t="s">
        <v>54</v>
      </c>
      <c r="S36" s="1420" t="s">
        <v>54</v>
      </c>
      <c r="T36" s="1420" t="s">
        <v>53</v>
      </c>
      <c r="U36" s="1420" t="s">
        <v>53</v>
      </c>
      <c r="V36" s="1420" t="s">
        <v>53</v>
      </c>
      <c r="W36" s="1420" t="s">
        <v>54</v>
      </c>
      <c r="X36" s="1420" t="s">
        <v>54</v>
      </c>
      <c r="Y36" s="1420" t="s">
        <v>53</v>
      </c>
      <c r="Z36" s="1420" t="s">
        <v>53</v>
      </c>
      <c r="AA36" s="1420" t="s">
        <v>53</v>
      </c>
      <c r="AB36" s="1420" t="s">
        <v>53</v>
      </c>
      <c r="AC36" s="1420" t="s">
        <v>53</v>
      </c>
      <c r="AD36" s="1420" t="s">
        <v>53</v>
      </c>
      <c r="AE36" s="1420" t="s">
        <v>54</v>
      </c>
      <c r="AF36" s="1420" t="s">
        <v>54</v>
      </c>
      <c r="AG36" s="1420" t="s">
        <v>54</v>
      </c>
      <c r="AH36" s="1420" t="s">
        <v>54</v>
      </c>
      <c r="AI36" s="1709">
        <v>11</v>
      </c>
      <c r="AJ36" s="1374" t="s">
        <v>130</v>
      </c>
      <c r="AK36" s="1376">
        <v>0.8</v>
      </c>
      <c r="AL36" s="1711" t="s">
        <v>129</v>
      </c>
      <c r="AM36" s="217" t="s">
        <v>84</v>
      </c>
      <c r="AN36" s="547" t="s">
        <v>500</v>
      </c>
      <c r="AO36" s="546" t="s">
        <v>501</v>
      </c>
      <c r="AP36" s="481" t="s">
        <v>103</v>
      </c>
      <c r="AQ36" s="347" t="s">
        <v>61</v>
      </c>
      <c r="AR36" s="252">
        <v>0.25</v>
      </c>
      <c r="AS36" s="347" t="s">
        <v>56</v>
      </c>
      <c r="AT36" s="634">
        <v>0.15</v>
      </c>
      <c r="AU36" s="637">
        <v>0.4</v>
      </c>
      <c r="AV36" s="347" t="s">
        <v>57</v>
      </c>
      <c r="AW36" s="347" t="s">
        <v>58</v>
      </c>
      <c r="AX36" s="347" t="s">
        <v>59</v>
      </c>
      <c r="AY36" s="637">
        <v>0.12</v>
      </c>
      <c r="AZ36" s="638" t="s">
        <v>112</v>
      </c>
      <c r="BA36" s="637">
        <v>0.8</v>
      </c>
      <c r="BB36" s="638" t="s">
        <v>130</v>
      </c>
      <c r="BC36" s="625" t="s">
        <v>129</v>
      </c>
      <c r="BD36" s="1380" t="s">
        <v>60</v>
      </c>
      <c r="BE36" s="611" t="s">
        <v>502</v>
      </c>
      <c r="BF36" s="611" t="s">
        <v>1230</v>
      </c>
      <c r="BG36" s="611" t="s">
        <v>430</v>
      </c>
      <c r="BH36" s="612">
        <v>44566</v>
      </c>
      <c r="BI36" s="612">
        <v>44925</v>
      </c>
      <c r="BJ36" s="1773" t="s">
        <v>1231</v>
      </c>
    </row>
    <row r="37" spans="2:62" ht="108" customHeight="1" thickBot="1" x14ac:dyDescent="0.35">
      <c r="B37" s="1446"/>
      <c r="C37" s="1772"/>
      <c r="D37" s="1730"/>
      <c r="E37" s="1393"/>
      <c r="F37" s="1728"/>
      <c r="G37" s="1491"/>
      <c r="H37" s="1764"/>
      <c r="I37" s="1373"/>
      <c r="J37" s="1383"/>
      <c r="K37" s="1383"/>
      <c r="L37" s="1383"/>
      <c r="M37" s="1373"/>
      <c r="N37" s="1385"/>
      <c r="O37" s="1371"/>
      <c r="P37" s="1422"/>
      <c r="Q37" s="1422"/>
      <c r="R37" s="1422"/>
      <c r="S37" s="1422"/>
      <c r="T37" s="1422"/>
      <c r="U37" s="1422"/>
      <c r="V37" s="1422"/>
      <c r="W37" s="1422"/>
      <c r="X37" s="1422"/>
      <c r="Y37" s="1422"/>
      <c r="Z37" s="1422"/>
      <c r="AA37" s="1422"/>
      <c r="AB37" s="1422"/>
      <c r="AC37" s="1422"/>
      <c r="AD37" s="1422"/>
      <c r="AE37" s="1422"/>
      <c r="AF37" s="1422"/>
      <c r="AG37" s="1422"/>
      <c r="AH37" s="1422"/>
      <c r="AI37" s="1710"/>
      <c r="AJ37" s="1375"/>
      <c r="AK37" s="1377"/>
      <c r="AL37" s="1713"/>
      <c r="AM37" s="127" t="s">
        <v>347</v>
      </c>
      <c r="AN37" s="233" t="s">
        <v>504</v>
      </c>
      <c r="AO37" s="524" t="s">
        <v>501</v>
      </c>
      <c r="AP37" s="512" t="s">
        <v>103</v>
      </c>
      <c r="AQ37" s="708" t="s">
        <v>61</v>
      </c>
      <c r="AR37" s="711">
        <v>0.25</v>
      </c>
      <c r="AS37" s="708" t="s">
        <v>56</v>
      </c>
      <c r="AT37" s="627">
        <v>0.15</v>
      </c>
      <c r="AU37" s="606">
        <v>0.4</v>
      </c>
      <c r="AV37" s="708" t="s">
        <v>57</v>
      </c>
      <c r="AW37" s="708" t="s">
        <v>58</v>
      </c>
      <c r="AX37" s="708" t="s">
        <v>59</v>
      </c>
      <c r="AY37" s="679">
        <v>7.1999999999999995E-2</v>
      </c>
      <c r="AZ37" s="605" t="s">
        <v>112</v>
      </c>
      <c r="BA37" s="665">
        <v>0.8</v>
      </c>
      <c r="BB37" s="605" t="s">
        <v>130</v>
      </c>
      <c r="BC37" s="604" t="s">
        <v>129</v>
      </c>
      <c r="BD37" s="1381"/>
      <c r="BE37" s="523" t="s">
        <v>503</v>
      </c>
      <c r="BF37" s="483" t="s">
        <v>1230</v>
      </c>
      <c r="BG37" s="483" t="s">
        <v>430</v>
      </c>
      <c r="BH37" s="484">
        <v>44566</v>
      </c>
      <c r="BI37" s="484">
        <v>44925</v>
      </c>
      <c r="BJ37" s="1774"/>
    </row>
    <row r="38" spans="2:62" ht="123" customHeight="1" thickBot="1" x14ac:dyDescent="0.35">
      <c r="B38" s="1446"/>
      <c r="C38" s="1772"/>
      <c r="D38" s="1730"/>
      <c r="E38" s="1392" t="s">
        <v>50</v>
      </c>
      <c r="F38" s="1727" t="s">
        <v>312</v>
      </c>
      <c r="G38" s="1386" t="s">
        <v>900</v>
      </c>
      <c r="H38" s="1763" t="s">
        <v>367</v>
      </c>
      <c r="I38" s="1372" t="s">
        <v>63</v>
      </c>
      <c r="J38" s="1372" t="s">
        <v>901</v>
      </c>
      <c r="K38" s="1757" t="s">
        <v>902</v>
      </c>
      <c r="L38" s="1382" t="s">
        <v>355</v>
      </c>
      <c r="M38" s="1372" t="s">
        <v>372</v>
      </c>
      <c r="N38" s="1384" t="s">
        <v>135</v>
      </c>
      <c r="O38" s="1370">
        <v>1</v>
      </c>
      <c r="P38" s="1420" t="s">
        <v>53</v>
      </c>
      <c r="Q38" s="1420" t="s">
        <v>53</v>
      </c>
      <c r="R38" s="1420" t="s">
        <v>53</v>
      </c>
      <c r="S38" s="1420" t="s">
        <v>54</v>
      </c>
      <c r="T38" s="1420" t="s">
        <v>53</v>
      </c>
      <c r="U38" s="1420" t="s">
        <v>53</v>
      </c>
      <c r="V38" s="1420" t="s">
        <v>53</v>
      </c>
      <c r="W38" s="1420" t="s">
        <v>54</v>
      </c>
      <c r="X38" s="1420" t="s">
        <v>54</v>
      </c>
      <c r="Y38" s="1420" t="s">
        <v>53</v>
      </c>
      <c r="Z38" s="1420" t="s">
        <v>53</v>
      </c>
      <c r="AA38" s="1420" t="s">
        <v>53</v>
      </c>
      <c r="AB38" s="1420" t="s">
        <v>53</v>
      </c>
      <c r="AC38" s="1420" t="s">
        <v>53</v>
      </c>
      <c r="AD38" s="1420" t="s">
        <v>53</v>
      </c>
      <c r="AE38" s="1420" t="s">
        <v>54</v>
      </c>
      <c r="AF38" s="1420" t="s">
        <v>54</v>
      </c>
      <c r="AG38" s="1420" t="s">
        <v>54</v>
      </c>
      <c r="AH38" s="1420" t="s">
        <v>54</v>
      </c>
      <c r="AI38" s="1709">
        <v>12</v>
      </c>
      <c r="AJ38" s="1374" t="s">
        <v>155</v>
      </c>
      <c r="AK38" s="1376">
        <v>1</v>
      </c>
      <c r="AL38" s="1711" t="s">
        <v>91</v>
      </c>
      <c r="AM38" s="511" t="s">
        <v>84</v>
      </c>
      <c r="AN38" s="233" t="s">
        <v>1232</v>
      </c>
      <c r="AO38" s="232" t="s">
        <v>1233</v>
      </c>
      <c r="AP38" s="300" t="s">
        <v>103</v>
      </c>
      <c r="AQ38" s="697" t="s">
        <v>61</v>
      </c>
      <c r="AR38" s="707">
        <v>0.25</v>
      </c>
      <c r="AS38" s="697" t="s">
        <v>56</v>
      </c>
      <c r="AT38" s="695">
        <v>0.15</v>
      </c>
      <c r="AU38" s="698">
        <v>0.4</v>
      </c>
      <c r="AV38" s="697" t="s">
        <v>73</v>
      </c>
      <c r="AW38" s="697" t="s">
        <v>58</v>
      </c>
      <c r="AX38" s="697" t="s">
        <v>59</v>
      </c>
      <c r="AY38" s="525">
        <v>4.3199999999999995E-2</v>
      </c>
      <c r="AZ38" s="699" t="s">
        <v>112</v>
      </c>
      <c r="BA38" s="698">
        <v>0.8</v>
      </c>
      <c r="BB38" s="699" t="s">
        <v>130</v>
      </c>
      <c r="BC38" s="700" t="s">
        <v>129</v>
      </c>
      <c r="BD38" s="1380" t="s">
        <v>60</v>
      </c>
      <c r="BE38" s="1499" t="s">
        <v>1234</v>
      </c>
      <c r="BF38" s="1499" t="s">
        <v>1235</v>
      </c>
      <c r="BG38" s="1499" t="s">
        <v>430</v>
      </c>
      <c r="BH38" s="1495">
        <v>44563</v>
      </c>
      <c r="BI38" s="1495">
        <v>44925</v>
      </c>
      <c r="BJ38" s="1501" t="s">
        <v>1236</v>
      </c>
    </row>
    <row r="39" spans="2:62" ht="203.25" customHeight="1" thickBot="1" x14ac:dyDescent="0.35">
      <c r="B39" s="1446"/>
      <c r="C39" s="1772"/>
      <c r="D39" s="1730"/>
      <c r="E39" s="1436"/>
      <c r="F39" s="1731"/>
      <c r="G39" s="1387"/>
      <c r="H39" s="1775"/>
      <c r="I39" s="1415"/>
      <c r="J39" s="1415"/>
      <c r="K39" s="1758"/>
      <c r="L39" s="1423"/>
      <c r="M39" s="1415"/>
      <c r="N39" s="1424"/>
      <c r="O39" s="1414"/>
      <c r="P39" s="1421"/>
      <c r="Q39" s="1421"/>
      <c r="R39" s="1421"/>
      <c r="S39" s="1421"/>
      <c r="T39" s="1421"/>
      <c r="U39" s="1421"/>
      <c r="V39" s="1421"/>
      <c r="W39" s="1421"/>
      <c r="X39" s="1421"/>
      <c r="Y39" s="1421"/>
      <c r="Z39" s="1421"/>
      <c r="AA39" s="1421"/>
      <c r="AB39" s="1421"/>
      <c r="AC39" s="1421"/>
      <c r="AD39" s="1421"/>
      <c r="AE39" s="1421"/>
      <c r="AF39" s="1421"/>
      <c r="AG39" s="1421"/>
      <c r="AH39" s="1421"/>
      <c r="AI39" s="1714"/>
      <c r="AJ39" s="1416"/>
      <c r="AK39" s="1417"/>
      <c r="AL39" s="1712"/>
      <c r="AM39" s="511" t="s">
        <v>347</v>
      </c>
      <c r="AN39" s="233" t="s">
        <v>1237</v>
      </c>
      <c r="AO39" s="232" t="s">
        <v>1238</v>
      </c>
      <c r="AP39" s="577" t="s">
        <v>103</v>
      </c>
      <c r="AQ39" s="669" t="s">
        <v>61</v>
      </c>
      <c r="AR39" s="198">
        <v>0.25</v>
      </c>
      <c r="AS39" s="669" t="s">
        <v>56</v>
      </c>
      <c r="AT39" s="651">
        <v>0.15</v>
      </c>
      <c r="AU39" s="676">
        <v>0.4</v>
      </c>
      <c r="AV39" s="669" t="s">
        <v>73</v>
      </c>
      <c r="AW39" s="669" t="s">
        <v>58</v>
      </c>
      <c r="AX39" s="669" t="s">
        <v>59</v>
      </c>
      <c r="AY39" s="671">
        <v>2.5919999999999995E-2</v>
      </c>
      <c r="AZ39" s="677" t="s">
        <v>112</v>
      </c>
      <c r="BA39" s="654">
        <v>0.8</v>
      </c>
      <c r="BB39" s="677" t="s">
        <v>130</v>
      </c>
      <c r="BC39" s="672" t="s">
        <v>129</v>
      </c>
      <c r="BD39" s="1419"/>
      <c r="BE39" s="1767"/>
      <c r="BF39" s="1767"/>
      <c r="BG39" s="1767"/>
      <c r="BH39" s="1760"/>
      <c r="BI39" s="1760"/>
      <c r="BJ39" s="1771"/>
    </row>
    <row r="40" spans="2:62" ht="108" customHeight="1" thickBot="1" x14ac:dyDescent="0.35">
      <c r="B40" s="1447"/>
      <c r="C40" s="1762"/>
      <c r="D40" s="1733"/>
      <c r="E40" s="1393"/>
      <c r="F40" s="1728"/>
      <c r="G40" s="1388"/>
      <c r="H40" s="1764"/>
      <c r="I40" s="1373"/>
      <c r="J40" s="1373"/>
      <c r="K40" s="1759"/>
      <c r="L40" s="1383"/>
      <c r="M40" s="1373"/>
      <c r="N40" s="1385"/>
      <c r="O40" s="1371"/>
      <c r="P40" s="1422"/>
      <c r="Q40" s="1422"/>
      <c r="R40" s="1422"/>
      <c r="S40" s="1422"/>
      <c r="T40" s="1422"/>
      <c r="U40" s="1422"/>
      <c r="V40" s="1422"/>
      <c r="W40" s="1422"/>
      <c r="X40" s="1422"/>
      <c r="Y40" s="1422"/>
      <c r="Z40" s="1422"/>
      <c r="AA40" s="1422"/>
      <c r="AB40" s="1422"/>
      <c r="AC40" s="1422"/>
      <c r="AD40" s="1422"/>
      <c r="AE40" s="1422"/>
      <c r="AF40" s="1422"/>
      <c r="AG40" s="1422"/>
      <c r="AH40" s="1422"/>
      <c r="AI40" s="1710"/>
      <c r="AJ40" s="1375"/>
      <c r="AK40" s="1377"/>
      <c r="AL40" s="1713"/>
      <c r="AM40" s="526" t="s">
        <v>348</v>
      </c>
      <c r="AN40" s="233" t="s">
        <v>1239</v>
      </c>
      <c r="AO40" s="232" t="s">
        <v>1240</v>
      </c>
      <c r="AP40" s="577" t="s">
        <v>103</v>
      </c>
      <c r="AQ40" s="669" t="s">
        <v>62</v>
      </c>
      <c r="AR40" s="198">
        <v>0.15</v>
      </c>
      <c r="AS40" s="669" t="s">
        <v>56</v>
      </c>
      <c r="AT40" s="651">
        <v>0.15</v>
      </c>
      <c r="AU40" s="676">
        <v>0.3</v>
      </c>
      <c r="AV40" s="669" t="s">
        <v>57</v>
      </c>
      <c r="AW40" s="669" t="s">
        <v>65</v>
      </c>
      <c r="AX40" s="669" t="s">
        <v>59</v>
      </c>
      <c r="AY40" s="671">
        <v>1.8143999999999997E-2</v>
      </c>
      <c r="AZ40" s="677" t="s">
        <v>112</v>
      </c>
      <c r="BA40" s="654">
        <v>0.8</v>
      </c>
      <c r="BB40" s="677" t="s">
        <v>130</v>
      </c>
      <c r="BC40" s="672" t="s">
        <v>129</v>
      </c>
      <c r="BD40" s="1381"/>
      <c r="BE40" s="1500"/>
      <c r="BF40" s="1500"/>
      <c r="BG40" s="1500"/>
      <c r="BH40" s="1496"/>
      <c r="BI40" s="1496"/>
      <c r="BJ40" s="1502"/>
    </row>
    <row r="41" spans="2:62" ht="261.75" customHeight="1" thickBot="1" x14ac:dyDescent="0.35">
      <c r="B41" s="1445" t="s">
        <v>162</v>
      </c>
      <c r="C41" s="1761" t="s">
        <v>219</v>
      </c>
      <c r="D41" s="1732" t="s">
        <v>225</v>
      </c>
      <c r="E41" s="1392" t="s">
        <v>346</v>
      </c>
      <c r="F41" s="1727" t="s">
        <v>318</v>
      </c>
      <c r="G41" s="1386" t="s">
        <v>526</v>
      </c>
      <c r="H41" s="1768" t="s">
        <v>367</v>
      </c>
      <c r="I41" s="1372" t="s">
        <v>63</v>
      </c>
      <c r="J41" s="1382" t="s">
        <v>527</v>
      </c>
      <c r="K41" s="1382" t="s">
        <v>528</v>
      </c>
      <c r="L41" s="1382" t="s">
        <v>355</v>
      </c>
      <c r="M41" s="1372" t="s">
        <v>373</v>
      </c>
      <c r="N41" s="1384" t="s">
        <v>112</v>
      </c>
      <c r="O41" s="1370">
        <v>0.2</v>
      </c>
      <c r="P41" s="1420" t="s">
        <v>54</v>
      </c>
      <c r="Q41" s="1420" t="s">
        <v>54</v>
      </c>
      <c r="R41" s="1420" t="s">
        <v>54</v>
      </c>
      <c r="S41" s="1420" t="s">
        <v>54</v>
      </c>
      <c r="T41" s="1420" t="s">
        <v>53</v>
      </c>
      <c r="U41" s="1420" t="s">
        <v>53</v>
      </c>
      <c r="V41" s="1420" t="s">
        <v>53</v>
      </c>
      <c r="W41" s="1420" t="s">
        <v>54</v>
      </c>
      <c r="X41" s="1420" t="s">
        <v>53</v>
      </c>
      <c r="Y41" s="1420" t="s">
        <v>53</v>
      </c>
      <c r="Z41" s="1420" t="s">
        <v>53</v>
      </c>
      <c r="AA41" s="1420" t="s">
        <v>53</v>
      </c>
      <c r="AB41" s="1420" t="s">
        <v>53</v>
      </c>
      <c r="AC41" s="1420" t="s">
        <v>53</v>
      </c>
      <c r="AD41" s="1420" t="s">
        <v>53</v>
      </c>
      <c r="AE41" s="1420" t="s">
        <v>54</v>
      </c>
      <c r="AF41" s="1420" t="s">
        <v>54</v>
      </c>
      <c r="AG41" s="1420" t="s">
        <v>54</v>
      </c>
      <c r="AH41" s="1420" t="s">
        <v>54</v>
      </c>
      <c r="AI41" s="1709">
        <v>10</v>
      </c>
      <c r="AJ41" s="1374" t="s">
        <v>130</v>
      </c>
      <c r="AK41" s="1376">
        <v>0.8</v>
      </c>
      <c r="AL41" s="1378" t="s">
        <v>129</v>
      </c>
      <c r="AM41" s="188" t="s">
        <v>84</v>
      </c>
      <c r="AN41" s="262" t="s">
        <v>532</v>
      </c>
      <c r="AO41" s="263" t="s">
        <v>529</v>
      </c>
      <c r="AP41" s="642" t="s">
        <v>103</v>
      </c>
      <c r="AQ41" s="658" t="s">
        <v>61</v>
      </c>
      <c r="AR41" s="199">
        <v>0.25</v>
      </c>
      <c r="AS41" s="658" t="s">
        <v>56</v>
      </c>
      <c r="AT41" s="643">
        <v>0.15</v>
      </c>
      <c r="AU41" s="644">
        <v>0.4</v>
      </c>
      <c r="AV41" s="658" t="s">
        <v>57</v>
      </c>
      <c r="AW41" s="658" t="s">
        <v>65</v>
      </c>
      <c r="AX41" s="658" t="s">
        <v>59</v>
      </c>
      <c r="AY41" s="644">
        <v>0.12</v>
      </c>
      <c r="AZ41" s="645" t="s">
        <v>112</v>
      </c>
      <c r="BA41" s="644">
        <v>0.8</v>
      </c>
      <c r="BB41" s="645" t="s">
        <v>130</v>
      </c>
      <c r="BC41" s="646" t="s">
        <v>129</v>
      </c>
      <c r="BD41" s="1380" t="s">
        <v>60</v>
      </c>
      <c r="BE41" s="1765" t="s">
        <v>533</v>
      </c>
      <c r="BF41" s="1499" t="s">
        <v>534</v>
      </c>
      <c r="BG41" s="1499" t="s">
        <v>430</v>
      </c>
      <c r="BH41" s="1495">
        <v>44576</v>
      </c>
      <c r="BI41" s="1495">
        <v>44925</v>
      </c>
      <c r="BJ41" s="1404" t="s">
        <v>1241</v>
      </c>
    </row>
    <row r="42" spans="2:62" ht="114.75" customHeight="1" thickBot="1" x14ac:dyDescent="0.35">
      <c r="B42" s="1446"/>
      <c r="C42" s="1772"/>
      <c r="D42" s="1730"/>
      <c r="E42" s="1436"/>
      <c r="F42" s="1731"/>
      <c r="G42" s="1387"/>
      <c r="H42" s="1769"/>
      <c r="I42" s="1415"/>
      <c r="J42" s="1423"/>
      <c r="K42" s="1423"/>
      <c r="L42" s="1423"/>
      <c r="M42" s="1415"/>
      <c r="N42" s="1424"/>
      <c r="O42" s="1414"/>
      <c r="P42" s="1421"/>
      <c r="Q42" s="1421"/>
      <c r="R42" s="1421"/>
      <c r="S42" s="1421"/>
      <c r="T42" s="1421"/>
      <c r="U42" s="1421"/>
      <c r="V42" s="1421"/>
      <c r="W42" s="1421"/>
      <c r="X42" s="1421"/>
      <c r="Y42" s="1421"/>
      <c r="Z42" s="1421"/>
      <c r="AA42" s="1421"/>
      <c r="AB42" s="1421"/>
      <c r="AC42" s="1421"/>
      <c r="AD42" s="1421"/>
      <c r="AE42" s="1421"/>
      <c r="AF42" s="1421"/>
      <c r="AG42" s="1421"/>
      <c r="AH42" s="1421"/>
      <c r="AI42" s="1714"/>
      <c r="AJ42" s="1416"/>
      <c r="AK42" s="1417"/>
      <c r="AL42" s="1418"/>
      <c r="AM42" s="188" t="s">
        <v>347</v>
      </c>
      <c r="AN42" s="233" t="s">
        <v>1242</v>
      </c>
      <c r="AO42" s="263" t="s">
        <v>530</v>
      </c>
      <c r="AP42" s="717" t="s">
        <v>103</v>
      </c>
      <c r="AQ42" s="659" t="s">
        <v>61</v>
      </c>
      <c r="AR42" s="266">
        <v>0.25</v>
      </c>
      <c r="AS42" s="659" t="s">
        <v>56</v>
      </c>
      <c r="AT42" s="617">
        <v>0.15</v>
      </c>
      <c r="AU42" s="618">
        <v>0.4</v>
      </c>
      <c r="AV42" s="659" t="s">
        <v>57</v>
      </c>
      <c r="AW42" s="659" t="s">
        <v>65</v>
      </c>
      <c r="AX42" s="659" t="s">
        <v>59</v>
      </c>
      <c r="AY42" s="629">
        <v>7.1999999999999995E-2</v>
      </c>
      <c r="AZ42" s="619" t="s">
        <v>112</v>
      </c>
      <c r="BA42" s="618">
        <v>0.8</v>
      </c>
      <c r="BB42" s="619" t="s">
        <v>130</v>
      </c>
      <c r="BC42" s="620" t="s">
        <v>129</v>
      </c>
      <c r="BD42" s="1419"/>
      <c r="BE42" s="1766"/>
      <c r="BF42" s="1767"/>
      <c r="BG42" s="1767"/>
      <c r="BH42" s="1760"/>
      <c r="BI42" s="1760"/>
      <c r="BJ42" s="1412"/>
    </row>
    <row r="43" spans="2:62" ht="125.25" customHeight="1" thickBot="1" x14ac:dyDescent="0.35">
      <c r="B43" s="1447"/>
      <c r="C43" s="1762"/>
      <c r="D43" s="1733"/>
      <c r="E43" s="1393"/>
      <c r="F43" s="1728"/>
      <c r="G43" s="1388"/>
      <c r="H43" s="1770"/>
      <c r="I43" s="1373"/>
      <c r="J43" s="1383"/>
      <c r="K43" s="1383"/>
      <c r="L43" s="1383"/>
      <c r="M43" s="1373"/>
      <c r="N43" s="1385"/>
      <c r="O43" s="1371"/>
      <c r="P43" s="1422"/>
      <c r="Q43" s="1422"/>
      <c r="R43" s="1422"/>
      <c r="S43" s="1422"/>
      <c r="T43" s="1422"/>
      <c r="U43" s="1422"/>
      <c r="V43" s="1422"/>
      <c r="W43" s="1422"/>
      <c r="X43" s="1422"/>
      <c r="Y43" s="1422"/>
      <c r="Z43" s="1422"/>
      <c r="AA43" s="1422"/>
      <c r="AB43" s="1422"/>
      <c r="AC43" s="1422"/>
      <c r="AD43" s="1422"/>
      <c r="AE43" s="1422"/>
      <c r="AF43" s="1422"/>
      <c r="AG43" s="1422"/>
      <c r="AH43" s="1422"/>
      <c r="AI43" s="1710"/>
      <c r="AJ43" s="1375"/>
      <c r="AK43" s="1377"/>
      <c r="AL43" s="1379"/>
      <c r="AM43" s="686" t="s">
        <v>348</v>
      </c>
      <c r="AN43" s="264" t="s">
        <v>1243</v>
      </c>
      <c r="AO43" s="263" t="s">
        <v>531</v>
      </c>
      <c r="AP43" s="684" t="s">
        <v>103</v>
      </c>
      <c r="AQ43" s="660" t="s">
        <v>61</v>
      </c>
      <c r="AR43" s="267">
        <v>0.25</v>
      </c>
      <c r="AS43" s="660" t="s">
        <v>56</v>
      </c>
      <c r="AT43" s="653">
        <v>0.15</v>
      </c>
      <c r="AU43" s="654">
        <v>0.4</v>
      </c>
      <c r="AV43" s="660" t="s">
        <v>57</v>
      </c>
      <c r="AW43" s="660" t="s">
        <v>65</v>
      </c>
      <c r="AX43" s="660" t="s">
        <v>59</v>
      </c>
      <c r="AY43" s="654">
        <v>4.3199999999999995E-2</v>
      </c>
      <c r="AZ43" s="655" t="s">
        <v>112</v>
      </c>
      <c r="BA43" s="654">
        <v>0.8</v>
      </c>
      <c r="BB43" s="655" t="s">
        <v>130</v>
      </c>
      <c r="BC43" s="656" t="s">
        <v>129</v>
      </c>
      <c r="BD43" s="1381"/>
      <c r="BE43" s="608" t="s">
        <v>535</v>
      </c>
      <c r="BF43" s="1500"/>
      <c r="BG43" s="1500"/>
      <c r="BH43" s="1496"/>
      <c r="BI43" s="1496"/>
      <c r="BJ43" s="1405"/>
    </row>
    <row r="44" spans="2:62" ht="152.25" customHeight="1" thickBot="1" x14ac:dyDescent="0.35">
      <c r="B44" s="1445" t="s">
        <v>71</v>
      </c>
      <c r="C44" s="1761" t="s">
        <v>220</v>
      </c>
      <c r="D44" s="1732" t="s">
        <v>221</v>
      </c>
      <c r="E44" s="1392" t="s">
        <v>50</v>
      </c>
      <c r="F44" s="1727" t="s">
        <v>323</v>
      </c>
      <c r="G44" s="1386" t="s">
        <v>592</v>
      </c>
      <c r="H44" s="1763" t="s">
        <v>367</v>
      </c>
      <c r="I44" s="1372" t="s">
        <v>63</v>
      </c>
      <c r="J44" s="1420" t="s">
        <v>593</v>
      </c>
      <c r="K44" s="279" t="s">
        <v>594</v>
      </c>
      <c r="L44" s="1382" t="s">
        <v>355</v>
      </c>
      <c r="M44" s="1372" t="s">
        <v>371</v>
      </c>
      <c r="N44" s="1384" t="s">
        <v>122</v>
      </c>
      <c r="O44" s="1370">
        <v>0.6</v>
      </c>
      <c r="P44" s="1420" t="s">
        <v>53</v>
      </c>
      <c r="Q44" s="1420" t="s">
        <v>53</v>
      </c>
      <c r="R44" s="1420" t="s">
        <v>53</v>
      </c>
      <c r="S44" s="1420" t="s">
        <v>53</v>
      </c>
      <c r="T44" s="1420" t="s">
        <v>53</v>
      </c>
      <c r="U44" s="1420" t="s">
        <v>53</v>
      </c>
      <c r="V44" s="1420" t="s">
        <v>53</v>
      </c>
      <c r="W44" s="1420" t="s">
        <v>53</v>
      </c>
      <c r="X44" s="1420" t="s">
        <v>53</v>
      </c>
      <c r="Y44" s="1420" t="s">
        <v>53</v>
      </c>
      <c r="Z44" s="1420" t="s">
        <v>53</v>
      </c>
      <c r="AA44" s="1420" t="s">
        <v>53</v>
      </c>
      <c r="AB44" s="1420" t="s">
        <v>53</v>
      </c>
      <c r="AC44" s="1420" t="s">
        <v>53</v>
      </c>
      <c r="AD44" s="1420" t="s">
        <v>54</v>
      </c>
      <c r="AE44" s="1420" t="s">
        <v>54</v>
      </c>
      <c r="AF44" s="1420" t="s">
        <v>54</v>
      </c>
      <c r="AG44" s="1420" t="s">
        <v>53</v>
      </c>
      <c r="AH44" s="1420" t="s">
        <v>54</v>
      </c>
      <c r="AI44" s="1709">
        <v>15</v>
      </c>
      <c r="AJ44" s="1374" t="s">
        <v>155</v>
      </c>
      <c r="AK44" s="1376">
        <v>1</v>
      </c>
      <c r="AL44" s="1711" t="s">
        <v>91</v>
      </c>
      <c r="AM44" s="280" t="s">
        <v>84</v>
      </c>
      <c r="AN44" s="233" t="s">
        <v>596</v>
      </c>
      <c r="AO44" s="263" t="s">
        <v>570</v>
      </c>
      <c r="AP44" s="642" t="s">
        <v>103</v>
      </c>
      <c r="AQ44" s="658" t="s">
        <v>61</v>
      </c>
      <c r="AR44" s="199">
        <v>0.25</v>
      </c>
      <c r="AS44" s="658" t="s">
        <v>56</v>
      </c>
      <c r="AT44" s="643">
        <v>0.15</v>
      </c>
      <c r="AU44" s="644">
        <v>0.4</v>
      </c>
      <c r="AV44" s="658" t="s">
        <v>57</v>
      </c>
      <c r="AW44" s="658" t="s">
        <v>65</v>
      </c>
      <c r="AX44" s="658" t="s">
        <v>59</v>
      </c>
      <c r="AY44" s="644">
        <v>0.36</v>
      </c>
      <c r="AZ44" s="645" t="s">
        <v>90</v>
      </c>
      <c r="BA44" s="644">
        <v>1</v>
      </c>
      <c r="BB44" s="645" t="s">
        <v>155</v>
      </c>
      <c r="BC44" s="646" t="s">
        <v>91</v>
      </c>
      <c r="BD44" s="1380" t="s">
        <v>60</v>
      </c>
      <c r="BE44" s="601" t="s">
        <v>598</v>
      </c>
      <c r="BF44" s="640" t="s">
        <v>599</v>
      </c>
      <c r="BG44" s="640" t="s">
        <v>381</v>
      </c>
      <c r="BH44" s="585">
        <v>44564</v>
      </c>
      <c r="BI44" s="585">
        <v>44925</v>
      </c>
      <c r="BJ44" s="1404" t="s">
        <v>602</v>
      </c>
    </row>
    <row r="45" spans="2:62" ht="83.25" thickBot="1" x14ac:dyDescent="0.35">
      <c r="B45" s="1447"/>
      <c r="C45" s="1762"/>
      <c r="D45" s="1733"/>
      <c r="E45" s="1393"/>
      <c r="F45" s="1728"/>
      <c r="G45" s="1388"/>
      <c r="H45" s="1764"/>
      <c r="I45" s="1373"/>
      <c r="J45" s="1422"/>
      <c r="K45" s="281" t="s">
        <v>595</v>
      </c>
      <c r="L45" s="1383"/>
      <c r="M45" s="1373"/>
      <c r="N45" s="1385"/>
      <c r="O45" s="1371"/>
      <c r="P45" s="1422"/>
      <c r="Q45" s="1422"/>
      <c r="R45" s="1422"/>
      <c r="S45" s="1422"/>
      <c r="T45" s="1422"/>
      <c r="U45" s="1422"/>
      <c r="V45" s="1422"/>
      <c r="W45" s="1422"/>
      <c r="X45" s="1422"/>
      <c r="Y45" s="1422"/>
      <c r="Z45" s="1422"/>
      <c r="AA45" s="1422"/>
      <c r="AB45" s="1422"/>
      <c r="AC45" s="1422"/>
      <c r="AD45" s="1422"/>
      <c r="AE45" s="1422"/>
      <c r="AF45" s="1422"/>
      <c r="AG45" s="1422"/>
      <c r="AH45" s="1422"/>
      <c r="AI45" s="1710"/>
      <c r="AJ45" s="1375"/>
      <c r="AK45" s="1377"/>
      <c r="AL45" s="1713"/>
      <c r="AM45" s="282" t="s">
        <v>347</v>
      </c>
      <c r="AN45" s="277" t="s">
        <v>597</v>
      </c>
      <c r="AO45" s="263" t="s">
        <v>570</v>
      </c>
      <c r="AP45" s="675" t="s">
        <v>103</v>
      </c>
      <c r="AQ45" s="669" t="s">
        <v>61</v>
      </c>
      <c r="AR45" s="198">
        <v>0.25</v>
      </c>
      <c r="AS45" s="669" t="s">
        <v>56</v>
      </c>
      <c r="AT45" s="651">
        <v>0.15</v>
      </c>
      <c r="AU45" s="676">
        <v>0.4</v>
      </c>
      <c r="AV45" s="669" t="s">
        <v>57</v>
      </c>
      <c r="AW45" s="669" t="s">
        <v>65</v>
      </c>
      <c r="AX45" s="669" t="s">
        <v>59</v>
      </c>
      <c r="AY45" s="671">
        <v>0.216</v>
      </c>
      <c r="AZ45" s="677" t="s">
        <v>90</v>
      </c>
      <c r="BA45" s="654">
        <v>1</v>
      </c>
      <c r="BB45" s="677" t="s">
        <v>155</v>
      </c>
      <c r="BC45" s="672" t="s">
        <v>91</v>
      </c>
      <c r="BD45" s="1381"/>
      <c r="BE45" s="278" t="s">
        <v>600</v>
      </c>
      <c r="BF45" s="278" t="s">
        <v>601</v>
      </c>
      <c r="BG45" s="278" t="s">
        <v>395</v>
      </c>
      <c r="BH45" s="234">
        <v>44564</v>
      </c>
      <c r="BI45" s="234">
        <v>44925</v>
      </c>
      <c r="BJ45" s="1405"/>
    </row>
    <row r="46" spans="2:62" ht="386.25" thickBot="1" x14ac:dyDescent="0.35">
      <c r="B46" s="399" t="s">
        <v>200</v>
      </c>
      <c r="C46" s="741" t="s">
        <v>210</v>
      </c>
      <c r="D46" s="218" t="s">
        <v>221</v>
      </c>
      <c r="E46" s="215" t="s">
        <v>74</v>
      </c>
      <c r="F46" s="297" t="s">
        <v>327</v>
      </c>
      <c r="G46" s="213" t="s">
        <v>608</v>
      </c>
      <c r="H46" s="298" t="s">
        <v>367</v>
      </c>
      <c r="I46" s="688" t="s">
        <v>63</v>
      </c>
      <c r="J46" s="689" t="s">
        <v>609</v>
      </c>
      <c r="K46" s="689" t="s">
        <v>610</v>
      </c>
      <c r="L46" s="689" t="s">
        <v>355</v>
      </c>
      <c r="M46" s="299" t="s">
        <v>373</v>
      </c>
      <c r="N46" s="690" t="s">
        <v>112</v>
      </c>
      <c r="O46" s="691">
        <v>0.2</v>
      </c>
      <c r="P46" s="692" t="s">
        <v>53</v>
      </c>
      <c r="Q46" s="692" t="s">
        <v>53</v>
      </c>
      <c r="R46" s="692" t="s">
        <v>53</v>
      </c>
      <c r="S46" s="692" t="s">
        <v>54</v>
      </c>
      <c r="T46" s="692" t="s">
        <v>53</v>
      </c>
      <c r="U46" s="692" t="s">
        <v>54</v>
      </c>
      <c r="V46" s="692" t="s">
        <v>53</v>
      </c>
      <c r="W46" s="692" t="s">
        <v>54</v>
      </c>
      <c r="X46" s="692" t="s">
        <v>53</v>
      </c>
      <c r="Y46" s="692" t="s">
        <v>53</v>
      </c>
      <c r="Z46" s="692" t="s">
        <v>53</v>
      </c>
      <c r="AA46" s="692" t="s">
        <v>53</v>
      </c>
      <c r="AB46" s="692" t="s">
        <v>54</v>
      </c>
      <c r="AC46" s="692" t="s">
        <v>53</v>
      </c>
      <c r="AD46" s="692" t="s">
        <v>54</v>
      </c>
      <c r="AE46" s="692" t="s">
        <v>54</v>
      </c>
      <c r="AF46" s="692" t="s">
        <v>53</v>
      </c>
      <c r="AG46" s="692" t="s">
        <v>53</v>
      </c>
      <c r="AH46" s="692" t="s">
        <v>54</v>
      </c>
      <c r="AI46" s="703">
        <v>12</v>
      </c>
      <c r="AJ46" s="694" t="s">
        <v>155</v>
      </c>
      <c r="AK46" s="695">
        <v>1</v>
      </c>
      <c r="AL46" s="706" t="s">
        <v>91</v>
      </c>
      <c r="AM46" s="686" t="s">
        <v>84</v>
      </c>
      <c r="AN46" s="229" t="s">
        <v>612</v>
      </c>
      <c r="AO46" s="263" t="s">
        <v>611</v>
      </c>
      <c r="AP46" s="696" t="s">
        <v>103</v>
      </c>
      <c r="AQ46" s="697" t="s">
        <v>61</v>
      </c>
      <c r="AR46" s="707">
        <v>0.25</v>
      </c>
      <c r="AS46" s="697" t="s">
        <v>56</v>
      </c>
      <c r="AT46" s="695">
        <v>0.15</v>
      </c>
      <c r="AU46" s="698">
        <v>0.4</v>
      </c>
      <c r="AV46" s="697" t="s">
        <v>73</v>
      </c>
      <c r="AW46" s="697" t="s">
        <v>65</v>
      </c>
      <c r="AX46" s="697" t="s">
        <v>59</v>
      </c>
      <c r="AY46" s="698">
        <v>0.12</v>
      </c>
      <c r="AZ46" s="699" t="s">
        <v>112</v>
      </c>
      <c r="BA46" s="698">
        <v>1</v>
      </c>
      <c r="BB46" s="699" t="s">
        <v>155</v>
      </c>
      <c r="BC46" s="700" t="s">
        <v>91</v>
      </c>
      <c r="BD46" s="697" t="s">
        <v>60</v>
      </c>
      <c r="BE46" s="477" t="s">
        <v>1244</v>
      </c>
      <c r="BF46" s="477" t="s">
        <v>1099</v>
      </c>
      <c r="BG46" s="478" t="s">
        <v>1100</v>
      </c>
      <c r="BH46" s="480">
        <v>44805</v>
      </c>
      <c r="BI46" s="480">
        <v>44926</v>
      </c>
      <c r="BJ46" s="541" t="s">
        <v>1101</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K8:K9"/>
    <mergeCell ref="L8:L9"/>
    <mergeCell ref="M8:M9"/>
    <mergeCell ref="AB8:AB9"/>
    <mergeCell ref="AC8:AC9"/>
    <mergeCell ref="AD8:AD9"/>
    <mergeCell ref="AE8:AE9"/>
    <mergeCell ref="T8:T9"/>
    <mergeCell ref="U8:U9"/>
    <mergeCell ref="V8:V9"/>
    <mergeCell ref="W8:W9"/>
    <mergeCell ref="X8:X9"/>
    <mergeCell ref="Y8:Y9"/>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P10:P11"/>
    <mergeCell ref="Q10:Q11"/>
    <mergeCell ref="R10:R11"/>
    <mergeCell ref="S10:S11"/>
    <mergeCell ref="T10:T11"/>
    <mergeCell ref="U10:U11"/>
    <mergeCell ref="I10:I11"/>
    <mergeCell ref="K10:K11"/>
    <mergeCell ref="L10:L11"/>
    <mergeCell ref="M10:M11"/>
    <mergeCell ref="N10:N11"/>
    <mergeCell ref="O10:O11"/>
    <mergeCell ref="AD10:AD11"/>
    <mergeCell ref="AE10:AE11"/>
    <mergeCell ref="AF10:AF11"/>
    <mergeCell ref="AG10:AG11"/>
    <mergeCell ref="V10:V11"/>
    <mergeCell ref="W10:W11"/>
    <mergeCell ref="X10:X11"/>
    <mergeCell ref="Y10:Y11"/>
    <mergeCell ref="Z10:Z11"/>
    <mergeCell ref="AA10:AA11"/>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A12:AA13"/>
    <mergeCell ref="AB12:AB13"/>
    <mergeCell ref="AC12:AC13"/>
    <mergeCell ref="AD12:AD13"/>
    <mergeCell ref="S12:S13"/>
    <mergeCell ref="T12:T13"/>
    <mergeCell ref="U12:U13"/>
    <mergeCell ref="V12:V13"/>
    <mergeCell ref="W12:W13"/>
    <mergeCell ref="X12:X13"/>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O16:O17"/>
    <mergeCell ref="P16:P17"/>
    <mergeCell ref="Q16:Q17"/>
    <mergeCell ref="R16:R17"/>
    <mergeCell ref="S16:S17"/>
    <mergeCell ref="T16:T17"/>
    <mergeCell ref="I16:I17"/>
    <mergeCell ref="J16:J17"/>
    <mergeCell ref="K16:K17"/>
    <mergeCell ref="L16:L17"/>
    <mergeCell ref="M16:M17"/>
    <mergeCell ref="N16:N17"/>
    <mergeCell ref="AC16:AC17"/>
    <mergeCell ref="AD16:AD17"/>
    <mergeCell ref="AE16:AE17"/>
    <mergeCell ref="AF16:AF17"/>
    <mergeCell ref="U16:U17"/>
    <mergeCell ref="V16:V17"/>
    <mergeCell ref="W16:W17"/>
    <mergeCell ref="X16:X17"/>
    <mergeCell ref="Y16:Y17"/>
    <mergeCell ref="Z16:Z17"/>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T18:T19"/>
    <mergeCell ref="U18:U19"/>
    <mergeCell ref="V18:V19"/>
    <mergeCell ref="W18:W19"/>
    <mergeCell ref="X18:X19"/>
    <mergeCell ref="Y18:Y19"/>
    <mergeCell ref="N18:N19"/>
    <mergeCell ref="O18:O19"/>
    <mergeCell ref="P18:P19"/>
    <mergeCell ref="Q18:Q19"/>
    <mergeCell ref="R18:R19"/>
    <mergeCell ref="S18:S19"/>
    <mergeCell ref="AH18:AH19"/>
    <mergeCell ref="AI18:AI19"/>
    <mergeCell ref="AJ18:AJ19"/>
    <mergeCell ref="AK18:AK19"/>
    <mergeCell ref="Z18:Z19"/>
    <mergeCell ref="AA18:AA19"/>
    <mergeCell ref="AB18:AB19"/>
    <mergeCell ref="AC18:AC19"/>
    <mergeCell ref="AD18:AD19"/>
    <mergeCell ref="AE18:AE19"/>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V20:V21"/>
    <mergeCell ref="W20:W21"/>
    <mergeCell ref="X20:X21"/>
    <mergeCell ref="Y20:Y21"/>
    <mergeCell ref="Z20:Z21"/>
    <mergeCell ref="AA20:AA21"/>
    <mergeCell ref="P20:P21"/>
    <mergeCell ref="Q20:Q21"/>
    <mergeCell ref="R20:R21"/>
    <mergeCell ref="S20:S21"/>
    <mergeCell ref="T20:T21"/>
    <mergeCell ref="U20:U21"/>
    <mergeCell ref="AH20:AH21"/>
    <mergeCell ref="AI20:AI21"/>
    <mergeCell ref="AJ20:AJ21"/>
    <mergeCell ref="AK20:AK21"/>
    <mergeCell ref="AL20:AL21"/>
    <mergeCell ref="BD20:BD21"/>
    <mergeCell ref="AB20:AB21"/>
    <mergeCell ref="AC20:AC21"/>
    <mergeCell ref="AD20:AD21"/>
    <mergeCell ref="AE20:AE21"/>
    <mergeCell ref="AF20:AF21"/>
    <mergeCell ref="AG20:AG21"/>
    <mergeCell ref="H24:H25"/>
    <mergeCell ref="I24:I25"/>
    <mergeCell ref="J24:J25"/>
    <mergeCell ref="K24:K25"/>
    <mergeCell ref="L24:L25"/>
    <mergeCell ref="M24:M25"/>
    <mergeCell ref="B24:B25"/>
    <mergeCell ref="C24:C25"/>
    <mergeCell ref="D24:D25"/>
    <mergeCell ref="E24:E25"/>
    <mergeCell ref="F24:F25"/>
    <mergeCell ref="G24:G25"/>
    <mergeCell ref="T24:T25"/>
    <mergeCell ref="U24:U25"/>
    <mergeCell ref="V24:V25"/>
    <mergeCell ref="W24:W25"/>
    <mergeCell ref="X24:X25"/>
    <mergeCell ref="Y24:Y25"/>
    <mergeCell ref="N24:N25"/>
    <mergeCell ref="O24:O25"/>
    <mergeCell ref="P24:P25"/>
    <mergeCell ref="Q24:Q25"/>
    <mergeCell ref="R24:R25"/>
    <mergeCell ref="S24:S25"/>
    <mergeCell ref="AH24:AH25"/>
    <mergeCell ref="AI24:AI25"/>
    <mergeCell ref="AJ24:AJ25"/>
    <mergeCell ref="AK24:AK25"/>
    <mergeCell ref="Z24:Z25"/>
    <mergeCell ref="AA24:AA25"/>
    <mergeCell ref="AB24:AB25"/>
    <mergeCell ref="AC24:AC25"/>
    <mergeCell ref="AD24:AD25"/>
    <mergeCell ref="AE24:AE25"/>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V27:V30"/>
    <mergeCell ref="W27:W30"/>
    <mergeCell ref="X27:X30"/>
    <mergeCell ref="Y27:Y30"/>
    <mergeCell ref="Z27:Z30"/>
    <mergeCell ref="AA27:AA30"/>
    <mergeCell ref="P27:P30"/>
    <mergeCell ref="Q27:Q30"/>
    <mergeCell ref="R27:R30"/>
    <mergeCell ref="S27:S30"/>
    <mergeCell ref="T27:T30"/>
    <mergeCell ref="U27:U30"/>
    <mergeCell ref="AJ27:AJ30"/>
    <mergeCell ref="AK27:AK30"/>
    <mergeCell ref="AL27:AL30"/>
    <mergeCell ref="AM27:AM30"/>
    <mergeCell ref="AB27:AB30"/>
    <mergeCell ref="AC27:AC30"/>
    <mergeCell ref="AD27:AD30"/>
    <mergeCell ref="AE27:AE30"/>
    <mergeCell ref="AF27:AF30"/>
    <mergeCell ref="AG27:AG30"/>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P31:P35"/>
    <mergeCell ref="Q31:Q35"/>
    <mergeCell ref="R31:R35"/>
    <mergeCell ref="S31:S35"/>
    <mergeCell ref="T31:T35"/>
    <mergeCell ref="U31:U35"/>
    <mergeCell ref="J31:J35"/>
    <mergeCell ref="K31:K35"/>
    <mergeCell ref="L31:L35"/>
    <mergeCell ref="M31:M35"/>
    <mergeCell ref="N31:N35"/>
    <mergeCell ref="O31:O35"/>
    <mergeCell ref="AB31:AB35"/>
    <mergeCell ref="AC31:AC35"/>
    <mergeCell ref="AD31:AD35"/>
    <mergeCell ref="AE31:AE35"/>
    <mergeCell ref="AF31:AF35"/>
    <mergeCell ref="AG31:AG35"/>
    <mergeCell ref="V31:V35"/>
    <mergeCell ref="W31:W35"/>
    <mergeCell ref="X31:X35"/>
    <mergeCell ref="Y31:Y35"/>
    <mergeCell ref="Z31:Z35"/>
    <mergeCell ref="AA31:AA35"/>
    <mergeCell ref="BE31:BE35"/>
    <mergeCell ref="BF31:BF35"/>
    <mergeCell ref="BG31:BG35"/>
    <mergeCell ref="BH31:BH35"/>
    <mergeCell ref="BI31:BI35"/>
    <mergeCell ref="BJ31:BJ35"/>
    <mergeCell ref="AH31:AH35"/>
    <mergeCell ref="AI31:AI35"/>
    <mergeCell ref="AJ31:AJ35"/>
    <mergeCell ref="AK31:AK35"/>
    <mergeCell ref="AL31:AL35"/>
    <mergeCell ref="BD31:BD35"/>
    <mergeCell ref="H36:H37"/>
    <mergeCell ref="I36:I37"/>
    <mergeCell ref="J36:J37"/>
    <mergeCell ref="K36:K37"/>
    <mergeCell ref="L36:L37"/>
    <mergeCell ref="M36:M37"/>
    <mergeCell ref="B36:B40"/>
    <mergeCell ref="C36:C40"/>
    <mergeCell ref="D36:D40"/>
    <mergeCell ref="E36:E37"/>
    <mergeCell ref="F36:F37"/>
    <mergeCell ref="G36:G37"/>
    <mergeCell ref="V36:V37"/>
    <mergeCell ref="W36:W37"/>
    <mergeCell ref="X36:X37"/>
    <mergeCell ref="Y36:Y37"/>
    <mergeCell ref="N36:N37"/>
    <mergeCell ref="O36:O37"/>
    <mergeCell ref="P36:P37"/>
    <mergeCell ref="Q36:Q37"/>
    <mergeCell ref="R36:R37"/>
    <mergeCell ref="S36:S37"/>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V41:V43"/>
    <mergeCell ref="W41:W43"/>
    <mergeCell ref="X41:X43"/>
    <mergeCell ref="Y41:Y43"/>
    <mergeCell ref="N41:N43"/>
    <mergeCell ref="O41:O43"/>
    <mergeCell ref="P41:P43"/>
    <mergeCell ref="Q41:Q43"/>
    <mergeCell ref="R41:R43"/>
    <mergeCell ref="S41:S43"/>
    <mergeCell ref="AH41:AH43"/>
    <mergeCell ref="AI41:AI43"/>
    <mergeCell ref="AJ41:AJ43"/>
    <mergeCell ref="AK41:AK43"/>
    <mergeCell ref="Z41:Z43"/>
    <mergeCell ref="AA41:AA43"/>
    <mergeCell ref="AB41:AB43"/>
    <mergeCell ref="AC41:AC43"/>
    <mergeCell ref="AD41:AD43"/>
    <mergeCell ref="AE41:AE43"/>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W44:W45"/>
    <mergeCell ref="X44:X45"/>
    <mergeCell ref="Y44:Y45"/>
    <mergeCell ref="Z44:Z45"/>
    <mergeCell ref="AA44:AA45"/>
    <mergeCell ref="AB44:AB45"/>
    <mergeCell ref="Q44:Q45"/>
    <mergeCell ref="R44:R45"/>
    <mergeCell ref="S44:S45"/>
    <mergeCell ref="T44:T45"/>
    <mergeCell ref="U44:U45"/>
    <mergeCell ref="V44:V45"/>
    <mergeCell ref="AI44:AI45"/>
    <mergeCell ref="AJ44:AJ45"/>
    <mergeCell ref="AK44:AK45"/>
    <mergeCell ref="AL44:AL45"/>
    <mergeCell ref="BD44:BD45"/>
    <mergeCell ref="BJ44:BJ45"/>
    <mergeCell ref="AC44:AC45"/>
    <mergeCell ref="AD44:AD45"/>
    <mergeCell ref="AE44:AE45"/>
    <mergeCell ref="AF44:AF45"/>
    <mergeCell ref="AG44:AG45"/>
    <mergeCell ref="AH44:AH45"/>
  </mergeCells>
  <conditionalFormatting sqref="AJ8:AJ9 AJ12 AJ15:AJ16 AJ18 AJ36 AJ41 AJ44 AJ38:AJ39 AJ46">
    <cfRule type="cellIs" dxfId="563" priority="113" operator="equal">
      <formula>"Moderado"</formula>
    </cfRule>
    <cfRule type="cellIs" dxfId="562" priority="114" operator="equal">
      <formula>"Catastrófico"</formula>
    </cfRule>
    <cfRule type="cellIs" dxfId="561" priority="115" operator="equal">
      <formula>"Mayor"</formula>
    </cfRule>
  </conditionalFormatting>
  <conditionalFormatting sqref="N8:N10 N12 N15:N16 N18 N36 N41 N44 N38:N39 N46">
    <cfRule type="cellIs" dxfId="560" priority="108" operator="equal">
      <formula>"Muy Alta"</formula>
    </cfRule>
    <cfRule type="cellIs" dxfId="559" priority="109" operator="equal">
      <formula>"Alta"</formula>
    </cfRule>
    <cfRule type="cellIs" dxfId="558" priority="110" operator="equal">
      <formula>"Media"</formula>
    </cfRule>
    <cfRule type="cellIs" dxfId="557" priority="111" operator="equal">
      <formula>"Baja"</formula>
    </cfRule>
    <cfRule type="cellIs" dxfId="556" priority="112" operator="equal">
      <formula>"Muy baja"</formula>
    </cfRule>
  </conditionalFormatting>
  <conditionalFormatting sqref="AL8 AL10 AL12 AL15:AL16 AL18 AL36 AL41 AL44 AL38:AL39 AL46 AM36:AM46 BC36:BC46">
    <cfRule type="cellIs" dxfId="555" priority="104" operator="equal">
      <formula>"Extrema"</formula>
    </cfRule>
    <cfRule type="cellIs" dxfId="554" priority="105" operator="equal">
      <formula>"Alta"</formula>
    </cfRule>
    <cfRule type="cellIs" dxfId="553" priority="106" operator="equal">
      <formula>"Moderada"</formula>
    </cfRule>
    <cfRule type="cellIs" dxfId="552" priority="107" operator="equal">
      <formula>"Baja"</formula>
    </cfRule>
  </conditionalFormatting>
  <conditionalFormatting sqref="BC8 BC12:BC13 BC15:BC19">
    <cfRule type="cellIs" dxfId="551" priority="100" operator="equal">
      <formula>"Extrema"</formula>
    </cfRule>
    <cfRule type="cellIs" dxfId="550" priority="101" operator="equal">
      <formula>"Alta"</formula>
    </cfRule>
    <cfRule type="cellIs" dxfId="549" priority="102" operator="equal">
      <formula>"Moderada"</formula>
    </cfRule>
    <cfRule type="cellIs" dxfId="548" priority="103" operator="equal">
      <formula>"Baja"</formula>
    </cfRule>
  </conditionalFormatting>
  <conditionalFormatting sqref="AM8:AM9">
    <cfRule type="cellIs" dxfId="547" priority="96" operator="equal">
      <formula>"Extrema"</formula>
    </cfRule>
    <cfRule type="cellIs" dxfId="546" priority="97" operator="equal">
      <formula>"Alta"</formula>
    </cfRule>
    <cfRule type="cellIs" dxfId="545" priority="98" operator="equal">
      <formula>"Moderada"</formula>
    </cfRule>
    <cfRule type="cellIs" dxfId="544" priority="99" operator="equal">
      <formula>"Baja"</formula>
    </cfRule>
  </conditionalFormatting>
  <conditionalFormatting sqref="AJ10:AJ11">
    <cfRule type="cellIs" dxfId="543" priority="93" operator="equal">
      <formula>"Moderado"</formula>
    </cfRule>
    <cfRule type="cellIs" dxfId="542" priority="94" operator="equal">
      <formula>"Catastrófico"</formula>
    </cfRule>
    <cfRule type="cellIs" dxfId="541" priority="95" operator="equal">
      <formula>"Mayor"</formula>
    </cfRule>
  </conditionalFormatting>
  <conditionalFormatting sqref="BC10">
    <cfRule type="cellIs" dxfId="540" priority="89" operator="equal">
      <formula>"Extrema"</formula>
    </cfRule>
    <cfRule type="cellIs" dxfId="539" priority="90" operator="equal">
      <formula>"Alta"</formula>
    </cfRule>
    <cfRule type="cellIs" dxfId="538" priority="91" operator="equal">
      <formula>"Moderada"</formula>
    </cfRule>
    <cfRule type="cellIs" dxfId="537" priority="92" operator="equal">
      <formula>"Baja"</formula>
    </cfRule>
  </conditionalFormatting>
  <conditionalFormatting sqref="AM10:AM11">
    <cfRule type="cellIs" dxfId="536" priority="85" operator="equal">
      <formula>"Extrema"</formula>
    </cfRule>
    <cfRule type="cellIs" dxfId="535" priority="86" operator="equal">
      <formula>"Alta"</formula>
    </cfRule>
    <cfRule type="cellIs" dxfId="534" priority="87" operator="equal">
      <formula>"Moderada"</formula>
    </cfRule>
    <cfRule type="cellIs" dxfId="533" priority="88" operator="equal">
      <formula>"Baja"</formula>
    </cfRule>
  </conditionalFormatting>
  <conditionalFormatting sqref="AM12:AM13 AM15:AM16">
    <cfRule type="cellIs" dxfId="532" priority="81" operator="equal">
      <formula>"Extrema"</formula>
    </cfRule>
    <cfRule type="cellIs" dxfId="531" priority="82" operator="equal">
      <formula>"Alta"</formula>
    </cfRule>
    <cfRule type="cellIs" dxfId="530" priority="83" operator="equal">
      <formula>"Moderada"</formula>
    </cfRule>
    <cfRule type="cellIs" dxfId="529" priority="84" operator="equal">
      <formula>"Baja"</formula>
    </cfRule>
  </conditionalFormatting>
  <conditionalFormatting sqref="AM17:AM19">
    <cfRule type="cellIs" dxfId="528" priority="77" operator="equal">
      <formula>"Extrema"</formula>
    </cfRule>
    <cfRule type="cellIs" dxfId="527" priority="78" operator="equal">
      <formula>"Alta"</formula>
    </cfRule>
    <cfRule type="cellIs" dxfId="526" priority="79" operator="equal">
      <formula>"Moderada"</formula>
    </cfRule>
    <cfRule type="cellIs" dxfId="525" priority="80" operator="equal">
      <formula>"Baja"</formula>
    </cfRule>
  </conditionalFormatting>
  <conditionalFormatting sqref="AJ20 AJ22 AJ31 AJ27">
    <cfRule type="cellIs" dxfId="524" priority="74" operator="equal">
      <formula>"Moderado"</formula>
    </cfRule>
    <cfRule type="cellIs" dxfId="523" priority="75" operator="equal">
      <formula>"Catastrófico"</formula>
    </cfRule>
    <cfRule type="cellIs" dxfId="522" priority="76" operator="equal">
      <formula>"Mayor"</formula>
    </cfRule>
  </conditionalFormatting>
  <conditionalFormatting sqref="N20 N22 N31 N27">
    <cfRule type="cellIs" dxfId="521" priority="69" operator="equal">
      <formula>"Muy Alta"</formula>
    </cfRule>
    <cfRule type="cellIs" dxfId="520" priority="70" operator="equal">
      <formula>"Alta"</formula>
    </cfRule>
    <cfRule type="cellIs" dxfId="519" priority="71" operator="equal">
      <formula>"Media"</formula>
    </cfRule>
    <cfRule type="cellIs" dxfId="518" priority="72" operator="equal">
      <formula>"Baja"</formula>
    </cfRule>
    <cfRule type="cellIs" dxfId="517" priority="73" operator="equal">
      <formula>"Muy baja"</formula>
    </cfRule>
  </conditionalFormatting>
  <conditionalFormatting sqref="AL20 AL22 AL31 AL27">
    <cfRule type="cellIs" dxfId="516" priority="65" operator="equal">
      <formula>"Extrema"</formula>
    </cfRule>
    <cfRule type="cellIs" dxfId="515" priority="66" operator="equal">
      <formula>"Alta"</formula>
    </cfRule>
    <cfRule type="cellIs" dxfId="514" priority="67" operator="equal">
      <formula>"Moderada"</formula>
    </cfRule>
    <cfRule type="cellIs" dxfId="513" priority="68" operator="equal">
      <formula>"Baja"</formula>
    </cfRule>
  </conditionalFormatting>
  <conditionalFormatting sqref="BC20:BC22 BC31:BC35 BC27">
    <cfRule type="cellIs" dxfId="512" priority="61" operator="equal">
      <formula>"Extrema"</formula>
    </cfRule>
    <cfRule type="cellIs" dxfId="511" priority="62" operator="equal">
      <formula>"Alta"</formula>
    </cfRule>
    <cfRule type="cellIs" dxfId="510" priority="63" operator="equal">
      <formula>"Moderada"</formula>
    </cfRule>
    <cfRule type="cellIs" dxfId="509" priority="64" operator="equal">
      <formula>"Baja"</formula>
    </cfRule>
  </conditionalFormatting>
  <conditionalFormatting sqref="AM20:AM22 AM31:AM35 AM27">
    <cfRule type="cellIs" dxfId="508" priority="57" operator="equal">
      <formula>"Extrema"</formula>
    </cfRule>
    <cfRule type="cellIs" dxfId="507" priority="58" operator="equal">
      <formula>"Alta"</formula>
    </cfRule>
    <cfRule type="cellIs" dxfId="506" priority="59" operator="equal">
      <formula>"Moderada"</formula>
    </cfRule>
    <cfRule type="cellIs" dxfId="505" priority="60" operator="equal">
      <formula>"Baja"</formula>
    </cfRule>
  </conditionalFormatting>
  <conditionalFormatting sqref="AJ14">
    <cfRule type="cellIs" dxfId="504" priority="54" operator="equal">
      <formula>"Moderado"</formula>
    </cfRule>
    <cfRule type="cellIs" dxfId="503" priority="55" operator="equal">
      <formula>"Catastrófico"</formula>
    </cfRule>
    <cfRule type="cellIs" dxfId="502" priority="56" operator="equal">
      <formula>"Mayor"</formula>
    </cfRule>
  </conditionalFormatting>
  <conditionalFormatting sqref="N14">
    <cfRule type="cellIs" dxfId="501" priority="49" operator="equal">
      <formula>"Muy Alta"</formula>
    </cfRule>
    <cfRule type="cellIs" dxfId="500" priority="50" operator="equal">
      <formula>"Alta"</formula>
    </cfRule>
    <cfRule type="cellIs" dxfId="499" priority="51" operator="equal">
      <formula>"Media"</formula>
    </cfRule>
    <cfRule type="cellIs" dxfId="498" priority="52" operator="equal">
      <formula>"Baja"</formula>
    </cfRule>
    <cfRule type="cellIs" dxfId="497" priority="53" operator="equal">
      <formula>"Muy baja"</formula>
    </cfRule>
  </conditionalFormatting>
  <conditionalFormatting sqref="AL14:AM14 BC14">
    <cfRule type="cellIs" dxfId="496" priority="45" operator="equal">
      <formula>"Extrema"</formula>
    </cfRule>
    <cfRule type="cellIs" dxfId="495" priority="46" operator="equal">
      <formula>"Alta"</formula>
    </cfRule>
    <cfRule type="cellIs" dxfId="494" priority="47" operator="equal">
      <formula>"Moderada"</formula>
    </cfRule>
    <cfRule type="cellIs" dxfId="493" priority="48" operator="equal">
      <formula>"Baja"</formula>
    </cfRule>
  </conditionalFormatting>
  <conditionalFormatting sqref="AJ23">
    <cfRule type="cellIs" dxfId="492" priority="42" operator="equal">
      <formula>"Moderado"</formula>
    </cfRule>
    <cfRule type="cellIs" dxfId="491" priority="43" operator="equal">
      <formula>"Catastrófico"</formula>
    </cfRule>
    <cfRule type="cellIs" dxfId="490" priority="44" operator="equal">
      <formula>"Mayor"</formula>
    </cfRule>
  </conditionalFormatting>
  <conditionalFormatting sqref="N23">
    <cfRule type="cellIs" dxfId="489" priority="37" operator="equal">
      <formula>"Muy Alta"</formula>
    </cfRule>
    <cfRule type="cellIs" dxfId="488" priority="38" operator="equal">
      <formula>"Alta"</formula>
    </cfRule>
    <cfRule type="cellIs" dxfId="487" priority="39" operator="equal">
      <formula>"Media"</formula>
    </cfRule>
    <cfRule type="cellIs" dxfId="486" priority="40" operator="equal">
      <formula>"Baja"</formula>
    </cfRule>
    <cfRule type="cellIs" dxfId="485" priority="41" operator="equal">
      <formula>"Muy baja"</formula>
    </cfRule>
  </conditionalFormatting>
  <conditionalFormatting sqref="AL23:AM23 BC23">
    <cfRule type="cellIs" dxfId="484" priority="33" operator="equal">
      <formula>"Extrema"</formula>
    </cfRule>
    <cfRule type="cellIs" dxfId="483" priority="34" operator="equal">
      <formula>"Alta"</formula>
    </cfRule>
    <cfRule type="cellIs" dxfId="482" priority="35" operator="equal">
      <formula>"Moderada"</formula>
    </cfRule>
    <cfRule type="cellIs" dxfId="481" priority="36" operator="equal">
      <formula>"Baja"</formula>
    </cfRule>
  </conditionalFormatting>
  <conditionalFormatting sqref="AJ24">
    <cfRule type="cellIs" dxfId="480" priority="30" operator="equal">
      <formula>"Moderado"</formula>
    </cfRule>
    <cfRule type="cellIs" dxfId="479" priority="31" operator="equal">
      <formula>"Catastrófico"</formula>
    </cfRule>
    <cfRule type="cellIs" dxfId="478" priority="32" operator="equal">
      <formula>"Mayor"</formula>
    </cfRule>
  </conditionalFormatting>
  <conditionalFormatting sqref="N24">
    <cfRule type="cellIs" dxfId="477" priority="25" operator="equal">
      <formula>"Muy Alta"</formula>
    </cfRule>
    <cfRule type="cellIs" dxfId="476" priority="26" operator="equal">
      <formula>"Alta"</formula>
    </cfRule>
    <cfRule type="cellIs" dxfId="475" priority="27" operator="equal">
      <formula>"Media"</formula>
    </cfRule>
    <cfRule type="cellIs" dxfId="474" priority="28" operator="equal">
      <formula>"Baja"</formula>
    </cfRule>
    <cfRule type="cellIs" dxfId="473" priority="29" operator="equal">
      <formula>"Muy baja"</formula>
    </cfRule>
  </conditionalFormatting>
  <conditionalFormatting sqref="AL24 AM24:AM25 BC24:BC25">
    <cfRule type="cellIs" dxfId="472" priority="21" operator="equal">
      <formula>"Extrema"</formula>
    </cfRule>
    <cfRule type="cellIs" dxfId="471" priority="22" operator="equal">
      <formula>"Alta"</formula>
    </cfRule>
    <cfRule type="cellIs" dxfId="470" priority="23" operator="equal">
      <formula>"Moderada"</formula>
    </cfRule>
    <cfRule type="cellIs" dxfId="469" priority="24" operator="equal">
      <formula>"Baja"</formula>
    </cfRule>
  </conditionalFormatting>
  <conditionalFormatting sqref="AJ26">
    <cfRule type="cellIs" dxfId="468" priority="18" operator="equal">
      <formula>"Moderado"</formula>
    </cfRule>
    <cfRule type="cellIs" dxfId="467" priority="19" operator="equal">
      <formula>"Catastrófico"</formula>
    </cfRule>
    <cfRule type="cellIs" dxfId="466" priority="20" operator="equal">
      <formula>"Mayor"</formula>
    </cfRule>
  </conditionalFormatting>
  <conditionalFormatting sqref="N26">
    <cfRule type="cellIs" dxfId="465" priority="13" operator="equal">
      <formula>"Muy Alta"</formula>
    </cfRule>
    <cfRule type="cellIs" dxfId="464" priority="14" operator="equal">
      <formula>"Alta"</formula>
    </cfRule>
    <cfRule type="cellIs" dxfId="463" priority="15" operator="equal">
      <formula>"Media"</formula>
    </cfRule>
    <cfRule type="cellIs" dxfId="462" priority="16" operator="equal">
      <formula>"Baja"</formula>
    </cfRule>
    <cfRule type="cellIs" dxfId="461" priority="17" operator="equal">
      <formula>"Muy baja"</formula>
    </cfRule>
  </conditionalFormatting>
  <conditionalFormatting sqref="AL26">
    <cfRule type="cellIs" dxfId="460" priority="9" operator="equal">
      <formula>"Extrema"</formula>
    </cfRule>
    <cfRule type="cellIs" dxfId="459" priority="10" operator="equal">
      <formula>"Alta"</formula>
    </cfRule>
    <cfRule type="cellIs" dxfId="458" priority="11" operator="equal">
      <formula>"Moderada"</formula>
    </cfRule>
    <cfRule type="cellIs" dxfId="457" priority="12" operator="equal">
      <formula>"Baja"</formula>
    </cfRule>
  </conditionalFormatting>
  <conditionalFormatting sqref="BC26">
    <cfRule type="cellIs" dxfId="456" priority="5" operator="equal">
      <formula>"Extrema"</formula>
    </cfRule>
    <cfRule type="cellIs" dxfId="455" priority="6" operator="equal">
      <formula>"Alta"</formula>
    </cfRule>
    <cfRule type="cellIs" dxfId="454" priority="7" operator="equal">
      <formula>"Moderada"</formula>
    </cfRule>
    <cfRule type="cellIs" dxfId="453" priority="8" operator="equal">
      <formula>"Baja"</formula>
    </cfRule>
  </conditionalFormatting>
  <conditionalFormatting sqref="AM26">
    <cfRule type="cellIs" dxfId="452" priority="1" operator="equal">
      <formula>"Extrema"</formula>
    </cfRule>
    <cfRule type="cellIs" dxfId="451" priority="2" operator="equal">
      <formula>"Alta"</formula>
    </cfRule>
    <cfRule type="cellIs" dxfId="450" priority="3" operator="equal">
      <formula>"Moderada"</formula>
    </cfRule>
    <cfRule type="cellIs" dxfId="449"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CW147"/>
  <sheetViews>
    <sheetView showGridLines="0" tabSelected="1" zoomScale="60" zoomScaleNormal="60" zoomScalePageLayoutView="70" workbookViewId="0">
      <selection activeCell="F9" sqref="F9:F147"/>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174" customWidth="1"/>
    <col min="7" max="7" width="42.5703125" style="1175" customWidth="1"/>
    <col min="8" max="8" width="29.42578125" style="1175" customWidth="1"/>
    <col min="9" max="9" width="42.85546875" style="1176" customWidth="1"/>
    <col min="10" max="10" width="36" style="1176" customWidth="1"/>
    <col min="11" max="11" width="36" style="1177" customWidth="1"/>
    <col min="12" max="12" width="20.140625" style="1178" bestFit="1" customWidth="1"/>
    <col min="13" max="13" width="6.42578125" style="1178" customWidth="1"/>
    <col min="14" max="14" width="7.7109375" style="1178" customWidth="1"/>
    <col min="15" max="15" width="16.140625" style="1092" hidden="1" customWidth="1"/>
    <col min="16" max="16" width="17" style="1092" hidden="1" customWidth="1"/>
    <col min="17" max="17" width="15.5703125" style="1092" hidden="1" customWidth="1"/>
    <col min="18" max="18" width="17.28515625" style="1092" hidden="1" customWidth="1"/>
    <col min="19" max="19" width="14.42578125" style="1092" hidden="1" customWidth="1"/>
    <col min="20" max="20" width="13.28515625" style="1092" hidden="1" customWidth="1"/>
    <col min="21" max="21" width="15" style="1092" hidden="1" customWidth="1"/>
    <col min="22" max="22" width="18.42578125" style="1092" hidden="1" customWidth="1"/>
    <col min="23" max="23" width="13.7109375" style="1092" hidden="1" customWidth="1"/>
    <col min="24" max="24" width="15.140625" style="1092" hidden="1" customWidth="1"/>
    <col min="25" max="25" width="14.85546875" style="1092" hidden="1" customWidth="1"/>
    <col min="26" max="26" width="11.5703125" style="1092" hidden="1" customWidth="1"/>
    <col min="27" max="27" width="13" style="1092" hidden="1" customWidth="1"/>
    <col min="28" max="28" width="13.28515625" style="1092" hidden="1" customWidth="1"/>
    <col min="29" max="29" width="16" style="1092" hidden="1" customWidth="1"/>
    <col min="30" max="30" width="14.42578125" style="1092" hidden="1" customWidth="1"/>
    <col min="31" max="31" width="10.42578125" style="1092" hidden="1" customWidth="1"/>
    <col min="32" max="32" width="8.85546875" style="1092" hidden="1" customWidth="1"/>
    <col min="33" max="33" width="10.85546875" style="1092" hidden="1" customWidth="1"/>
    <col min="34" max="34" width="12.28515625" style="1092" hidden="1" customWidth="1"/>
    <col min="35" max="35" width="12.28515625" style="1092" customWidth="1"/>
    <col min="36" max="36" width="12.28515625" style="1092" hidden="1" customWidth="1"/>
    <col min="37" max="37" width="7.140625" style="1179" customWidth="1"/>
    <col min="38" max="38" width="10.42578125" style="1179" customWidth="1"/>
    <col min="39" max="39" width="18.42578125" style="1179" customWidth="1"/>
    <col min="40" max="40" width="7.42578125" style="1179" bestFit="1" customWidth="1"/>
    <col min="41" max="41" width="72.85546875" style="1176" customWidth="1"/>
    <col min="42" max="42" width="18.42578125" style="1180" customWidth="1"/>
    <col min="43" max="43" width="12" style="1092" customWidth="1"/>
    <col min="44" max="44" width="7" style="1174" customWidth="1"/>
    <col min="45" max="45" width="7.85546875" style="1092" customWidth="1"/>
    <col min="46" max="46" width="8.28515625" style="1092" customWidth="1"/>
    <col min="47" max="47" width="7.140625" style="1092" customWidth="1"/>
    <col min="48" max="48" width="15.5703125" style="1092" customWidth="1"/>
    <col min="49" max="51" width="3.5703125" style="1092" bestFit="1" customWidth="1"/>
    <col min="52" max="53" width="7.140625" style="1092" customWidth="1"/>
    <col min="54" max="54" width="10.7109375" style="1092" customWidth="1"/>
    <col min="55" max="55" width="7.140625" style="1181" customWidth="1"/>
    <col min="56" max="57" width="7.140625" style="1092" customWidth="1"/>
    <col min="58" max="58" width="67.42578125" style="1019" customWidth="1"/>
    <col min="59" max="60" width="20.42578125" style="1176" customWidth="1"/>
    <col min="61" max="61" width="12.28515625" style="1176" customWidth="1"/>
    <col min="62" max="62" width="13" style="1176" customWidth="1"/>
    <col min="63" max="63" width="22.42578125" style="1017" hidden="1" customWidth="1"/>
    <col min="64" max="64" width="60" style="1176" customWidth="1"/>
    <col min="65" max="16384" width="11.42578125" style="1092"/>
  </cols>
  <sheetData>
    <row r="1" spans="1:101"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547"/>
      <c r="BJ1" s="1547"/>
      <c r="BK1" s="1547"/>
      <c r="BL1" s="1548"/>
    </row>
    <row r="2" spans="1:101"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547"/>
      <c r="BJ2" s="1547"/>
      <c r="BK2" s="1547"/>
      <c r="BL2" s="1548"/>
    </row>
    <row r="3" spans="1:101" ht="41.25" customHeight="1" thickTop="1" thickBot="1" x14ac:dyDescent="0.35">
      <c r="B3" s="1546" t="s">
        <v>1258</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547"/>
      <c r="BJ3" s="1547"/>
      <c r="BK3" s="1547"/>
      <c r="BL3" s="1548"/>
      <c r="BM3" s="1546"/>
      <c r="BN3" s="1547"/>
      <c r="BO3" s="1547"/>
      <c r="BP3" s="1547"/>
      <c r="BQ3" s="1547"/>
      <c r="BR3" s="1547"/>
      <c r="BS3" s="1547"/>
      <c r="BT3" s="1547"/>
      <c r="BU3" s="1547"/>
      <c r="BV3" s="1547"/>
      <c r="BW3" s="1547"/>
      <c r="BX3" s="1547"/>
      <c r="BY3" s="1547"/>
      <c r="BZ3" s="1547"/>
      <c r="CA3" s="1547"/>
      <c r="CB3" s="1547"/>
      <c r="CC3" s="1547"/>
      <c r="CD3" s="1547"/>
      <c r="CE3" s="1547"/>
      <c r="CF3" s="1547"/>
      <c r="CG3" s="1547"/>
      <c r="CH3" s="1547"/>
      <c r="CI3" s="1547"/>
      <c r="CJ3" s="1547"/>
      <c r="CK3" s="1547"/>
      <c r="CL3" s="1547"/>
      <c r="CM3" s="1547"/>
      <c r="CN3" s="1547"/>
      <c r="CO3" s="1547"/>
      <c r="CP3" s="1547"/>
      <c r="CQ3" s="1547"/>
      <c r="CR3" s="1547"/>
      <c r="CS3" s="1547"/>
      <c r="CT3" s="1547"/>
      <c r="CU3" s="1547"/>
      <c r="CV3" s="1547"/>
      <c r="CW3" s="1547"/>
    </row>
    <row r="4" spans="1:101" ht="42.75" customHeight="1" thickTop="1" thickBot="1" x14ac:dyDescent="0.35">
      <c r="B4" s="1546" t="s">
        <v>1432</v>
      </c>
      <c r="C4" s="1547"/>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1547"/>
      <c r="AC4" s="1547"/>
      <c r="AD4" s="1547"/>
      <c r="AE4" s="1547"/>
      <c r="AF4" s="1547"/>
      <c r="AG4" s="1547"/>
      <c r="AH4" s="1547"/>
      <c r="AI4" s="1547"/>
      <c r="AJ4" s="1547"/>
      <c r="AK4" s="1547"/>
      <c r="AL4" s="1547"/>
      <c r="AM4" s="1547"/>
      <c r="AN4" s="1547"/>
      <c r="AO4" s="1547"/>
      <c r="AP4" s="1547"/>
      <c r="AQ4" s="1547"/>
      <c r="AR4" s="1547"/>
      <c r="AS4" s="1547"/>
      <c r="AT4" s="1547"/>
      <c r="AU4" s="1547"/>
      <c r="AV4" s="1547"/>
      <c r="AW4" s="1547"/>
      <c r="AX4" s="1547"/>
      <c r="AY4" s="1547"/>
      <c r="AZ4" s="1547"/>
      <c r="BA4" s="1547"/>
      <c r="BB4" s="1547"/>
      <c r="BC4" s="1547"/>
      <c r="BD4" s="1547"/>
      <c r="BE4" s="1547"/>
      <c r="BF4" s="1547"/>
      <c r="BG4" s="1547"/>
      <c r="BH4" s="1547"/>
      <c r="BI4" s="1547"/>
      <c r="BJ4" s="1547"/>
      <c r="BK4" s="1547"/>
      <c r="BL4" s="1548"/>
      <c r="BM4" s="1546"/>
      <c r="BN4" s="1547"/>
      <c r="BO4" s="1547"/>
      <c r="BP4" s="1547"/>
      <c r="BQ4" s="1547"/>
      <c r="BR4" s="1547"/>
      <c r="BS4" s="1547"/>
      <c r="BT4" s="1547"/>
      <c r="BU4" s="1547"/>
      <c r="BV4" s="1547"/>
      <c r="BW4" s="1547"/>
      <c r="BX4" s="1547"/>
      <c r="BY4" s="1547"/>
      <c r="BZ4" s="1547"/>
      <c r="CA4" s="1547"/>
      <c r="CB4" s="1547"/>
      <c r="CC4" s="1547"/>
      <c r="CD4" s="1547"/>
      <c r="CE4" s="1547"/>
      <c r="CF4" s="1547"/>
      <c r="CG4" s="1547"/>
      <c r="CH4" s="1547"/>
      <c r="CI4" s="1547"/>
      <c r="CJ4" s="1547"/>
      <c r="CK4" s="1547"/>
      <c r="CL4" s="1547"/>
      <c r="CM4" s="1547"/>
      <c r="CN4" s="1547"/>
      <c r="CO4" s="1547"/>
      <c r="CP4" s="1547"/>
      <c r="CQ4" s="1547"/>
      <c r="CR4" s="1547"/>
      <c r="CS4" s="1547"/>
      <c r="CT4" s="1547"/>
      <c r="CU4" s="1547"/>
      <c r="CV4" s="1547"/>
      <c r="CW4" s="1547"/>
    </row>
    <row r="5" spans="1:101" ht="36.75" customHeight="1" thickTop="1" x14ac:dyDescent="0.3">
      <c r="B5" s="1811"/>
      <c r="C5" s="1811"/>
      <c r="D5" s="1811"/>
      <c r="E5" s="1811"/>
      <c r="F5" s="1811"/>
      <c r="G5" s="1811"/>
      <c r="H5" s="1811"/>
      <c r="I5" s="1811"/>
      <c r="J5" s="1811"/>
      <c r="K5" s="1811"/>
      <c r="L5" s="1811"/>
      <c r="M5" s="1811"/>
      <c r="N5" s="1811"/>
      <c r="O5" s="1811"/>
      <c r="P5" s="1811"/>
      <c r="Q5" s="1811"/>
      <c r="R5" s="1811"/>
      <c r="S5" s="1811"/>
      <c r="T5" s="1811"/>
      <c r="U5" s="1811"/>
      <c r="V5" s="1811"/>
      <c r="W5" s="1811"/>
      <c r="X5" s="1811"/>
      <c r="Y5" s="1811"/>
      <c r="Z5" s="1811"/>
      <c r="AA5" s="1811"/>
      <c r="AB5" s="1811"/>
      <c r="AC5" s="1811"/>
      <c r="AD5" s="1811"/>
      <c r="AE5" s="1811"/>
      <c r="AF5" s="1811"/>
      <c r="AG5" s="1811"/>
      <c r="AH5" s="1811"/>
      <c r="AI5" s="1811"/>
      <c r="AJ5" s="1811"/>
      <c r="AK5" s="1811"/>
      <c r="AL5" s="1811"/>
      <c r="AM5" s="1811"/>
      <c r="AN5" s="1811"/>
      <c r="AO5" s="1811"/>
      <c r="AP5" s="1811"/>
      <c r="AQ5" s="1811"/>
      <c r="AR5" s="1811"/>
      <c r="AS5" s="1811"/>
      <c r="AT5" s="1811"/>
      <c r="AU5" s="1811"/>
      <c r="AV5" s="1811"/>
      <c r="AW5" s="1811"/>
      <c r="AX5" s="1811"/>
      <c r="AY5" s="1811"/>
      <c r="AZ5" s="1811"/>
      <c r="BA5" s="1811"/>
      <c r="BB5" s="1811"/>
      <c r="BC5" s="1811"/>
      <c r="BD5" s="1811"/>
      <c r="BE5" s="1811"/>
      <c r="BF5" s="1811"/>
      <c r="BG5" s="1811"/>
      <c r="BH5" s="1811"/>
      <c r="BI5" s="1811"/>
      <c r="BJ5" s="1811"/>
      <c r="BK5" s="1811"/>
      <c r="BL5" s="1811"/>
      <c r="BM5" s="1093"/>
      <c r="BN5" s="1093"/>
      <c r="BO5" s="1093"/>
    </row>
    <row r="6" spans="1:101" ht="55.5" customHeight="1" x14ac:dyDescent="0.3">
      <c r="B6" s="1550"/>
      <c r="C6" s="1550"/>
      <c r="D6" s="1550"/>
      <c r="E6" s="1550"/>
      <c r="F6" s="1550"/>
      <c r="G6" s="1550"/>
      <c r="H6" s="1550"/>
      <c r="I6" s="1550"/>
      <c r="J6" s="1550"/>
      <c r="K6" s="1550"/>
      <c r="L6" s="1551"/>
      <c r="M6" s="1554" t="s">
        <v>0</v>
      </c>
      <c r="N6" s="1555"/>
      <c r="O6" s="1555"/>
      <c r="P6" s="1555"/>
      <c r="Q6" s="1555"/>
      <c r="R6" s="1555"/>
      <c r="S6" s="1555"/>
      <c r="T6" s="1555"/>
      <c r="U6" s="1555"/>
      <c r="V6" s="1555"/>
      <c r="W6" s="1555"/>
      <c r="X6" s="1555"/>
      <c r="Y6" s="1555"/>
      <c r="Z6" s="1555"/>
      <c r="AA6" s="1555"/>
      <c r="AB6" s="1555"/>
      <c r="AC6" s="1555"/>
      <c r="AD6" s="1555"/>
      <c r="AE6" s="1555"/>
      <c r="AF6" s="1555"/>
      <c r="AG6" s="1555"/>
      <c r="AH6" s="1555"/>
      <c r="AI6" s="1555"/>
      <c r="AJ6" s="1555"/>
      <c r="AK6" s="1555"/>
      <c r="AL6" s="1555"/>
      <c r="AM6" s="1556"/>
      <c r="AN6" s="1560" t="s">
        <v>1</v>
      </c>
      <c r="AO6" s="1561"/>
      <c r="AP6" s="1561"/>
      <c r="AQ6" s="1561"/>
      <c r="AR6" s="1561"/>
      <c r="AS6" s="1561"/>
      <c r="AT6" s="1561"/>
      <c r="AU6" s="1561"/>
      <c r="AV6" s="1561"/>
      <c r="AW6" s="1561"/>
      <c r="AX6" s="1561"/>
      <c r="AY6" s="1562"/>
      <c r="AZ6" s="1560" t="s">
        <v>2</v>
      </c>
      <c r="BA6" s="1561"/>
      <c r="BB6" s="1561"/>
      <c r="BC6" s="1561"/>
      <c r="BD6" s="1561"/>
      <c r="BE6" s="1562"/>
      <c r="BF6" s="1671" t="s">
        <v>3</v>
      </c>
      <c r="BG6" s="1672"/>
      <c r="BH6" s="1672"/>
      <c r="BI6" s="1672"/>
      <c r="BJ6" s="1672"/>
      <c r="BK6" s="1673"/>
      <c r="BL6" s="1006" t="s">
        <v>87</v>
      </c>
      <c r="BM6" s="1093"/>
      <c r="BN6" s="1093"/>
      <c r="BO6" s="1093"/>
      <c r="BP6" s="1093"/>
      <c r="BQ6" s="1093"/>
    </row>
    <row r="7" spans="1:101" ht="30.75" customHeight="1" x14ac:dyDescent="0.3">
      <c r="B7" s="1552"/>
      <c r="C7" s="1552"/>
      <c r="D7" s="1552"/>
      <c r="E7" s="1552"/>
      <c r="F7" s="1552"/>
      <c r="G7" s="1552"/>
      <c r="H7" s="1552"/>
      <c r="I7" s="1552"/>
      <c r="J7" s="1552"/>
      <c r="K7" s="1552"/>
      <c r="L7" s="1553"/>
      <c r="M7" s="1557"/>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8"/>
      <c r="AL7" s="1558"/>
      <c r="AM7" s="1559"/>
      <c r="AN7" s="1566" t="s">
        <v>85</v>
      </c>
      <c r="AO7" s="1660" t="s">
        <v>86</v>
      </c>
      <c r="AP7" s="1572" t="s">
        <v>89</v>
      </c>
      <c r="AQ7" s="1574" t="s">
        <v>4</v>
      </c>
      <c r="AR7" s="1576" t="s">
        <v>5</v>
      </c>
      <c r="AS7" s="1577"/>
      <c r="AT7" s="1577"/>
      <c r="AU7" s="1577"/>
      <c r="AV7" s="1577"/>
      <c r="AW7" s="1577"/>
      <c r="AX7" s="1577"/>
      <c r="AY7" s="1578"/>
      <c r="AZ7" s="1539" t="s">
        <v>1403</v>
      </c>
      <c r="BA7" s="1539" t="s">
        <v>7</v>
      </c>
      <c r="BB7" s="1570" t="s">
        <v>8</v>
      </c>
      <c r="BC7" s="1570" t="s">
        <v>9</v>
      </c>
      <c r="BD7" s="1570" t="s">
        <v>10</v>
      </c>
      <c r="BE7" s="1566" t="s">
        <v>11</v>
      </c>
      <c r="BF7" s="1660" t="s">
        <v>1400</v>
      </c>
      <c r="BG7" s="1660" t="s">
        <v>12</v>
      </c>
      <c r="BH7" s="1660" t="s">
        <v>13</v>
      </c>
      <c r="BI7" s="1660" t="s">
        <v>14</v>
      </c>
      <c r="BJ7" s="1660" t="s">
        <v>15</v>
      </c>
      <c r="BK7" s="1660" t="s">
        <v>16</v>
      </c>
      <c r="BL7" s="1660" t="s">
        <v>88</v>
      </c>
      <c r="BM7" s="1093"/>
      <c r="BN7" s="1093"/>
      <c r="BO7" s="1093"/>
    </row>
    <row r="8" spans="1:101" s="1093" customFormat="1" ht="144" customHeight="1" thickBot="1" x14ac:dyDescent="0.3">
      <c r="B8" s="1094" t="s">
        <v>17</v>
      </c>
      <c r="C8" s="1095" t="s">
        <v>75</v>
      </c>
      <c r="D8" s="1095" t="s">
        <v>76</v>
      </c>
      <c r="E8" s="1096" t="s">
        <v>18</v>
      </c>
      <c r="F8" s="1094" t="s">
        <v>77</v>
      </c>
      <c r="G8" s="1097" t="s">
        <v>80</v>
      </c>
      <c r="H8" s="1098" t="s">
        <v>369</v>
      </c>
      <c r="I8" s="1098" t="s">
        <v>19</v>
      </c>
      <c r="J8" s="1098" t="s">
        <v>20</v>
      </c>
      <c r="K8" s="1098" t="s">
        <v>354</v>
      </c>
      <c r="L8" s="1099" t="s">
        <v>22</v>
      </c>
      <c r="M8" s="1100" t="s">
        <v>81</v>
      </c>
      <c r="N8" s="1101" t="s">
        <v>23</v>
      </c>
      <c r="O8" s="1102" t="s">
        <v>24</v>
      </c>
      <c r="P8" s="1102" t="s">
        <v>25</v>
      </c>
      <c r="Q8" s="1102" t="s">
        <v>26</v>
      </c>
      <c r="R8" s="1102" t="s">
        <v>27</v>
      </c>
      <c r="S8" s="1102" t="s">
        <v>28</v>
      </c>
      <c r="T8" s="1102" t="s">
        <v>29</v>
      </c>
      <c r="U8" s="1102" t="s">
        <v>30</v>
      </c>
      <c r="V8" s="1102" t="s">
        <v>31</v>
      </c>
      <c r="W8" s="1102" t="s">
        <v>32</v>
      </c>
      <c r="X8" s="1102" t="s">
        <v>33</v>
      </c>
      <c r="Y8" s="1102" t="s">
        <v>34</v>
      </c>
      <c r="Z8" s="1102" t="s">
        <v>35</v>
      </c>
      <c r="AA8" s="1102" t="s">
        <v>36</v>
      </c>
      <c r="AB8" s="1102" t="s">
        <v>37</v>
      </c>
      <c r="AC8" s="1102" t="s">
        <v>38</v>
      </c>
      <c r="AD8" s="1102" t="s">
        <v>39</v>
      </c>
      <c r="AE8" s="1102" t="s">
        <v>40</v>
      </c>
      <c r="AF8" s="1102" t="s">
        <v>41</v>
      </c>
      <c r="AG8" s="1102" t="s">
        <v>42</v>
      </c>
      <c r="AH8" s="1102" t="s">
        <v>43</v>
      </c>
      <c r="AI8" s="1102" t="s">
        <v>100</v>
      </c>
      <c r="AJ8" s="1102"/>
      <c r="AK8" s="1100" t="s">
        <v>82</v>
      </c>
      <c r="AL8" s="1101" t="s">
        <v>1429</v>
      </c>
      <c r="AM8" s="1101" t="s">
        <v>83</v>
      </c>
      <c r="AN8" s="1567"/>
      <c r="AO8" s="1810"/>
      <c r="AP8" s="1573"/>
      <c r="AQ8" s="1575"/>
      <c r="AR8" s="1094" t="s">
        <v>44</v>
      </c>
      <c r="AS8" s="1103" t="s">
        <v>1401</v>
      </c>
      <c r="AT8" s="1094" t="s">
        <v>46</v>
      </c>
      <c r="AU8" s="1103" t="s">
        <v>1402</v>
      </c>
      <c r="AV8" s="1095" t="s">
        <v>1399</v>
      </c>
      <c r="AW8" s="1094" t="s">
        <v>47</v>
      </c>
      <c r="AX8" s="1094" t="s">
        <v>48</v>
      </c>
      <c r="AY8" s="1094" t="s">
        <v>49</v>
      </c>
      <c r="AZ8" s="1540"/>
      <c r="BA8" s="1540"/>
      <c r="BB8" s="1571"/>
      <c r="BC8" s="1571"/>
      <c r="BD8" s="1571"/>
      <c r="BE8" s="1567"/>
      <c r="BF8" s="1810"/>
      <c r="BG8" s="1810"/>
      <c r="BH8" s="1810"/>
      <c r="BI8" s="1810"/>
      <c r="BJ8" s="1810"/>
      <c r="BK8" s="1810"/>
      <c r="BL8" s="1810"/>
    </row>
    <row r="9" spans="1:101" ht="134.25" customHeight="1" thickBot="1" x14ac:dyDescent="0.35">
      <c r="A9" s="1093"/>
      <c r="B9" s="1445" t="s">
        <v>191</v>
      </c>
      <c r="C9" s="1503" t="s">
        <v>215</v>
      </c>
      <c r="D9" s="1506" t="s">
        <v>221</v>
      </c>
      <c r="E9" s="1392" t="s">
        <v>74</v>
      </c>
      <c r="F9" s="1394" t="s">
        <v>231</v>
      </c>
      <c r="G9" s="1599" t="s">
        <v>1049</v>
      </c>
      <c r="H9" s="1589" t="s">
        <v>68</v>
      </c>
      <c r="I9" s="1667" t="s">
        <v>377</v>
      </c>
      <c r="J9" s="1667" t="s">
        <v>378</v>
      </c>
      <c r="K9" s="1595" t="s">
        <v>358</v>
      </c>
      <c r="L9" s="1372" t="s">
        <v>72</v>
      </c>
      <c r="M9" s="1384" t="s">
        <v>90</v>
      </c>
      <c r="N9" s="1370">
        <v>0.4</v>
      </c>
      <c r="O9" s="1104" t="s">
        <v>53</v>
      </c>
      <c r="P9" s="1104" t="s">
        <v>53</v>
      </c>
      <c r="Q9" s="1104" t="s">
        <v>53</v>
      </c>
      <c r="R9" s="1104" t="s">
        <v>53</v>
      </c>
      <c r="S9" s="1104" t="s">
        <v>53</v>
      </c>
      <c r="T9" s="1104" t="s">
        <v>53</v>
      </c>
      <c r="U9" s="1104" t="s">
        <v>53</v>
      </c>
      <c r="V9" s="1104" t="s">
        <v>54</v>
      </c>
      <c r="W9" s="1104" t="s">
        <v>54</v>
      </c>
      <c r="X9" s="1104" t="s">
        <v>53</v>
      </c>
      <c r="Y9" s="1104" t="s">
        <v>53</v>
      </c>
      <c r="Z9" s="1104" t="s">
        <v>53</v>
      </c>
      <c r="AA9" s="1104" t="s">
        <v>53</v>
      </c>
      <c r="AB9" s="1104" t="s">
        <v>53</v>
      </c>
      <c r="AC9" s="1104" t="s">
        <v>53</v>
      </c>
      <c r="AD9" s="1104" t="s">
        <v>54</v>
      </c>
      <c r="AE9" s="1104" t="s">
        <v>53</v>
      </c>
      <c r="AF9" s="1104" t="s">
        <v>53</v>
      </c>
      <c r="AG9" s="1104" t="s">
        <v>54</v>
      </c>
      <c r="AH9" s="1105"/>
      <c r="AI9" s="1372" t="s">
        <v>361</v>
      </c>
      <c r="AJ9" s="1105"/>
      <c r="AK9" s="1416" t="s">
        <v>123</v>
      </c>
      <c r="AL9" s="1376">
        <v>0.6</v>
      </c>
      <c r="AM9" s="1378" t="s">
        <v>126</v>
      </c>
      <c r="AN9" s="1106" t="s">
        <v>84</v>
      </c>
      <c r="AO9" s="1296" t="s">
        <v>1259</v>
      </c>
      <c r="AP9" s="1107" t="s">
        <v>379</v>
      </c>
      <c r="AQ9" s="1108" t="s">
        <v>103</v>
      </c>
      <c r="AR9" s="1109" t="s">
        <v>61</v>
      </c>
      <c r="AS9" s="1110">
        <v>0.25</v>
      </c>
      <c r="AT9" s="1109" t="s">
        <v>56</v>
      </c>
      <c r="AU9" s="1110">
        <v>0.15</v>
      </c>
      <c r="AV9" s="1111">
        <v>0.4</v>
      </c>
      <c r="AW9" s="1109" t="s">
        <v>57</v>
      </c>
      <c r="AX9" s="1109" t="s">
        <v>58</v>
      </c>
      <c r="AY9" s="1109" t="s">
        <v>59</v>
      </c>
      <c r="AZ9" s="1111">
        <v>0.24</v>
      </c>
      <c r="BA9" s="1112" t="s">
        <v>90</v>
      </c>
      <c r="BB9" s="1111">
        <v>0.6</v>
      </c>
      <c r="BC9" s="1112" t="s">
        <v>123</v>
      </c>
      <c r="BD9" s="1113" t="s">
        <v>126</v>
      </c>
      <c r="BE9" s="1380" t="s">
        <v>60</v>
      </c>
      <c r="BF9" s="1597" t="s">
        <v>380</v>
      </c>
      <c r="BG9" s="1589" t="s">
        <v>379</v>
      </c>
      <c r="BH9" s="1589" t="s">
        <v>381</v>
      </c>
      <c r="BI9" s="1674">
        <v>44928</v>
      </c>
      <c r="BJ9" s="1678">
        <v>45289</v>
      </c>
      <c r="BK9" s="1324"/>
      <c r="BL9" s="1587" t="s">
        <v>382</v>
      </c>
    </row>
    <row r="10" spans="1:101" ht="156" customHeight="1" thickTop="1" thickBot="1" x14ac:dyDescent="0.35">
      <c r="A10" s="1093"/>
      <c r="B10" s="1446"/>
      <c r="C10" s="1504"/>
      <c r="D10" s="1507"/>
      <c r="E10" s="1436"/>
      <c r="F10" s="1437"/>
      <c r="G10" s="1666"/>
      <c r="H10" s="1612"/>
      <c r="I10" s="1668"/>
      <c r="J10" s="1668"/>
      <c r="K10" s="1613"/>
      <c r="L10" s="1415"/>
      <c r="M10" s="1424"/>
      <c r="N10" s="1414"/>
      <c r="O10" s="1114"/>
      <c r="P10" s="1114"/>
      <c r="Q10" s="1114"/>
      <c r="R10" s="1114"/>
      <c r="S10" s="1114"/>
      <c r="T10" s="1114"/>
      <c r="U10" s="1114"/>
      <c r="V10" s="1114"/>
      <c r="W10" s="1114"/>
      <c r="X10" s="1114"/>
      <c r="Y10" s="1114"/>
      <c r="Z10" s="1114"/>
      <c r="AA10" s="1114"/>
      <c r="AB10" s="1114"/>
      <c r="AC10" s="1114"/>
      <c r="AD10" s="1114"/>
      <c r="AE10" s="1114"/>
      <c r="AF10" s="1114"/>
      <c r="AG10" s="1114"/>
      <c r="AH10" s="1115"/>
      <c r="AI10" s="1415"/>
      <c r="AJ10" s="1115"/>
      <c r="AK10" s="1416"/>
      <c r="AL10" s="1417"/>
      <c r="AM10" s="1418"/>
      <c r="AN10" s="1116" t="s">
        <v>347</v>
      </c>
      <c r="AO10" s="1297" t="s">
        <v>1495</v>
      </c>
      <c r="AP10" s="1117" t="s">
        <v>379</v>
      </c>
      <c r="AQ10" s="1118" t="s">
        <v>103</v>
      </c>
      <c r="AR10" s="1119" t="s">
        <v>61</v>
      </c>
      <c r="AS10" s="1120">
        <v>0.25</v>
      </c>
      <c r="AT10" s="1119" t="s">
        <v>56</v>
      </c>
      <c r="AU10" s="1120">
        <v>0.15</v>
      </c>
      <c r="AV10" s="1121">
        <v>0.4</v>
      </c>
      <c r="AW10" s="1119" t="s">
        <v>57</v>
      </c>
      <c r="AX10" s="1119" t="s">
        <v>58</v>
      </c>
      <c r="AY10" s="1119" t="s">
        <v>59</v>
      </c>
      <c r="AZ10" s="1122">
        <v>0.14399999999999999</v>
      </c>
      <c r="BA10" s="1123" t="s">
        <v>112</v>
      </c>
      <c r="BB10" s="1121">
        <v>0.6</v>
      </c>
      <c r="BC10" s="1123" t="s">
        <v>123</v>
      </c>
      <c r="BD10" s="1124" t="s">
        <v>126</v>
      </c>
      <c r="BE10" s="1419"/>
      <c r="BF10" s="1654"/>
      <c r="BG10" s="1612"/>
      <c r="BH10" s="1612"/>
      <c r="BI10" s="1675"/>
      <c r="BJ10" s="1679"/>
      <c r="BK10" s="1014"/>
      <c r="BL10" s="1677"/>
    </row>
    <row r="11" spans="1:101" ht="104.25" customHeight="1" thickTop="1" thickBot="1" x14ac:dyDescent="0.35">
      <c r="B11" s="1447"/>
      <c r="C11" s="1505"/>
      <c r="D11" s="1508"/>
      <c r="E11" s="1393"/>
      <c r="F11" s="1395"/>
      <c r="G11" s="1600"/>
      <c r="H11" s="1590"/>
      <c r="I11" s="1669"/>
      <c r="J11" s="1669"/>
      <c r="K11" s="1596"/>
      <c r="L11" s="1373"/>
      <c r="M11" s="1385"/>
      <c r="N11" s="1371"/>
      <c r="O11" s="1125"/>
      <c r="P11" s="1125"/>
      <c r="Q11" s="1125"/>
      <c r="R11" s="1125"/>
      <c r="S11" s="1125"/>
      <c r="T11" s="1125"/>
      <c r="U11" s="1125"/>
      <c r="V11" s="1125"/>
      <c r="W11" s="1125"/>
      <c r="X11" s="1125"/>
      <c r="Y11" s="1125"/>
      <c r="Z11" s="1125"/>
      <c r="AA11" s="1125"/>
      <c r="AB11" s="1125"/>
      <c r="AC11" s="1125"/>
      <c r="AD11" s="1125"/>
      <c r="AE11" s="1125"/>
      <c r="AF11" s="1125"/>
      <c r="AG11" s="1125"/>
      <c r="AH11" s="1126"/>
      <c r="AI11" s="1373"/>
      <c r="AJ11" s="1126"/>
      <c r="AK11" s="1375"/>
      <c r="AL11" s="1377"/>
      <c r="AM11" s="1379"/>
      <c r="AN11" s="1127" t="s">
        <v>348</v>
      </c>
      <c r="AO11" s="1298" t="s">
        <v>1260</v>
      </c>
      <c r="AP11" s="1128" t="s">
        <v>379</v>
      </c>
      <c r="AQ11" s="1129" t="s">
        <v>103</v>
      </c>
      <c r="AR11" s="1130" t="s">
        <v>62</v>
      </c>
      <c r="AS11" s="1131">
        <v>0.15</v>
      </c>
      <c r="AT11" s="1130" t="s">
        <v>56</v>
      </c>
      <c r="AU11" s="1131">
        <v>0.15</v>
      </c>
      <c r="AV11" s="1132">
        <v>0.3</v>
      </c>
      <c r="AW11" s="1130" t="s">
        <v>73</v>
      </c>
      <c r="AX11" s="1130" t="s">
        <v>58</v>
      </c>
      <c r="AY11" s="1130" t="s">
        <v>59</v>
      </c>
      <c r="AZ11" s="1132">
        <v>0.1008</v>
      </c>
      <c r="BA11" s="1133" t="s">
        <v>112</v>
      </c>
      <c r="BB11" s="1132">
        <v>0.6</v>
      </c>
      <c r="BC11" s="1133" t="s">
        <v>123</v>
      </c>
      <c r="BD11" s="1134" t="s">
        <v>126</v>
      </c>
      <c r="BE11" s="1381"/>
      <c r="BF11" s="1598"/>
      <c r="BG11" s="1590"/>
      <c r="BH11" s="1590"/>
      <c r="BI11" s="1676"/>
      <c r="BJ11" s="1680"/>
      <c r="BK11" s="1325"/>
      <c r="BL11" s="1588"/>
    </row>
    <row r="12" spans="1:101" ht="136.5" customHeight="1" thickBot="1" x14ac:dyDescent="0.35">
      <c r="B12" s="1445" t="s">
        <v>190</v>
      </c>
      <c r="C12" s="1503" t="s">
        <v>204</v>
      </c>
      <c r="D12" s="1506" t="s">
        <v>222</v>
      </c>
      <c r="E12" s="1392" t="s">
        <v>74</v>
      </c>
      <c r="F12" s="1394" t="s">
        <v>232</v>
      </c>
      <c r="G12" s="1593" t="s">
        <v>383</v>
      </c>
      <c r="H12" s="1589" t="s">
        <v>68</v>
      </c>
      <c r="I12" s="1589" t="s">
        <v>385</v>
      </c>
      <c r="J12" s="1589" t="s">
        <v>384</v>
      </c>
      <c r="K12" s="1595" t="s">
        <v>101</v>
      </c>
      <c r="L12" s="1372" t="s">
        <v>72</v>
      </c>
      <c r="M12" s="1384" t="s">
        <v>90</v>
      </c>
      <c r="N12" s="1370">
        <v>0.4</v>
      </c>
      <c r="O12" s="1104" t="s">
        <v>53</v>
      </c>
      <c r="P12" s="1104" t="s">
        <v>53</v>
      </c>
      <c r="Q12" s="1104" t="s">
        <v>53</v>
      </c>
      <c r="R12" s="1104" t="s">
        <v>53</v>
      </c>
      <c r="S12" s="1104" t="s">
        <v>53</v>
      </c>
      <c r="T12" s="1104" t="s">
        <v>53</v>
      </c>
      <c r="U12" s="1104" t="s">
        <v>53</v>
      </c>
      <c r="V12" s="1104" t="s">
        <v>54</v>
      </c>
      <c r="W12" s="1104" t="s">
        <v>54</v>
      </c>
      <c r="X12" s="1104" t="s">
        <v>53</v>
      </c>
      <c r="Y12" s="1104" t="s">
        <v>53</v>
      </c>
      <c r="Z12" s="1104" t="s">
        <v>53</v>
      </c>
      <c r="AA12" s="1104" t="s">
        <v>53</v>
      </c>
      <c r="AB12" s="1104" t="s">
        <v>53</v>
      </c>
      <c r="AC12" s="1104" t="s">
        <v>53</v>
      </c>
      <c r="AD12" s="1104" t="s">
        <v>54</v>
      </c>
      <c r="AE12" s="1104" t="s">
        <v>53</v>
      </c>
      <c r="AF12" s="1104" t="s">
        <v>53</v>
      </c>
      <c r="AG12" s="1104" t="s">
        <v>54</v>
      </c>
      <c r="AH12" s="1105"/>
      <c r="AI12" s="1372" t="s">
        <v>359</v>
      </c>
      <c r="AJ12" s="1105"/>
      <c r="AK12" s="1374" t="s">
        <v>1083</v>
      </c>
      <c r="AL12" s="1376">
        <v>0.2</v>
      </c>
      <c r="AM12" s="1378" t="s">
        <v>90</v>
      </c>
      <c r="AN12" s="1106" t="s">
        <v>84</v>
      </c>
      <c r="AO12" s="1296" t="s">
        <v>1261</v>
      </c>
      <c r="AP12" s="1135" t="s">
        <v>400</v>
      </c>
      <c r="AQ12" s="1136" t="s">
        <v>103</v>
      </c>
      <c r="AR12" s="1109" t="s">
        <v>61</v>
      </c>
      <c r="AS12" s="1110">
        <v>0.25</v>
      </c>
      <c r="AT12" s="1109" t="s">
        <v>56</v>
      </c>
      <c r="AU12" s="1110">
        <v>0.15</v>
      </c>
      <c r="AV12" s="1111">
        <v>0.4</v>
      </c>
      <c r="AW12" s="1109" t="s">
        <v>57</v>
      </c>
      <c r="AX12" s="1109" t="s">
        <v>58</v>
      </c>
      <c r="AY12" s="1109" t="s">
        <v>59</v>
      </c>
      <c r="AZ12" s="1111">
        <v>0.24</v>
      </c>
      <c r="BA12" s="1112" t="s">
        <v>90</v>
      </c>
      <c r="BB12" s="1111">
        <v>0.2</v>
      </c>
      <c r="BC12" s="1112" t="s">
        <v>1083</v>
      </c>
      <c r="BD12" s="1113" t="s">
        <v>90</v>
      </c>
      <c r="BE12" s="1380" t="s">
        <v>114</v>
      </c>
      <c r="BF12" s="1273" t="s">
        <v>388</v>
      </c>
      <c r="BG12" s="1273" t="s">
        <v>388</v>
      </c>
      <c r="BH12" s="1273" t="s">
        <v>388</v>
      </c>
      <c r="BI12" s="1273" t="s">
        <v>388</v>
      </c>
      <c r="BJ12" s="1273" t="s">
        <v>388</v>
      </c>
      <c r="BK12" s="1011"/>
      <c r="BL12" s="1587" t="s">
        <v>389</v>
      </c>
    </row>
    <row r="13" spans="1:101" ht="153" customHeight="1" thickTop="1" thickBot="1" x14ac:dyDescent="0.35">
      <c r="B13" s="1446"/>
      <c r="C13" s="1504"/>
      <c r="D13" s="1507"/>
      <c r="E13" s="1433"/>
      <c r="F13" s="1395"/>
      <c r="G13" s="1594"/>
      <c r="H13" s="1590"/>
      <c r="I13" s="1590"/>
      <c r="J13" s="1590"/>
      <c r="K13" s="1596"/>
      <c r="L13" s="1373"/>
      <c r="M13" s="1385"/>
      <c r="N13" s="1371"/>
      <c r="O13" s="1137"/>
      <c r="P13" s="1137"/>
      <c r="Q13" s="1137"/>
      <c r="R13" s="1137"/>
      <c r="S13" s="1137"/>
      <c r="T13" s="1137"/>
      <c r="U13" s="1137"/>
      <c r="V13" s="1137"/>
      <c r="W13" s="1137"/>
      <c r="X13" s="1137"/>
      <c r="Y13" s="1137"/>
      <c r="Z13" s="1137"/>
      <c r="AA13" s="1137"/>
      <c r="AB13" s="1137"/>
      <c r="AC13" s="1137"/>
      <c r="AD13" s="1137"/>
      <c r="AE13" s="1137"/>
      <c r="AF13" s="1137"/>
      <c r="AG13" s="1137"/>
      <c r="AH13" s="1138"/>
      <c r="AI13" s="1373"/>
      <c r="AJ13" s="1138"/>
      <c r="AK13" s="1375"/>
      <c r="AL13" s="1377"/>
      <c r="AM13" s="1379"/>
      <c r="AN13" s="1139" t="s">
        <v>347</v>
      </c>
      <c r="AO13" s="435" t="s">
        <v>1472</v>
      </c>
      <c r="AP13" s="1140" t="s">
        <v>387</v>
      </c>
      <c r="AQ13" s="1141" t="s">
        <v>103</v>
      </c>
      <c r="AR13" s="1142" t="s">
        <v>61</v>
      </c>
      <c r="AS13" s="1143">
        <v>0.25</v>
      </c>
      <c r="AT13" s="1142" t="s">
        <v>56</v>
      </c>
      <c r="AU13" s="1143">
        <v>0.15</v>
      </c>
      <c r="AV13" s="1144">
        <v>0.4</v>
      </c>
      <c r="AW13" s="1142" t="s">
        <v>57</v>
      </c>
      <c r="AX13" s="1142" t="s">
        <v>58</v>
      </c>
      <c r="AY13" s="1142" t="s">
        <v>59</v>
      </c>
      <c r="AZ13" s="1122">
        <v>0.14399999999999999</v>
      </c>
      <c r="BA13" s="1145" t="s">
        <v>112</v>
      </c>
      <c r="BB13" s="1121">
        <v>0.2</v>
      </c>
      <c r="BC13" s="1145" t="s">
        <v>1083</v>
      </c>
      <c r="BD13" s="1146" t="s">
        <v>90</v>
      </c>
      <c r="BE13" s="1381"/>
      <c r="BF13" s="1326" t="s">
        <v>388</v>
      </c>
      <c r="BG13" s="1326" t="s">
        <v>388</v>
      </c>
      <c r="BH13" s="1326" t="s">
        <v>388</v>
      </c>
      <c r="BI13" s="1326" t="s">
        <v>388</v>
      </c>
      <c r="BJ13" s="1326" t="s">
        <v>388</v>
      </c>
      <c r="BK13" s="1012"/>
      <c r="BL13" s="1588"/>
    </row>
    <row r="14" spans="1:101" ht="172.5" customHeight="1" thickBot="1" x14ac:dyDescent="0.35">
      <c r="B14" s="1446"/>
      <c r="C14" s="1504"/>
      <c r="D14" s="1507"/>
      <c r="E14" s="1413" t="s">
        <v>74</v>
      </c>
      <c r="F14" s="1394" t="s">
        <v>234</v>
      </c>
      <c r="G14" s="1599" t="s">
        <v>391</v>
      </c>
      <c r="H14" s="1589" t="s">
        <v>68</v>
      </c>
      <c r="I14" s="1595" t="s">
        <v>392</v>
      </c>
      <c r="J14" s="1595" t="s">
        <v>393</v>
      </c>
      <c r="K14" s="1595" t="s">
        <v>101</v>
      </c>
      <c r="L14" s="1372" t="s">
        <v>72</v>
      </c>
      <c r="M14" s="1384" t="s">
        <v>90</v>
      </c>
      <c r="N14" s="1370">
        <v>0.4</v>
      </c>
      <c r="O14" s="1104" t="s">
        <v>53</v>
      </c>
      <c r="P14" s="1104" t="s">
        <v>53</v>
      </c>
      <c r="Q14" s="1104" t="s">
        <v>53</v>
      </c>
      <c r="R14" s="1104" t="s">
        <v>53</v>
      </c>
      <c r="S14" s="1104" t="s">
        <v>53</v>
      </c>
      <c r="T14" s="1104" t="s">
        <v>53</v>
      </c>
      <c r="U14" s="1104" t="s">
        <v>53</v>
      </c>
      <c r="V14" s="1104" t="s">
        <v>54</v>
      </c>
      <c r="W14" s="1104" t="s">
        <v>54</v>
      </c>
      <c r="X14" s="1104" t="s">
        <v>53</v>
      </c>
      <c r="Y14" s="1104" t="s">
        <v>53</v>
      </c>
      <c r="Z14" s="1104" t="s">
        <v>53</v>
      </c>
      <c r="AA14" s="1104" t="s">
        <v>53</v>
      </c>
      <c r="AB14" s="1104" t="s">
        <v>53</v>
      </c>
      <c r="AC14" s="1104" t="s">
        <v>53</v>
      </c>
      <c r="AD14" s="1104" t="s">
        <v>54</v>
      </c>
      <c r="AE14" s="1104" t="s">
        <v>53</v>
      </c>
      <c r="AF14" s="1104" t="s">
        <v>53</v>
      </c>
      <c r="AG14" s="1104" t="s">
        <v>54</v>
      </c>
      <c r="AH14" s="1105"/>
      <c r="AI14" s="1372" t="s">
        <v>361</v>
      </c>
      <c r="AJ14" s="1105"/>
      <c r="AK14" s="1374" t="s">
        <v>123</v>
      </c>
      <c r="AL14" s="1376">
        <v>0.6</v>
      </c>
      <c r="AM14" s="1378" t="s">
        <v>126</v>
      </c>
      <c r="AN14" s="1106" t="s">
        <v>84</v>
      </c>
      <c r="AO14" s="1299" t="s">
        <v>1272</v>
      </c>
      <c r="AP14" s="1147" t="s">
        <v>394</v>
      </c>
      <c r="AQ14" s="1148" t="s">
        <v>103</v>
      </c>
      <c r="AR14" s="1109" t="s">
        <v>62</v>
      </c>
      <c r="AS14" s="1110">
        <v>0.15</v>
      </c>
      <c r="AT14" s="1109" t="s">
        <v>56</v>
      </c>
      <c r="AU14" s="1110">
        <v>0.15</v>
      </c>
      <c r="AV14" s="1111">
        <v>0.3</v>
      </c>
      <c r="AW14" s="1109" t="s">
        <v>57</v>
      </c>
      <c r="AX14" s="1109" t="s">
        <v>58</v>
      </c>
      <c r="AY14" s="1109" t="s">
        <v>59</v>
      </c>
      <c r="AZ14" s="1111">
        <v>0.28000000000000003</v>
      </c>
      <c r="BA14" s="1112" t="s">
        <v>90</v>
      </c>
      <c r="BB14" s="1111">
        <v>0.6</v>
      </c>
      <c r="BC14" s="1112" t="s">
        <v>123</v>
      </c>
      <c r="BD14" s="1113" t="s">
        <v>126</v>
      </c>
      <c r="BE14" s="1380" t="s">
        <v>60</v>
      </c>
      <c r="BF14" s="1597" t="s">
        <v>916</v>
      </c>
      <c r="BG14" s="1589" t="s">
        <v>396</v>
      </c>
      <c r="BH14" s="1589" t="s">
        <v>395</v>
      </c>
      <c r="BI14" s="1674">
        <v>44928</v>
      </c>
      <c r="BJ14" s="1674">
        <v>45289</v>
      </c>
      <c r="BK14" s="1237"/>
      <c r="BL14" s="1587" t="s">
        <v>1269</v>
      </c>
    </row>
    <row r="15" spans="1:101" ht="96.75" customHeight="1" thickBot="1" x14ac:dyDescent="0.35">
      <c r="B15" s="1446"/>
      <c r="C15" s="1504"/>
      <c r="D15" s="1507"/>
      <c r="E15" s="1433"/>
      <c r="F15" s="1395"/>
      <c r="G15" s="1600"/>
      <c r="H15" s="1590"/>
      <c r="I15" s="1596"/>
      <c r="J15" s="1596"/>
      <c r="K15" s="1596"/>
      <c r="L15" s="1373"/>
      <c r="M15" s="1385"/>
      <c r="N15" s="1371"/>
      <c r="O15" s="1149"/>
      <c r="P15" s="1149"/>
      <c r="Q15" s="1149"/>
      <c r="R15" s="1149"/>
      <c r="S15" s="1149"/>
      <c r="T15" s="1149"/>
      <c r="U15" s="1149"/>
      <c r="V15" s="1149"/>
      <c r="W15" s="1149"/>
      <c r="X15" s="1149"/>
      <c r="Y15" s="1149"/>
      <c r="Z15" s="1149"/>
      <c r="AA15" s="1149"/>
      <c r="AB15" s="1149"/>
      <c r="AC15" s="1149"/>
      <c r="AD15" s="1149"/>
      <c r="AE15" s="1149"/>
      <c r="AF15" s="1149"/>
      <c r="AG15" s="1149"/>
      <c r="AH15" s="1150"/>
      <c r="AI15" s="1373"/>
      <c r="AJ15" s="1150"/>
      <c r="AK15" s="1375"/>
      <c r="AL15" s="1377"/>
      <c r="AM15" s="1379"/>
      <c r="AN15" s="1151" t="s">
        <v>347</v>
      </c>
      <c r="AO15" s="1300" t="s">
        <v>1271</v>
      </c>
      <c r="AP15" s="1152" t="s">
        <v>394</v>
      </c>
      <c r="AQ15" s="1153" t="s">
        <v>103</v>
      </c>
      <c r="AR15" s="1142" t="s">
        <v>62</v>
      </c>
      <c r="AS15" s="1143">
        <v>0.15</v>
      </c>
      <c r="AT15" s="1142" t="s">
        <v>56</v>
      </c>
      <c r="AU15" s="1143">
        <v>0.15</v>
      </c>
      <c r="AV15" s="1144">
        <v>0.3</v>
      </c>
      <c r="AW15" s="1154" t="s">
        <v>57</v>
      </c>
      <c r="AX15" s="1154" t="s">
        <v>58</v>
      </c>
      <c r="AY15" s="1154" t="s">
        <v>59</v>
      </c>
      <c r="AZ15" s="1155">
        <v>0.1008</v>
      </c>
      <c r="BA15" s="1145" t="s">
        <v>112</v>
      </c>
      <c r="BB15" s="1144">
        <v>0.2</v>
      </c>
      <c r="BC15" s="1145" t="s">
        <v>1083</v>
      </c>
      <c r="BD15" s="1146" t="s">
        <v>90</v>
      </c>
      <c r="BE15" s="1381"/>
      <c r="BF15" s="1598"/>
      <c r="BG15" s="1590"/>
      <c r="BH15" s="1590"/>
      <c r="BI15" s="1676"/>
      <c r="BJ15" s="1676"/>
      <c r="BK15" s="1256"/>
      <c r="BL15" s="1588"/>
    </row>
    <row r="16" spans="1:101" ht="168" customHeight="1" thickBot="1" x14ac:dyDescent="0.35">
      <c r="B16" s="1447"/>
      <c r="C16" s="1505"/>
      <c r="D16" s="1508"/>
      <c r="E16" s="1059" t="s">
        <v>74</v>
      </c>
      <c r="F16" s="1156" t="s">
        <v>235</v>
      </c>
      <c r="G16" s="1087" t="s">
        <v>1270</v>
      </c>
      <c r="H16" s="1069" t="s">
        <v>68</v>
      </c>
      <c r="I16" s="1071" t="s">
        <v>398</v>
      </c>
      <c r="J16" s="1071" t="s">
        <v>399</v>
      </c>
      <c r="K16" s="1071" t="s">
        <v>101</v>
      </c>
      <c r="L16" s="1157" t="s">
        <v>72</v>
      </c>
      <c r="M16" s="1158" t="s">
        <v>90</v>
      </c>
      <c r="N16" s="1159">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1157" t="s">
        <v>359</v>
      </c>
      <c r="AJ16" s="309"/>
      <c r="AK16" s="1160" t="s">
        <v>1083</v>
      </c>
      <c r="AL16" s="1161">
        <v>0.2</v>
      </c>
      <c r="AM16" s="1162" t="s">
        <v>90</v>
      </c>
      <c r="AN16" s="1151" t="s">
        <v>84</v>
      </c>
      <c r="AO16" s="1299" t="s">
        <v>1273</v>
      </c>
      <c r="AP16" s="1207" t="s">
        <v>400</v>
      </c>
      <c r="AQ16" s="1208" t="s">
        <v>103</v>
      </c>
      <c r="AR16" s="1163" t="s">
        <v>61</v>
      </c>
      <c r="AS16" s="1161">
        <v>0.25</v>
      </c>
      <c r="AT16" s="1163" t="s">
        <v>56</v>
      </c>
      <c r="AU16" s="1161">
        <v>0.15</v>
      </c>
      <c r="AV16" s="1054">
        <v>0.4</v>
      </c>
      <c r="AW16" s="1163" t="s">
        <v>57</v>
      </c>
      <c r="AX16" s="1163" t="s">
        <v>58</v>
      </c>
      <c r="AY16" s="1163" t="s">
        <v>59</v>
      </c>
      <c r="AZ16" s="1054">
        <v>0.24</v>
      </c>
      <c r="BA16" s="1052" t="s">
        <v>90</v>
      </c>
      <c r="BB16" s="1054">
        <v>0.2</v>
      </c>
      <c r="BC16" s="1052" t="s">
        <v>1083</v>
      </c>
      <c r="BD16" s="1192" t="s">
        <v>90</v>
      </c>
      <c r="BE16" s="1163" t="s">
        <v>114</v>
      </c>
      <c r="BF16" s="1327" t="s">
        <v>388</v>
      </c>
      <c r="BG16" s="1327" t="s">
        <v>388</v>
      </c>
      <c r="BH16" s="1327" t="s">
        <v>388</v>
      </c>
      <c r="BI16" s="1327" t="s">
        <v>388</v>
      </c>
      <c r="BJ16" s="1327" t="s">
        <v>388</v>
      </c>
      <c r="BK16" s="1328"/>
      <c r="BL16" s="1329" t="s">
        <v>1274</v>
      </c>
    </row>
    <row r="17" spans="2:64" ht="135.75" customHeight="1" thickBot="1" x14ac:dyDescent="0.35">
      <c r="B17" s="1445" t="s">
        <v>203</v>
      </c>
      <c r="C17" s="1503" t="s">
        <v>205</v>
      </c>
      <c r="D17" s="1506" t="s">
        <v>223</v>
      </c>
      <c r="E17" s="1392" t="s">
        <v>74</v>
      </c>
      <c r="F17" s="1394" t="s">
        <v>236</v>
      </c>
      <c r="G17" s="1808" t="s">
        <v>1620</v>
      </c>
      <c r="H17" s="1589" t="s">
        <v>68</v>
      </c>
      <c r="I17" s="1667" t="s">
        <v>1263</v>
      </c>
      <c r="J17" s="1667" t="s">
        <v>1619</v>
      </c>
      <c r="K17" s="1667" t="s">
        <v>101</v>
      </c>
      <c r="L17" s="1372" t="s">
        <v>72</v>
      </c>
      <c r="M17" s="1384" t="s">
        <v>90</v>
      </c>
      <c r="N17" s="1370">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372" t="s">
        <v>360</v>
      </c>
      <c r="AJ17" s="1105"/>
      <c r="AK17" s="1374" t="s">
        <v>117</v>
      </c>
      <c r="AL17" s="1376">
        <v>0.4</v>
      </c>
      <c r="AM17" s="1378" t="s">
        <v>126</v>
      </c>
      <c r="AN17" s="1106" t="s">
        <v>84</v>
      </c>
      <c r="AO17" s="1301" t="s">
        <v>1621</v>
      </c>
      <c r="AP17" s="1164" t="s">
        <v>1622</v>
      </c>
      <c r="AQ17" s="1148" t="s">
        <v>103</v>
      </c>
      <c r="AR17" s="1109" t="s">
        <v>61</v>
      </c>
      <c r="AS17" s="1110">
        <v>0.25</v>
      </c>
      <c r="AT17" s="1109" t="s">
        <v>56</v>
      </c>
      <c r="AU17" s="1110">
        <v>0.15</v>
      </c>
      <c r="AV17" s="1111">
        <v>0.4</v>
      </c>
      <c r="AW17" s="1109" t="s">
        <v>73</v>
      </c>
      <c r="AX17" s="1109" t="s">
        <v>58</v>
      </c>
      <c r="AY17" s="1109" t="s">
        <v>59</v>
      </c>
      <c r="AZ17" s="1111">
        <v>0.24</v>
      </c>
      <c r="BA17" s="1112" t="s">
        <v>90</v>
      </c>
      <c r="BB17" s="1111">
        <v>0.4</v>
      </c>
      <c r="BC17" s="1112" t="s">
        <v>117</v>
      </c>
      <c r="BD17" s="1113" t="s">
        <v>126</v>
      </c>
      <c r="BE17" s="1380" t="s">
        <v>114</v>
      </c>
      <c r="BF17" s="1585" t="s">
        <v>388</v>
      </c>
      <c r="BG17" s="1585" t="s">
        <v>388</v>
      </c>
      <c r="BH17" s="1585" t="s">
        <v>388</v>
      </c>
      <c r="BI17" s="1585" t="s">
        <v>388</v>
      </c>
      <c r="BJ17" s="1585" t="s">
        <v>388</v>
      </c>
      <c r="BK17" s="1011"/>
      <c r="BL17" s="1587" t="s">
        <v>1053</v>
      </c>
    </row>
    <row r="18" spans="2:64" ht="143.25" customHeight="1" thickTop="1" thickBot="1" x14ac:dyDescent="0.35">
      <c r="B18" s="1446"/>
      <c r="C18" s="1504"/>
      <c r="D18" s="1507"/>
      <c r="E18" s="1433"/>
      <c r="F18" s="1395"/>
      <c r="G18" s="1809"/>
      <c r="H18" s="1590"/>
      <c r="I18" s="1669"/>
      <c r="J18" s="1669"/>
      <c r="K18" s="1669"/>
      <c r="L18" s="1373"/>
      <c r="M18" s="1385"/>
      <c r="N18" s="1371"/>
      <c r="O18" s="1063"/>
      <c r="P18" s="1063"/>
      <c r="Q18" s="1063"/>
      <c r="R18" s="1063"/>
      <c r="S18" s="1063"/>
      <c r="T18" s="1063"/>
      <c r="U18" s="1063"/>
      <c r="V18" s="1063"/>
      <c r="W18" s="1063"/>
      <c r="X18" s="1063"/>
      <c r="Y18" s="1063"/>
      <c r="Z18" s="1063"/>
      <c r="AA18" s="1063"/>
      <c r="AB18" s="1063"/>
      <c r="AC18" s="1063"/>
      <c r="AD18" s="1063"/>
      <c r="AE18" s="1063"/>
      <c r="AF18" s="1063"/>
      <c r="AG18" s="1063"/>
      <c r="AH18" s="674"/>
      <c r="AI18" s="1373"/>
      <c r="AJ18" s="674"/>
      <c r="AK18" s="1375"/>
      <c r="AL18" s="1377"/>
      <c r="AM18" s="1379"/>
      <c r="AN18" s="1139" t="s">
        <v>347</v>
      </c>
      <c r="AO18" s="1302" t="s">
        <v>1623</v>
      </c>
      <c r="AP18" s="1164" t="s">
        <v>1624</v>
      </c>
      <c r="AQ18" s="1153" t="s">
        <v>103</v>
      </c>
      <c r="AR18" s="1142" t="s">
        <v>61</v>
      </c>
      <c r="AS18" s="1143">
        <v>0.25</v>
      </c>
      <c r="AT18" s="1142" t="s">
        <v>56</v>
      </c>
      <c r="AU18" s="1143">
        <v>0.15</v>
      </c>
      <c r="AV18" s="1144">
        <v>0.4</v>
      </c>
      <c r="AW18" s="1154" t="s">
        <v>57</v>
      </c>
      <c r="AX18" s="1154" t="s">
        <v>58</v>
      </c>
      <c r="AY18" s="1154" t="s">
        <v>59</v>
      </c>
      <c r="AZ18" s="1155">
        <v>0.14399999999999999</v>
      </c>
      <c r="BA18" s="1145" t="s">
        <v>112</v>
      </c>
      <c r="BB18" s="1144">
        <v>0.4</v>
      </c>
      <c r="BC18" s="1145" t="s">
        <v>117</v>
      </c>
      <c r="BD18" s="1146" t="s">
        <v>90</v>
      </c>
      <c r="BE18" s="1381"/>
      <c r="BF18" s="1586"/>
      <c r="BG18" s="1586"/>
      <c r="BH18" s="1586"/>
      <c r="BI18" s="1586"/>
      <c r="BJ18" s="1586"/>
      <c r="BK18" s="1330"/>
      <c r="BL18" s="1588"/>
    </row>
    <row r="19" spans="2:64" ht="150.75" customHeight="1" thickBot="1" x14ac:dyDescent="0.35">
      <c r="B19" s="1447"/>
      <c r="C19" s="1505"/>
      <c r="D19" s="1508"/>
      <c r="E19" s="1059" t="s">
        <v>74</v>
      </c>
      <c r="F19" s="1195" t="s">
        <v>238</v>
      </c>
      <c r="G19" s="1270" t="s">
        <v>1625</v>
      </c>
      <c r="H19" s="1271" t="s">
        <v>68</v>
      </c>
      <c r="I19" s="1272" t="s">
        <v>1617</v>
      </c>
      <c r="J19" s="1272" t="s">
        <v>1618</v>
      </c>
      <c r="K19" s="1272" t="s">
        <v>101</v>
      </c>
      <c r="L19" s="1198" t="s">
        <v>72</v>
      </c>
      <c r="M19" s="1199" t="s">
        <v>90</v>
      </c>
      <c r="N19" s="1200">
        <v>0.4</v>
      </c>
      <c r="O19" s="1165" t="s">
        <v>53</v>
      </c>
      <c r="P19" s="1165" t="s">
        <v>53</v>
      </c>
      <c r="Q19" s="1165" t="s">
        <v>53</v>
      </c>
      <c r="R19" s="1165" t="s">
        <v>53</v>
      </c>
      <c r="S19" s="1165" t="s">
        <v>53</v>
      </c>
      <c r="T19" s="1165" t="s">
        <v>53</v>
      </c>
      <c r="U19" s="1165" t="s">
        <v>53</v>
      </c>
      <c r="V19" s="1165" t="s">
        <v>54</v>
      </c>
      <c r="W19" s="1165" t="s">
        <v>54</v>
      </c>
      <c r="X19" s="1165" t="s">
        <v>53</v>
      </c>
      <c r="Y19" s="1165" t="s">
        <v>53</v>
      </c>
      <c r="Z19" s="1165" t="s">
        <v>53</v>
      </c>
      <c r="AA19" s="1165" t="s">
        <v>53</v>
      </c>
      <c r="AB19" s="1165" t="s">
        <v>53</v>
      </c>
      <c r="AC19" s="1165" t="s">
        <v>53</v>
      </c>
      <c r="AD19" s="1165" t="s">
        <v>54</v>
      </c>
      <c r="AE19" s="1165" t="s">
        <v>53</v>
      </c>
      <c r="AF19" s="1165" t="s">
        <v>53</v>
      </c>
      <c r="AG19" s="1165" t="s">
        <v>54</v>
      </c>
      <c r="AH19" s="1166"/>
      <c r="AI19" s="1198" t="s">
        <v>360</v>
      </c>
      <c r="AJ19" s="1166"/>
      <c r="AK19" s="1190" t="s">
        <v>117</v>
      </c>
      <c r="AL19" s="1191">
        <v>0.4</v>
      </c>
      <c r="AM19" s="1060" t="s">
        <v>126</v>
      </c>
      <c r="AN19" s="1209" t="s">
        <v>84</v>
      </c>
      <c r="AO19" s="1301" t="s">
        <v>1627</v>
      </c>
      <c r="AP19" s="1164" t="s">
        <v>1626</v>
      </c>
      <c r="AQ19" s="1167" t="s">
        <v>103</v>
      </c>
      <c r="AR19" s="1168" t="s">
        <v>61</v>
      </c>
      <c r="AS19" s="1169">
        <v>0.25</v>
      </c>
      <c r="AT19" s="1168" t="s">
        <v>56</v>
      </c>
      <c r="AU19" s="1169">
        <v>0.15</v>
      </c>
      <c r="AV19" s="1170">
        <v>0.4</v>
      </c>
      <c r="AW19" s="1168" t="s">
        <v>73</v>
      </c>
      <c r="AX19" s="1168" t="s">
        <v>58</v>
      </c>
      <c r="AY19" s="1168" t="s">
        <v>59</v>
      </c>
      <c r="AZ19" s="1170">
        <v>0.24</v>
      </c>
      <c r="BA19" s="1171" t="s">
        <v>90</v>
      </c>
      <c r="BB19" s="1170">
        <v>0.4</v>
      </c>
      <c r="BC19" s="1171" t="s">
        <v>117</v>
      </c>
      <c r="BD19" s="1172" t="s">
        <v>126</v>
      </c>
      <c r="BE19" s="1194" t="s">
        <v>114</v>
      </c>
      <c r="BF19" s="1237" t="s">
        <v>1628</v>
      </c>
      <c r="BG19" s="1237" t="s">
        <v>1615</v>
      </c>
      <c r="BH19" s="1326" t="s">
        <v>430</v>
      </c>
      <c r="BI19" s="1331">
        <v>44927</v>
      </c>
      <c r="BJ19" s="1331">
        <v>45078</v>
      </c>
      <c r="BK19" s="680"/>
      <c r="BL19" s="1068" t="s">
        <v>1629</v>
      </c>
    </row>
    <row r="20" spans="2:64" ht="89.25" customHeight="1" thickBot="1" x14ac:dyDescent="0.35">
      <c r="B20" s="1445" t="s">
        <v>192</v>
      </c>
      <c r="C20" s="1503" t="s">
        <v>214</v>
      </c>
      <c r="D20" s="1506" t="s">
        <v>1635</v>
      </c>
      <c r="E20" s="1392" t="s">
        <v>74</v>
      </c>
      <c r="F20" s="1394" t="s">
        <v>239</v>
      </c>
      <c r="G20" s="1593" t="s">
        <v>423</v>
      </c>
      <c r="H20" s="1589" t="s">
        <v>68</v>
      </c>
      <c r="I20" s="1589" t="s">
        <v>408</v>
      </c>
      <c r="J20" s="1589" t="s">
        <v>413</v>
      </c>
      <c r="K20" s="1595" t="s">
        <v>355</v>
      </c>
      <c r="L20" s="1372" t="s">
        <v>72</v>
      </c>
      <c r="M20" s="1384" t="s">
        <v>90</v>
      </c>
      <c r="N20" s="1370">
        <v>0.4</v>
      </c>
      <c r="O20" s="1104" t="s">
        <v>53</v>
      </c>
      <c r="P20" s="1104" t="s">
        <v>53</v>
      </c>
      <c r="Q20" s="1104" t="s">
        <v>53</v>
      </c>
      <c r="R20" s="1104" t="s">
        <v>53</v>
      </c>
      <c r="S20" s="1104" t="s">
        <v>53</v>
      </c>
      <c r="T20" s="1104" t="s">
        <v>53</v>
      </c>
      <c r="U20" s="1104" t="s">
        <v>53</v>
      </c>
      <c r="V20" s="1104" t="s">
        <v>54</v>
      </c>
      <c r="W20" s="1104" t="s">
        <v>54</v>
      </c>
      <c r="X20" s="1104" t="s">
        <v>53</v>
      </c>
      <c r="Y20" s="1104" t="s">
        <v>53</v>
      </c>
      <c r="Z20" s="1104" t="s">
        <v>53</v>
      </c>
      <c r="AA20" s="1104" t="s">
        <v>53</v>
      </c>
      <c r="AB20" s="1104" t="s">
        <v>53</v>
      </c>
      <c r="AC20" s="1104" t="s">
        <v>53</v>
      </c>
      <c r="AD20" s="1104" t="s">
        <v>54</v>
      </c>
      <c r="AE20" s="1104" t="s">
        <v>53</v>
      </c>
      <c r="AF20" s="1104" t="s">
        <v>53</v>
      </c>
      <c r="AG20" s="1104" t="s">
        <v>54</v>
      </c>
      <c r="AH20" s="1105"/>
      <c r="AI20" s="1372" t="s">
        <v>361</v>
      </c>
      <c r="AJ20" s="1105"/>
      <c r="AK20" s="1374" t="s">
        <v>123</v>
      </c>
      <c r="AL20" s="1376">
        <v>0.6</v>
      </c>
      <c r="AM20" s="1378" t="s">
        <v>126</v>
      </c>
      <c r="AN20" s="1106" t="s">
        <v>84</v>
      </c>
      <c r="AO20" s="1301" t="s">
        <v>1391</v>
      </c>
      <c r="AP20" s="1147" t="s">
        <v>409</v>
      </c>
      <c r="AQ20" s="1148" t="s">
        <v>105</v>
      </c>
      <c r="AR20" s="1109" t="s">
        <v>55</v>
      </c>
      <c r="AS20" s="1110">
        <v>0.1</v>
      </c>
      <c r="AT20" s="1109" t="s">
        <v>56</v>
      </c>
      <c r="AU20" s="1110">
        <v>0.15</v>
      </c>
      <c r="AV20" s="1111">
        <v>0.25</v>
      </c>
      <c r="AW20" s="1109" t="s">
        <v>73</v>
      </c>
      <c r="AX20" s="1109" t="s">
        <v>65</v>
      </c>
      <c r="AY20" s="1109" t="s">
        <v>59</v>
      </c>
      <c r="AZ20" s="1111">
        <v>0.4</v>
      </c>
      <c r="BA20" s="1112" t="s">
        <v>90</v>
      </c>
      <c r="BB20" s="1111">
        <v>0.44999999999999996</v>
      </c>
      <c r="BC20" s="1112" t="s">
        <v>123</v>
      </c>
      <c r="BD20" s="1113" t="s">
        <v>126</v>
      </c>
      <c r="BE20" s="1380" t="s">
        <v>60</v>
      </c>
      <c r="BF20" s="1597" t="s">
        <v>411</v>
      </c>
      <c r="BG20" s="1589" t="s">
        <v>412</v>
      </c>
      <c r="BH20" s="1585" t="s">
        <v>390</v>
      </c>
      <c r="BI20" s="1609">
        <v>44928</v>
      </c>
      <c r="BJ20" s="1609">
        <v>45291</v>
      </c>
      <c r="BK20" s="1011"/>
      <c r="BL20" s="1587" t="s">
        <v>424</v>
      </c>
    </row>
    <row r="21" spans="2:64" ht="101.25" customHeight="1" thickTop="1" thickBot="1" x14ac:dyDescent="0.35">
      <c r="B21" s="1446"/>
      <c r="C21" s="1504"/>
      <c r="D21" s="1507"/>
      <c r="E21" s="1436"/>
      <c r="F21" s="1437"/>
      <c r="G21" s="1611"/>
      <c r="H21" s="1612"/>
      <c r="I21" s="1612"/>
      <c r="J21" s="1612"/>
      <c r="K21" s="1613"/>
      <c r="L21" s="1415"/>
      <c r="M21" s="1424"/>
      <c r="N21" s="1414"/>
      <c r="O21" s="1114" t="s">
        <v>53</v>
      </c>
      <c r="P21" s="1114" t="s">
        <v>53</v>
      </c>
      <c r="Q21" s="1114" t="s">
        <v>53</v>
      </c>
      <c r="R21" s="1114" t="s">
        <v>53</v>
      </c>
      <c r="S21" s="1114" t="s">
        <v>53</v>
      </c>
      <c r="T21" s="1114" t="s">
        <v>53</v>
      </c>
      <c r="U21" s="1114" t="s">
        <v>53</v>
      </c>
      <c r="V21" s="1114" t="s">
        <v>54</v>
      </c>
      <c r="W21" s="1114" t="s">
        <v>54</v>
      </c>
      <c r="X21" s="1114" t="s">
        <v>53</v>
      </c>
      <c r="Y21" s="1114" t="s">
        <v>53</v>
      </c>
      <c r="Z21" s="1114" t="s">
        <v>53</v>
      </c>
      <c r="AA21" s="1114" t="s">
        <v>53</v>
      </c>
      <c r="AB21" s="1114" t="s">
        <v>53</v>
      </c>
      <c r="AC21" s="1114" t="s">
        <v>53</v>
      </c>
      <c r="AD21" s="1114" t="s">
        <v>54</v>
      </c>
      <c r="AE21" s="1114" t="s">
        <v>53</v>
      </c>
      <c r="AF21" s="1114" t="s">
        <v>53</v>
      </c>
      <c r="AG21" s="1114" t="s">
        <v>54</v>
      </c>
      <c r="AH21" s="1115"/>
      <c r="AI21" s="1415"/>
      <c r="AJ21" s="1115"/>
      <c r="AK21" s="1416"/>
      <c r="AL21" s="1417"/>
      <c r="AM21" s="1418"/>
      <c r="AN21" s="1106" t="s">
        <v>347</v>
      </c>
      <c r="AO21" s="1303" t="s">
        <v>1390</v>
      </c>
      <c r="AP21" s="1152" t="s">
        <v>409</v>
      </c>
      <c r="AQ21" s="717" t="s">
        <v>105</v>
      </c>
      <c r="AR21" s="1119" t="s">
        <v>55</v>
      </c>
      <c r="AS21" s="1120">
        <v>0.1</v>
      </c>
      <c r="AT21" s="1119" t="s">
        <v>56</v>
      </c>
      <c r="AU21" s="1120">
        <v>0.15</v>
      </c>
      <c r="AV21" s="1121">
        <v>0.25</v>
      </c>
      <c r="AW21" s="1119" t="s">
        <v>57</v>
      </c>
      <c r="AX21" s="1119" t="s">
        <v>58</v>
      </c>
      <c r="AY21" s="1119" t="s">
        <v>59</v>
      </c>
      <c r="AZ21" s="1122">
        <v>0.4</v>
      </c>
      <c r="BA21" s="1123" t="s">
        <v>90</v>
      </c>
      <c r="BB21" s="1121">
        <v>0.33749999999999997</v>
      </c>
      <c r="BC21" s="1123" t="s">
        <v>117</v>
      </c>
      <c r="BD21" s="1124" t="s">
        <v>126</v>
      </c>
      <c r="BE21" s="1419"/>
      <c r="BF21" s="1654"/>
      <c r="BG21" s="1612"/>
      <c r="BH21" s="1615"/>
      <c r="BI21" s="1658"/>
      <c r="BJ21" s="1658"/>
      <c r="BK21" s="1014"/>
      <c r="BL21" s="1677"/>
    </row>
    <row r="22" spans="2:64" ht="116.25" customHeight="1" thickTop="1" thickBot="1" x14ac:dyDescent="0.35">
      <c r="B22" s="1446"/>
      <c r="C22" s="1504"/>
      <c r="D22" s="1507"/>
      <c r="E22" s="1433"/>
      <c r="F22" s="1395"/>
      <c r="G22" s="1594"/>
      <c r="H22" s="1590"/>
      <c r="I22" s="1590"/>
      <c r="J22" s="1590"/>
      <c r="K22" s="1596"/>
      <c r="L22" s="1373"/>
      <c r="M22" s="1385"/>
      <c r="N22" s="1371"/>
      <c r="O22" s="1137" t="s">
        <v>53</v>
      </c>
      <c r="P22" s="1137" t="s">
        <v>53</v>
      </c>
      <c r="Q22" s="1137" t="s">
        <v>53</v>
      </c>
      <c r="R22" s="1137" t="s">
        <v>53</v>
      </c>
      <c r="S22" s="1137" t="s">
        <v>53</v>
      </c>
      <c r="T22" s="1137" t="s">
        <v>53</v>
      </c>
      <c r="U22" s="1137" t="s">
        <v>53</v>
      </c>
      <c r="V22" s="1137" t="s">
        <v>54</v>
      </c>
      <c r="W22" s="1137" t="s">
        <v>54</v>
      </c>
      <c r="X22" s="1137" t="s">
        <v>53</v>
      </c>
      <c r="Y22" s="1137" t="s">
        <v>53</v>
      </c>
      <c r="Z22" s="1137" t="s">
        <v>53</v>
      </c>
      <c r="AA22" s="1137" t="s">
        <v>53</v>
      </c>
      <c r="AB22" s="1137" t="s">
        <v>53</v>
      </c>
      <c r="AC22" s="1137" t="s">
        <v>53</v>
      </c>
      <c r="AD22" s="1137" t="s">
        <v>54</v>
      </c>
      <c r="AE22" s="1137" t="s">
        <v>53</v>
      </c>
      <c r="AF22" s="1137" t="s">
        <v>53</v>
      </c>
      <c r="AG22" s="1137" t="s">
        <v>54</v>
      </c>
      <c r="AH22" s="1138"/>
      <c r="AI22" s="1373"/>
      <c r="AJ22" s="1138"/>
      <c r="AK22" s="1375"/>
      <c r="AL22" s="1377"/>
      <c r="AM22" s="1379"/>
      <c r="AN22" s="1139" t="s">
        <v>348</v>
      </c>
      <c r="AO22" s="1302" t="s">
        <v>1473</v>
      </c>
      <c r="AP22" s="1152" t="s">
        <v>414</v>
      </c>
      <c r="AQ22" s="1153" t="s">
        <v>103</v>
      </c>
      <c r="AR22" s="1142" t="s">
        <v>61</v>
      </c>
      <c r="AS22" s="1143">
        <v>0.25</v>
      </c>
      <c r="AT22" s="1142" t="s">
        <v>56</v>
      </c>
      <c r="AU22" s="1143">
        <v>0.15</v>
      </c>
      <c r="AV22" s="1144">
        <v>0.4</v>
      </c>
      <c r="AW22" s="1142" t="s">
        <v>57</v>
      </c>
      <c r="AX22" s="1142" t="s">
        <v>58</v>
      </c>
      <c r="AY22" s="1142" t="s">
        <v>59</v>
      </c>
      <c r="AZ22" s="1144">
        <v>0.24</v>
      </c>
      <c r="BA22" s="1145" t="s">
        <v>90</v>
      </c>
      <c r="BB22" s="1144">
        <v>0.33749999999999997</v>
      </c>
      <c r="BC22" s="1145" t="s">
        <v>117</v>
      </c>
      <c r="BD22" s="1146" t="s">
        <v>126</v>
      </c>
      <c r="BE22" s="1381"/>
      <c r="BF22" s="1598"/>
      <c r="BG22" s="1590"/>
      <c r="BH22" s="1586"/>
      <c r="BI22" s="1610"/>
      <c r="BJ22" s="1610"/>
      <c r="BK22" s="1012"/>
      <c r="BL22" s="1588"/>
    </row>
    <row r="23" spans="2:64" ht="141" customHeight="1" thickBot="1" x14ac:dyDescent="0.35">
      <c r="B23" s="1446"/>
      <c r="C23" s="1504"/>
      <c r="D23" s="1507"/>
      <c r="E23" s="1413" t="s">
        <v>74</v>
      </c>
      <c r="F23" s="1394" t="s">
        <v>240</v>
      </c>
      <c r="G23" s="1593" t="s">
        <v>425</v>
      </c>
      <c r="H23" s="1589" t="s">
        <v>51</v>
      </c>
      <c r="I23" s="1589" t="s">
        <v>415</v>
      </c>
      <c r="J23" s="1589" t="s">
        <v>426</v>
      </c>
      <c r="K23" s="1595" t="s">
        <v>101</v>
      </c>
      <c r="L23" s="1372" t="s">
        <v>64</v>
      </c>
      <c r="M23" s="1384" t="s">
        <v>122</v>
      </c>
      <c r="N23" s="1370">
        <v>0.6</v>
      </c>
      <c r="O23" s="1104" t="s">
        <v>53</v>
      </c>
      <c r="P23" s="1104" t="s">
        <v>53</v>
      </c>
      <c r="Q23" s="1104" t="s">
        <v>53</v>
      </c>
      <c r="R23" s="1104" t="s">
        <v>53</v>
      </c>
      <c r="S23" s="1104" t="s">
        <v>53</v>
      </c>
      <c r="T23" s="1104" t="s">
        <v>53</v>
      </c>
      <c r="U23" s="1104" t="s">
        <v>53</v>
      </c>
      <c r="V23" s="1104" t="s">
        <v>54</v>
      </c>
      <c r="W23" s="1104" t="s">
        <v>54</v>
      </c>
      <c r="X23" s="1104" t="s">
        <v>53</v>
      </c>
      <c r="Y23" s="1104" t="s">
        <v>53</v>
      </c>
      <c r="Z23" s="1104" t="s">
        <v>53</v>
      </c>
      <c r="AA23" s="1104" t="s">
        <v>53</v>
      </c>
      <c r="AB23" s="1104" t="s">
        <v>53</v>
      </c>
      <c r="AC23" s="1104" t="s">
        <v>53</v>
      </c>
      <c r="AD23" s="1104" t="s">
        <v>54</v>
      </c>
      <c r="AE23" s="1104" t="s">
        <v>53</v>
      </c>
      <c r="AF23" s="1104" t="s">
        <v>53</v>
      </c>
      <c r="AG23" s="1104" t="s">
        <v>54</v>
      </c>
      <c r="AH23" s="1105"/>
      <c r="AI23" s="1372" t="s">
        <v>361</v>
      </c>
      <c r="AJ23" s="1105"/>
      <c r="AK23" s="1374" t="s">
        <v>123</v>
      </c>
      <c r="AL23" s="1376">
        <v>0.6</v>
      </c>
      <c r="AM23" s="1378" t="s">
        <v>126</v>
      </c>
      <c r="AN23" s="1106" t="s">
        <v>84</v>
      </c>
      <c r="AO23" s="1301" t="s">
        <v>1392</v>
      </c>
      <c r="AP23" s="1147" t="s">
        <v>409</v>
      </c>
      <c r="AQ23" s="1148" t="s">
        <v>103</v>
      </c>
      <c r="AR23" s="1109" t="s">
        <v>62</v>
      </c>
      <c r="AS23" s="1110">
        <v>0.15</v>
      </c>
      <c r="AT23" s="1109" t="s">
        <v>56</v>
      </c>
      <c r="AU23" s="1110">
        <v>0.15</v>
      </c>
      <c r="AV23" s="1111">
        <v>0.3</v>
      </c>
      <c r="AW23" s="1109" t="s">
        <v>57</v>
      </c>
      <c r="AX23" s="1109" t="s">
        <v>58</v>
      </c>
      <c r="AY23" s="1109" t="s">
        <v>59</v>
      </c>
      <c r="AZ23" s="1111">
        <v>0.42</v>
      </c>
      <c r="BA23" s="1112" t="s">
        <v>122</v>
      </c>
      <c r="BB23" s="1111">
        <v>0.6</v>
      </c>
      <c r="BC23" s="1112" t="s">
        <v>123</v>
      </c>
      <c r="BD23" s="1113" t="s">
        <v>126</v>
      </c>
      <c r="BE23" s="1380" t="s">
        <v>60</v>
      </c>
      <c r="BF23" s="1597" t="s">
        <v>416</v>
      </c>
      <c r="BG23" s="1589" t="s">
        <v>412</v>
      </c>
      <c r="BH23" s="1589" t="s">
        <v>390</v>
      </c>
      <c r="BI23" s="1605">
        <v>44928</v>
      </c>
      <c r="BJ23" s="1605" t="s">
        <v>1362</v>
      </c>
      <c r="BK23" s="1011"/>
      <c r="BL23" s="1587" t="s">
        <v>428</v>
      </c>
    </row>
    <row r="24" spans="2:64" ht="144.75" customHeight="1" thickTop="1" thickBot="1" x14ac:dyDescent="0.35">
      <c r="B24" s="1446"/>
      <c r="C24" s="1504"/>
      <c r="D24" s="1507"/>
      <c r="E24" s="1433"/>
      <c r="F24" s="1395"/>
      <c r="G24" s="1594"/>
      <c r="H24" s="1590"/>
      <c r="I24" s="1590"/>
      <c r="J24" s="1590"/>
      <c r="K24" s="1596"/>
      <c r="L24" s="1373"/>
      <c r="M24" s="1385"/>
      <c r="N24" s="1371"/>
      <c r="O24" s="1063"/>
      <c r="P24" s="1063"/>
      <c r="Q24" s="1063"/>
      <c r="R24" s="1063"/>
      <c r="S24" s="1063"/>
      <c r="T24" s="1063"/>
      <c r="U24" s="1063"/>
      <c r="V24" s="1063"/>
      <c r="W24" s="1063"/>
      <c r="X24" s="1063"/>
      <c r="Y24" s="1063"/>
      <c r="Z24" s="1063"/>
      <c r="AA24" s="1063"/>
      <c r="AB24" s="1063"/>
      <c r="AC24" s="1063"/>
      <c r="AD24" s="1063"/>
      <c r="AE24" s="1063"/>
      <c r="AF24" s="1063"/>
      <c r="AG24" s="1063"/>
      <c r="AH24" s="674"/>
      <c r="AI24" s="1373"/>
      <c r="AJ24" s="674"/>
      <c r="AK24" s="1375"/>
      <c r="AL24" s="1377"/>
      <c r="AM24" s="1379"/>
      <c r="AN24" s="1065" t="s">
        <v>347</v>
      </c>
      <c r="AO24" s="1302" t="s">
        <v>1474</v>
      </c>
      <c r="AP24" s="1152" t="s">
        <v>427</v>
      </c>
      <c r="AQ24" s="989" t="s">
        <v>103</v>
      </c>
      <c r="AR24" s="1154" t="s">
        <v>61</v>
      </c>
      <c r="AS24" s="1203">
        <v>0.25</v>
      </c>
      <c r="AT24" s="1154" t="s">
        <v>56</v>
      </c>
      <c r="AU24" s="1203">
        <v>0.15</v>
      </c>
      <c r="AV24" s="1055">
        <v>0.4</v>
      </c>
      <c r="AW24" s="1142" t="s">
        <v>57</v>
      </c>
      <c r="AX24" s="1142" t="s">
        <v>58</v>
      </c>
      <c r="AY24" s="1142" t="s">
        <v>59</v>
      </c>
      <c r="AZ24" s="1155">
        <v>0.252</v>
      </c>
      <c r="BA24" s="1053" t="s">
        <v>90</v>
      </c>
      <c r="BB24" s="1144">
        <v>0.6</v>
      </c>
      <c r="BC24" s="1053" t="s">
        <v>123</v>
      </c>
      <c r="BD24" s="1056" t="s">
        <v>126</v>
      </c>
      <c r="BE24" s="1381"/>
      <c r="BF24" s="1598"/>
      <c r="BG24" s="1590"/>
      <c r="BH24" s="1590"/>
      <c r="BI24" s="1606"/>
      <c r="BJ24" s="1606"/>
      <c r="BK24" s="1330"/>
      <c r="BL24" s="1588"/>
    </row>
    <row r="25" spans="2:64" ht="172.5" customHeight="1" thickBot="1" x14ac:dyDescent="0.35">
      <c r="B25" s="1446"/>
      <c r="C25" s="1504"/>
      <c r="D25" s="1507"/>
      <c r="E25" s="1413" t="s">
        <v>74</v>
      </c>
      <c r="F25" s="1394" t="s">
        <v>242</v>
      </c>
      <c r="G25" s="1593" t="s">
        <v>1537</v>
      </c>
      <c r="H25" s="1589" t="s">
        <v>68</v>
      </c>
      <c r="I25" s="1589" t="s">
        <v>1538</v>
      </c>
      <c r="J25" s="1589" t="s">
        <v>421</v>
      </c>
      <c r="K25" s="1595" t="s">
        <v>101</v>
      </c>
      <c r="L25" s="1372" t="s">
        <v>72</v>
      </c>
      <c r="M25" s="1384" t="s">
        <v>90</v>
      </c>
      <c r="N25" s="1370">
        <v>0.4</v>
      </c>
      <c r="O25" s="1104" t="s">
        <v>53</v>
      </c>
      <c r="P25" s="1104" t="s">
        <v>53</v>
      </c>
      <c r="Q25" s="1104" t="s">
        <v>53</v>
      </c>
      <c r="R25" s="1104" t="s">
        <v>53</v>
      </c>
      <c r="S25" s="1104" t="s">
        <v>53</v>
      </c>
      <c r="T25" s="1104" t="s">
        <v>53</v>
      </c>
      <c r="U25" s="1104" t="s">
        <v>53</v>
      </c>
      <c r="V25" s="1104" t="s">
        <v>54</v>
      </c>
      <c r="W25" s="1104" t="s">
        <v>54</v>
      </c>
      <c r="X25" s="1104" t="s">
        <v>53</v>
      </c>
      <c r="Y25" s="1104" t="s">
        <v>53</v>
      </c>
      <c r="Z25" s="1104" t="s">
        <v>53</v>
      </c>
      <c r="AA25" s="1104" t="s">
        <v>53</v>
      </c>
      <c r="AB25" s="1104" t="s">
        <v>53</v>
      </c>
      <c r="AC25" s="1104" t="s">
        <v>53</v>
      </c>
      <c r="AD25" s="1104" t="s">
        <v>54</v>
      </c>
      <c r="AE25" s="1104" t="s">
        <v>53</v>
      </c>
      <c r="AF25" s="1104" t="s">
        <v>53</v>
      </c>
      <c r="AG25" s="1104" t="s">
        <v>54</v>
      </c>
      <c r="AH25" s="1105"/>
      <c r="AI25" s="1372" t="s">
        <v>359</v>
      </c>
      <c r="AJ25" s="1105"/>
      <c r="AK25" s="1374" t="s">
        <v>1083</v>
      </c>
      <c r="AL25" s="1376">
        <v>0.2</v>
      </c>
      <c r="AM25" s="1378" t="s">
        <v>90</v>
      </c>
      <c r="AN25" s="1139" t="s">
        <v>84</v>
      </c>
      <c r="AO25" s="1304" t="s">
        <v>1539</v>
      </c>
      <c r="AP25" s="1004" t="s">
        <v>1540</v>
      </c>
      <c r="AQ25" s="1148" t="s">
        <v>103</v>
      </c>
      <c r="AR25" s="1109" t="s">
        <v>61</v>
      </c>
      <c r="AS25" s="1110">
        <v>0.25</v>
      </c>
      <c r="AT25" s="1109" t="s">
        <v>56</v>
      </c>
      <c r="AU25" s="1110">
        <v>0.15</v>
      </c>
      <c r="AV25" s="1111">
        <v>0.4</v>
      </c>
      <c r="AW25" s="1109" t="s">
        <v>57</v>
      </c>
      <c r="AX25" s="1109" t="s">
        <v>65</v>
      </c>
      <c r="AY25" s="1109" t="s">
        <v>59</v>
      </c>
      <c r="AZ25" s="1111">
        <v>0.24</v>
      </c>
      <c r="BA25" s="1112" t="s">
        <v>90</v>
      </c>
      <c r="BB25" s="1111">
        <v>0.2</v>
      </c>
      <c r="BC25" s="1112" t="s">
        <v>1083</v>
      </c>
      <c r="BD25" s="1113" t="s">
        <v>90</v>
      </c>
      <c r="BE25" s="1380" t="s">
        <v>114</v>
      </c>
      <c r="BF25" s="1273" t="s">
        <v>388</v>
      </c>
      <c r="BG25" s="1273" t="s">
        <v>388</v>
      </c>
      <c r="BH25" s="1273" t="s">
        <v>388</v>
      </c>
      <c r="BI25" s="1273" t="s">
        <v>388</v>
      </c>
      <c r="BJ25" s="1273" t="s">
        <v>388</v>
      </c>
      <c r="BK25" s="1011"/>
      <c r="BL25" s="1591" t="s">
        <v>436</v>
      </c>
    </row>
    <row r="26" spans="2:64" ht="209.25" customHeight="1" thickBot="1" x14ac:dyDescent="0.35">
      <c r="B26" s="1446"/>
      <c r="C26" s="1504"/>
      <c r="D26" s="1507"/>
      <c r="E26" s="1436"/>
      <c r="F26" s="1437"/>
      <c r="G26" s="1611"/>
      <c r="H26" s="1612"/>
      <c r="I26" s="1612"/>
      <c r="J26" s="1612"/>
      <c r="K26" s="1613"/>
      <c r="L26" s="1415"/>
      <c r="M26" s="1424"/>
      <c r="N26" s="1414"/>
      <c r="O26" s="1114" t="s">
        <v>53</v>
      </c>
      <c r="P26" s="1114" t="s">
        <v>53</v>
      </c>
      <c r="Q26" s="1114" t="s">
        <v>53</v>
      </c>
      <c r="R26" s="1114" t="s">
        <v>53</v>
      </c>
      <c r="S26" s="1114" t="s">
        <v>53</v>
      </c>
      <c r="T26" s="1114" t="s">
        <v>53</v>
      </c>
      <c r="U26" s="1114" t="s">
        <v>53</v>
      </c>
      <c r="V26" s="1114" t="s">
        <v>54</v>
      </c>
      <c r="W26" s="1114" t="s">
        <v>54</v>
      </c>
      <c r="X26" s="1114" t="s">
        <v>53</v>
      </c>
      <c r="Y26" s="1114" t="s">
        <v>53</v>
      </c>
      <c r="Z26" s="1114" t="s">
        <v>53</v>
      </c>
      <c r="AA26" s="1114" t="s">
        <v>53</v>
      </c>
      <c r="AB26" s="1114" t="s">
        <v>53</v>
      </c>
      <c r="AC26" s="1114" t="s">
        <v>53</v>
      </c>
      <c r="AD26" s="1114" t="s">
        <v>54</v>
      </c>
      <c r="AE26" s="1114" t="s">
        <v>53</v>
      </c>
      <c r="AF26" s="1114" t="s">
        <v>53</v>
      </c>
      <c r="AG26" s="1114" t="s">
        <v>54</v>
      </c>
      <c r="AH26" s="1115"/>
      <c r="AI26" s="1415"/>
      <c r="AJ26" s="1115"/>
      <c r="AK26" s="1416"/>
      <c r="AL26" s="1417"/>
      <c r="AM26" s="1418"/>
      <c r="AN26" s="1065" t="s">
        <v>347</v>
      </c>
      <c r="AO26" s="435" t="s">
        <v>1541</v>
      </c>
      <c r="AP26" s="1042" t="s">
        <v>1443</v>
      </c>
      <c r="AQ26" s="1118" t="s">
        <v>103</v>
      </c>
      <c r="AR26" s="1119" t="s">
        <v>62</v>
      </c>
      <c r="AS26" s="1120">
        <v>0.15</v>
      </c>
      <c r="AT26" s="1119" t="s">
        <v>56</v>
      </c>
      <c r="AU26" s="1120">
        <v>0.15</v>
      </c>
      <c r="AV26" s="1121">
        <v>0.3</v>
      </c>
      <c r="AW26" s="1119" t="s">
        <v>73</v>
      </c>
      <c r="AX26" s="1119" t="s">
        <v>58</v>
      </c>
      <c r="AY26" s="1119" t="s">
        <v>59</v>
      </c>
      <c r="AZ26" s="1122">
        <v>0.16799999999999998</v>
      </c>
      <c r="BA26" s="1123" t="s">
        <v>112</v>
      </c>
      <c r="BB26" s="1121">
        <v>0.2</v>
      </c>
      <c r="BC26" s="1123" t="s">
        <v>1083</v>
      </c>
      <c r="BD26" s="1124" t="s">
        <v>90</v>
      </c>
      <c r="BE26" s="1419"/>
      <c r="BF26" s="1247" t="s">
        <v>388</v>
      </c>
      <c r="BG26" s="1247" t="s">
        <v>388</v>
      </c>
      <c r="BH26" s="1247" t="s">
        <v>388</v>
      </c>
      <c r="BI26" s="1247" t="s">
        <v>388</v>
      </c>
      <c r="BJ26" s="1247" t="s">
        <v>388</v>
      </c>
      <c r="BK26" s="1014"/>
      <c r="BL26" s="1614"/>
    </row>
    <row r="27" spans="2:64" ht="238.5" customHeight="1" thickBot="1" x14ac:dyDescent="0.35">
      <c r="B27" s="1446"/>
      <c r="C27" s="1504"/>
      <c r="D27" s="1507"/>
      <c r="E27" s="1433"/>
      <c r="F27" s="1395"/>
      <c r="G27" s="1594"/>
      <c r="H27" s="1590"/>
      <c r="I27" s="1590"/>
      <c r="J27" s="1590"/>
      <c r="K27" s="1596"/>
      <c r="L27" s="1373"/>
      <c r="M27" s="1385"/>
      <c r="N27" s="1371"/>
      <c r="O27" s="1137" t="s">
        <v>53</v>
      </c>
      <c r="P27" s="1137" t="s">
        <v>53</v>
      </c>
      <c r="Q27" s="1137" t="s">
        <v>53</v>
      </c>
      <c r="R27" s="1137" t="s">
        <v>53</v>
      </c>
      <c r="S27" s="1137" t="s">
        <v>53</v>
      </c>
      <c r="T27" s="1137" t="s">
        <v>53</v>
      </c>
      <c r="U27" s="1137" t="s">
        <v>53</v>
      </c>
      <c r="V27" s="1137" t="s">
        <v>54</v>
      </c>
      <c r="W27" s="1137" t="s">
        <v>54</v>
      </c>
      <c r="X27" s="1137" t="s">
        <v>53</v>
      </c>
      <c r="Y27" s="1137" t="s">
        <v>53</v>
      </c>
      <c r="Z27" s="1137" t="s">
        <v>53</v>
      </c>
      <c r="AA27" s="1137" t="s">
        <v>53</v>
      </c>
      <c r="AB27" s="1137" t="s">
        <v>53</v>
      </c>
      <c r="AC27" s="1137" t="s">
        <v>53</v>
      </c>
      <c r="AD27" s="1137" t="s">
        <v>54</v>
      </c>
      <c r="AE27" s="1137" t="s">
        <v>53</v>
      </c>
      <c r="AF27" s="1137" t="s">
        <v>53</v>
      </c>
      <c r="AG27" s="1137" t="s">
        <v>54</v>
      </c>
      <c r="AH27" s="1138"/>
      <c r="AI27" s="1373"/>
      <c r="AJ27" s="1138"/>
      <c r="AK27" s="1375"/>
      <c r="AL27" s="1377"/>
      <c r="AM27" s="1379"/>
      <c r="AN27" s="1065" t="s">
        <v>348</v>
      </c>
      <c r="AO27" s="435" t="s">
        <v>1542</v>
      </c>
      <c r="AP27" s="1004" t="s">
        <v>422</v>
      </c>
      <c r="AQ27" s="652" t="s">
        <v>103</v>
      </c>
      <c r="AR27" s="1142" t="s">
        <v>62</v>
      </c>
      <c r="AS27" s="1143">
        <v>0.15</v>
      </c>
      <c r="AT27" s="1142" t="s">
        <v>56</v>
      </c>
      <c r="AU27" s="1143">
        <v>0.15</v>
      </c>
      <c r="AV27" s="1144">
        <v>0.3</v>
      </c>
      <c r="AW27" s="1142" t="s">
        <v>73</v>
      </c>
      <c r="AX27" s="1142" t="s">
        <v>58</v>
      </c>
      <c r="AY27" s="1142" t="s">
        <v>59</v>
      </c>
      <c r="AZ27" s="1055">
        <v>0.11759999999999998</v>
      </c>
      <c r="BA27" s="1145" t="s">
        <v>112</v>
      </c>
      <c r="BB27" s="1144">
        <v>0.2</v>
      </c>
      <c r="BC27" s="1145" t="s">
        <v>1083</v>
      </c>
      <c r="BD27" s="1146" t="s">
        <v>90</v>
      </c>
      <c r="BE27" s="1381"/>
      <c r="BF27" s="1326" t="s">
        <v>388</v>
      </c>
      <c r="BG27" s="1326" t="s">
        <v>388</v>
      </c>
      <c r="BH27" s="1326" t="s">
        <v>388</v>
      </c>
      <c r="BI27" s="1326" t="s">
        <v>388</v>
      </c>
      <c r="BJ27" s="1326" t="s">
        <v>388</v>
      </c>
      <c r="BK27" s="1012"/>
      <c r="BL27" s="1592"/>
    </row>
    <row r="28" spans="2:64" ht="154.5" customHeight="1" thickBot="1" x14ac:dyDescent="0.35">
      <c r="B28" s="1446"/>
      <c r="C28" s="1504"/>
      <c r="D28" s="1507"/>
      <c r="E28" s="1413" t="s">
        <v>74</v>
      </c>
      <c r="F28" s="1394" t="s">
        <v>328</v>
      </c>
      <c r="G28" s="1593" t="s">
        <v>437</v>
      </c>
      <c r="H28" s="1589" t="s">
        <v>68</v>
      </c>
      <c r="I28" s="1589" t="s">
        <v>438</v>
      </c>
      <c r="J28" s="1589" t="s">
        <v>439</v>
      </c>
      <c r="K28" s="1595" t="s">
        <v>101</v>
      </c>
      <c r="L28" s="1372" t="s">
        <v>72</v>
      </c>
      <c r="M28" s="1384" t="s">
        <v>90</v>
      </c>
      <c r="N28" s="1370">
        <v>0.4</v>
      </c>
      <c r="O28" s="1104" t="s">
        <v>53</v>
      </c>
      <c r="P28" s="1104" t="s">
        <v>53</v>
      </c>
      <c r="Q28" s="1104" t="s">
        <v>53</v>
      </c>
      <c r="R28" s="1104" t="s">
        <v>53</v>
      </c>
      <c r="S28" s="1104" t="s">
        <v>53</v>
      </c>
      <c r="T28" s="1104" t="s">
        <v>53</v>
      </c>
      <c r="U28" s="1104" t="s">
        <v>53</v>
      </c>
      <c r="V28" s="1104" t="s">
        <v>54</v>
      </c>
      <c r="W28" s="1104" t="s">
        <v>54</v>
      </c>
      <c r="X28" s="1104" t="s">
        <v>53</v>
      </c>
      <c r="Y28" s="1104" t="s">
        <v>53</v>
      </c>
      <c r="Z28" s="1104" t="s">
        <v>53</v>
      </c>
      <c r="AA28" s="1104" t="s">
        <v>53</v>
      </c>
      <c r="AB28" s="1104" t="s">
        <v>53</v>
      </c>
      <c r="AC28" s="1104" t="s">
        <v>53</v>
      </c>
      <c r="AD28" s="1104" t="s">
        <v>54</v>
      </c>
      <c r="AE28" s="1104" t="s">
        <v>53</v>
      </c>
      <c r="AF28" s="1104" t="s">
        <v>53</v>
      </c>
      <c r="AG28" s="1104" t="s">
        <v>54</v>
      </c>
      <c r="AH28" s="1105"/>
      <c r="AI28" s="1372" t="s">
        <v>359</v>
      </c>
      <c r="AJ28" s="1105"/>
      <c r="AK28" s="1374" t="s">
        <v>1083</v>
      </c>
      <c r="AL28" s="1376">
        <v>0.2</v>
      </c>
      <c r="AM28" s="1378" t="s">
        <v>90</v>
      </c>
      <c r="AN28" s="1139" t="s">
        <v>84</v>
      </c>
      <c r="AO28" s="755" t="s">
        <v>1543</v>
      </c>
      <c r="AP28" s="1004" t="s">
        <v>422</v>
      </c>
      <c r="AQ28" s="1136" t="s">
        <v>103</v>
      </c>
      <c r="AR28" s="1109" t="s">
        <v>62</v>
      </c>
      <c r="AS28" s="1110">
        <v>0.15</v>
      </c>
      <c r="AT28" s="1109" t="s">
        <v>56</v>
      </c>
      <c r="AU28" s="1110">
        <v>0.15</v>
      </c>
      <c r="AV28" s="1111">
        <v>0.3</v>
      </c>
      <c r="AW28" s="1109" t="s">
        <v>73</v>
      </c>
      <c r="AX28" s="1109" t="s">
        <v>58</v>
      </c>
      <c r="AY28" s="1109" t="s">
        <v>59</v>
      </c>
      <c r="AZ28" s="1111">
        <v>0.28000000000000003</v>
      </c>
      <c r="BA28" s="1112" t="s">
        <v>90</v>
      </c>
      <c r="BB28" s="1111">
        <v>0.2</v>
      </c>
      <c r="BC28" s="1112" t="s">
        <v>1083</v>
      </c>
      <c r="BD28" s="1113" t="s">
        <v>90</v>
      </c>
      <c r="BE28" s="1380" t="s">
        <v>114</v>
      </c>
      <c r="BF28" s="1273" t="s">
        <v>388</v>
      </c>
      <c r="BG28" s="1273" t="s">
        <v>388</v>
      </c>
      <c r="BH28" s="1273" t="s">
        <v>388</v>
      </c>
      <c r="BI28" s="1273" t="s">
        <v>388</v>
      </c>
      <c r="BJ28" s="1273" t="s">
        <v>388</v>
      </c>
      <c r="BK28" s="1011"/>
      <c r="BL28" s="1591" t="s">
        <v>440</v>
      </c>
    </row>
    <row r="29" spans="2:64" ht="283.5" customHeight="1" thickBot="1" x14ac:dyDescent="0.35">
      <c r="B29" s="1447"/>
      <c r="C29" s="1505"/>
      <c r="D29" s="1508"/>
      <c r="E29" s="1393"/>
      <c r="F29" s="1395"/>
      <c r="G29" s="1594"/>
      <c r="H29" s="1590"/>
      <c r="I29" s="1590"/>
      <c r="J29" s="1590"/>
      <c r="K29" s="1596"/>
      <c r="L29" s="1373"/>
      <c r="M29" s="1385"/>
      <c r="N29" s="1371"/>
      <c r="O29" s="1137" t="s">
        <v>53</v>
      </c>
      <c r="P29" s="1137" t="s">
        <v>53</v>
      </c>
      <c r="Q29" s="1137" t="s">
        <v>53</v>
      </c>
      <c r="R29" s="1137" t="s">
        <v>53</v>
      </c>
      <c r="S29" s="1137" t="s">
        <v>53</v>
      </c>
      <c r="T29" s="1137" t="s">
        <v>53</v>
      </c>
      <c r="U29" s="1137" t="s">
        <v>53</v>
      </c>
      <c r="V29" s="1137" t="s">
        <v>54</v>
      </c>
      <c r="W29" s="1137" t="s">
        <v>54</v>
      </c>
      <c r="X29" s="1137" t="s">
        <v>53</v>
      </c>
      <c r="Y29" s="1137" t="s">
        <v>53</v>
      </c>
      <c r="Z29" s="1137" t="s">
        <v>53</v>
      </c>
      <c r="AA29" s="1137" t="s">
        <v>53</v>
      </c>
      <c r="AB29" s="1137" t="s">
        <v>53</v>
      </c>
      <c r="AC29" s="1137" t="s">
        <v>53</v>
      </c>
      <c r="AD29" s="1137" t="s">
        <v>54</v>
      </c>
      <c r="AE29" s="1137" t="s">
        <v>53</v>
      </c>
      <c r="AF29" s="1137" t="s">
        <v>53</v>
      </c>
      <c r="AG29" s="1137" t="s">
        <v>54</v>
      </c>
      <c r="AH29" s="1138"/>
      <c r="AI29" s="1373"/>
      <c r="AJ29" s="1138"/>
      <c r="AK29" s="1375"/>
      <c r="AL29" s="1377"/>
      <c r="AM29" s="1379"/>
      <c r="AN29" s="1065" t="s">
        <v>347</v>
      </c>
      <c r="AO29" s="1305" t="s">
        <v>1544</v>
      </c>
      <c r="AP29" s="1042" t="s">
        <v>1443</v>
      </c>
      <c r="AQ29" s="1141" t="s">
        <v>103</v>
      </c>
      <c r="AR29" s="1142" t="s">
        <v>61</v>
      </c>
      <c r="AS29" s="1143">
        <v>0.25</v>
      </c>
      <c r="AT29" s="1142" t="s">
        <v>56</v>
      </c>
      <c r="AU29" s="1143">
        <v>0.15</v>
      </c>
      <c r="AV29" s="1144">
        <v>0.4</v>
      </c>
      <c r="AW29" s="1142" t="s">
        <v>57</v>
      </c>
      <c r="AX29" s="1142" t="s">
        <v>65</v>
      </c>
      <c r="AY29" s="1142" t="s">
        <v>59</v>
      </c>
      <c r="AZ29" s="1155">
        <v>0.16800000000000001</v>
      </c>
      <c r="BA29" s="1145" t="s">
        <v>112</v>
      </c>
      <c r="BB29" s="1144">
        <v>0.2</v>
      </c>
      <c r="BC29" s="1145" t="s">
        <v>1083</v>
      </c>
      <c r="BD29" s="1146" t="s">
        <v>90</v>
      </c>
      <c r="BE29" s="1381"/>
      <c r="BF29" s="1326" t="s">
        <v>388</v>
      </c>
      <c r="BG29" s="1326" t="s">
        <v>388</v>
      </c>
      <c r="BH29" s="1326" t="s">
        <v>388</v>
      </c>
      <c r="BI29" s="1326" t="s">
        <v>388</v>
      </c>
      <c r="BJ29" s="1326" t="s">
        <v>388</v>
      </c>
      <c r="BK29" s="1012"/>
      <c r="BL29" s="1592"/>
    </row>
    <row r="30" spans="2:64" ht="193.5" customHeight="1" thickBot="1" x14ac:dyDescent="0.35">
      <c r="B30" s="1445" t="s">
        <v>201</v>
      </c>
      <c r="C30" s="1503" t="s">
        <v>218</v>
      </c>
      <c r="D30" s="1506" t="s">
        <v>225</v>
      </c>
      <c r="E30" s="1392" t="s">
        <v>74</v>
      </c>
      <c r="F30" s="1394" t="s">
        <v>243</v>
      </c>
      <c r="G30" s="1593" t="s">
        <v>442</v>
      </c>
      <c r="H30" s="1589" t="s">
        <v>68</v>
      </c>
      <c r="I30" s="1589" t="s">
        <v>441</v>
      </c>
      <c r="J30" s="1237" t="s">
        <v>443</v>
      </c>
      <c r="K30" s="1595" t="s">
        <v>101</v>
      </c>
      <c r="L30" s="1372" t="s">
        <v>70</v>
      </c>
      <c r="M30" s="1384" t="s">
        <v>129</v>
      </c>
      <c r="N30" s="1370">
        <v>0.8</v>
      </c>
      <c r="O30" s="1104" t="s">
        <v>53</v>
      </c>
      <c r="P30" s="1104" t="s">
        <v>53</v>
      </c>
      <c r="Q30" s="1104" t="s">
        <v>53</v>
      </c>
      <c r="R30" s="1104" t="s">
        <v>53</v>
      </c>
      <c r="S30" s="1104" t="s">
        <v>53</v>
      </c>
      <c r="T30" s="1104" t="s">
        <v>53</v>
      </c>
      <c r="U30" s="1104" t="s">
        <v>53</v>
      </c>
      <c r="V30" s="1104" t="s">
        <v>54</v>
      </c>
      <c r="W30" s="1104" t="s">
        <v>54</v>
      </c>
      <c r="X30" s="1104" t="s">
        <v>53</v>
      </c>
      <c r="Y30" s="1104" t="s">
        <v>53</v>
      </c>
      <c r="Z30" s="1104" t="s">
        <v>53</v>
      </c>
      <c r="AA30" s="1104" t="s">
        <v>53</v>
      </c>
      <c r="AB30" s="1104" t="s">
        <v>53</v>
      </c>
      <c r="AC30" s="1104" t="s">
        <v>53</v>
      </c>
      <c r="AD30" s="1104" t="s">
        <v>54</v>
      </c>
      <c r="AE30" s="1104" t="s">
        <v>53</v>
      </c>
      <c r="AF30" s="1104" t="s">
        <v>53</v>
      </c>
      <c r="AG30" s="1104" t="s">
        <v>54</v>
      </c>
      <c r="AH30" s="1105"/>
      <c r="AI30" s="1372" t="s">
        <v>361</v>
      </c>
      <c r="AJ30" s="1105"/>
      <c r="AK30" s="1374" t="s">
        <v>123</v>
      </c>
      <c r="AL30" s="1376">
        <v>0.6</v>
      </c>
      <c r="AM30" s="1378" t="s">
        <v>129</v>
      </c>
      <c r="AN30" s="1139" t="s">
        <v>84</v>
      </c>
      <c r="AO30" s="755" t="s">
        <v>1266</v>
      </c>
      <c r="AP30" s="1147" t="s">
        <v>445</v>
      </c>
      <c r="AQ30" s="635" t="s">
        <v>103</v>
      </c>
      <c r="AR30" s="1168" t="s">
        <v>61</v>
      </c>
      <c r="AS30" s="1169">
        <v>0.25</v>
      </c>
      <c r="AT30" s="1168" t="s">
        <v>56</v>
      </c>
      <c r="AU30" s="1169">
        <v>0.15</v>
      </c>
      <c r="AV30" s="1170">
        <v>0.4</v>
      </c>
      <c r="AW30" s="1168" t="s">
        <v>73</v>
      </c>
      <c r="AX30" s="1168" t="s">
        <v>58</v>
      </c>
      <c r="AY30" s="1168" t="s">
        <v>59</v>
      </c>
      <c r="AZ30" s="1170">
        <v>0.48</v>
      </c>
      <c r="BA30" s="1171" t="s">
        <v>122</v>
      </c>
      <c r="BB30" s="1170">
        <v>0.6</v>
      </c>
      <c r="BC30" s="1171" t="s">
        <v>123</v>
      </c>
      <c r="BD30" s="1172" t="s">
        <v>126</v>
      </c>
      <c r="BE30" s="1380" t="s">
        <v>60</v>
      </c>
      <c r="BF30" s="1332" t="s">
        <v>462</v>
      </c>
      <c r="BG30" s="1256" t="s">
        <v>463</v>
      </c>
      <c r="BH30" s="1246" t="s">
        <v>430</v>
      </c>
      <c r="BI30" s="1333">
        <v>44928</v>
      </c>
      <c r="BJ30" s="1333">
        <v>45289</v>
      </c>
      <c r="BK30" s="1266"/>
      <c r="BL30" s="1591" t="s">
        <v>447</v>
      </c>
    </row>
    <row r="31" spans="2:64" ht="141" customHeight="1" thickBot="1" x14ac:dyDescent="0.35">
      <c r="B31" s="1446"/>
      <c r="C31" s="1504"/>
      <c r="D31" s="1507"/>
      <c r="E31" s="1433"/>
      <c r="F31" s="1395"/>
      <c r="G31" s="1594"/>
      <c r="H31" s="1590"/>
      <c r="I31" s="1590"/>
      <c r="J31" s="1239" t="s">
        <v>444</v>
      </c>
      <c r="K31" s="1596"/>
      <c r="L31" s="1373"/>
      <c r="M31" s="1385"/>
      <c r="N31" s="1371"/>
      <c r="O31" s="1137" t="s">
        <v>53</v>
      </c>
      <c r="P31" s="1137" t="s">
        <v>53</v>
      </c>
      <c r="Q31" s="1137" t="s">
        <v>53</v>
      </c>
      <c r="R31" s="1137" t="s">
        <v>53</v>
      </c>
      <c r="S31" s="1137" t="s">
        <v>53</v>
      </c>
      <c r="T31" s="1137" t="s">
        <v>53</v>
      </c>
      <c r="U31" s="1137" t="s">
        <v>53</v>
      </c>
      <c r="V31" s="1137" t="s">
        <v>54</v>
      </c>
      <c r="W31" s="1137" t="s">
        <v>54</v>
      </c>
      <c r="X31" s="1137" t="s">
        <v>53</v>
      </c>
      <c r="Y31" s="1137" t="s">
        <v>53</v>
      </c>
      <c r="Z31" s="1137" t="s">
        <v>53</v>
      </c>
      <c r="AA31" s="1137" t="s">
        <v>53</v>
      </c>
      <c r="AB31" s="1137" t="s">
        <v>53</v>
      </c>
      <c r="AC31" s="1137" t="s">
        <v>53</v>
      </c>
      <c r="AD31" s="1137" t="s">
        <v>54</v>
      </c>
      <c r="AE31" s="1137" t="s">
        <v>53</v>
      </c>
      <c r="AF31" s="1137" t="s">
        <v>53</v>
      </c>
      <c r="AG31" s="1137" t="s">
        <v>54</v>
      </c>
      <c r="AH31" s="1138"/>
      <c r="AI31" s="1373"/>
      <c r="AJ31" s="1138"/>
      <c r="AK31" s="1375"/>
      <c r="AL31" s="1377"/>
      <c r="AM31" s="1379"/>
      <c r="AN31" s="522" t="s">
        <v>347</v>
      </c>
      <c r="AO31" s="1306" t="s">
        <v>1467</v>
      </c>
      <c r="AP31" s="1057" t="s">
        <v>446</v>
      </c>
      <c r="AQ31" s="1129" t="s">
        <v>103</v>
      </c>
      <c r="AR31" s="1130" t="s">
        <v>61</v>
      </c>
      <c r="AS31" s="1131">
        <v>0.25</v>
      </c>
      <c r="AT31" s="1130" t="s">
        <v>56</v>
      </c>
      <c r="AU31" s="1131">
        <v>0.15</v>
      </c>
      <c r="AV31" s="1132">
        <v>0.4</v>
      </c>
      <c r="AW31" s="1130" t="s">
        <v>73</v>
      </c>
      <c r="AX31" s="1130" t="s">
        <v>58</v>
      </c>
      <c r="AY31" s="1130" t="s">
        <v>59</v>
      </c>
      <c r="AZ31" s="1173">
        <v>0.28799999999999998</v>
      </c>
      <c r="BA31" s="1133" t="s">
        <v>90</v>
      </c>
      <c r="BB31" s="1132">
        <v>0.6</v>
      </c>
      <c r="BC31" s="1133" t="s">
        <v>123</v>
      </c>
      <c r="BD31" s="1134" t="s">
        <v>126</v>
      </c>
      <c r="BE31" s="1381"/>
      <c r="BF31" s="1334" t="s">
        <v>464</v>
      </c>
      <c r="BG31" s="1256" t="s">
        <v>465</v>
      </c>
      <c r="BH31" s="1262" t="s">
        <v>430</v>
      </c>
      <c r="BI31" s="1333">
        <v>44928</v>
      </c>
      <c r="BJ31" s="1333">
        <v>45289</v>
      </c>
      <c r="BK31" s="1325"/>
      <c r="BL31" s="1592"/>
    </row>
    <row r="32" spans="2:64" ht="225.75" customHeight="1" thickBot="1" x14ac:dyDescent="0.35">
      <c r="B32" s="1446"/>
      <c r="C32" s="1504"/>
      <c r="D32" s="1507"/>
      <c r="E32" s="1413" t="s">
        <v>74</v>
      </c>
      <c r="F32" s="1394" t="s">
        <v>244</v>
      </c>
      <c r="G32" s="1593" t="s">
        <v>448</v>
      </c>
      <c r="H32" s="1589" t="s">
        <v>68</v>
      </c>
      <c r="I32" s="1589" t="s">
        <v>449</v>
      </c>
      <c r="J32" s="1273" t="s">
        <v>450</v>
      </c>
      <c r="K32" s="1595" t="s">
        <v>101</v>
      </c>
      <c r="L32" s="1372" t="s">
        <v>70</v>
      </c>
      <c r="M32" s="1384" t="s">
        <v>129</v>
      </c>
      <c r="N32" s="1370">
        <v>0.8</v>
      </c>
      <c r="O32" s="1104" t="s">
        <v>53</v>
      </c>
      <c r="P32" s="1104" t="s">
        <v>53</v>
      </c>
      <c r="Q32" s="1104" t="s">
        <v>53</v>
      </c>
      <c r="R32" s="1104" t="s">
        <v>53</v>
      </c>
      <c r="S32" s="1104" t="s">
        <v>53</v>
      </c>
      <c r="T32" s="1104" t="s">
        <v>53</v>
      </c>
      <c r="U32" s="1104" t="s">
        <v>53</v>
      </c>
      <c r="V32" s="1104" t="s">
        <v>54</v>
      </c>
      <c r="W32" s="1104" t="s">
        <v>54</v>
      </c>
      <c r="X32" s="1104" t="s">
        <v>53</v>
      </c>
      <c r="Y32" s="1104" t="s">
        <v>53</v>
      </c>
      <c r="Z32" s="1104" t="s">
        <v>53</v>
      </c>
      <c r="AA32" s="1104" t="s">
        <v>53</v>
      </c>
      <c r="AB32" s="1104" t="s">
        <v>53</v>
      </c>
      <c r="AC32" s="1104" t="s">
        <v>53</v>
      </c>
      <c r="AD32" s="1104" t="s">
        <v>54</v>
      </c>
      <c r="AE32" s="1104" t="s">
        <v>53</v>
      </c>
      <c r="AF32" s="1104" t="s">
        <v>53</v>
      </c>
      <c r="AG32" s="1104" t="s">
        <v>54</v>
      </c>
      <c r="AH32" s="1105"/>
      <c r="AI32" s="1372" t="s">
        <v>361</v>
      </c>
      <c r="AJ32" s="1105"/>
      <c r="AK32" s="1374" t="s">
        <v>123</v>
      </c>
      <c r="AL32" s="1376">
        <v>0.6</v>
      </c>
      <c r="AM32" s="1378" t="s">
        <v>129</v>
      </c>
      <c r="AN32" s="1139" t="s">
        <v>84</v>
      </c>
      <c r="AO32" s="434" t="s">
        <v>1466</v>
      </c>
      <c r="AP32" s="1147" t="s">
        <v>446</v>
      </c>
      <c r="AQ32" s="1108" t="s">
        <v>103</v>
      </c>
      <c r="AR32" s="1109" t="s">
        <v>61</v>
      </c>
      <c r="AS32" s="1110">
        <v>0.25</v>
      </c>
      <c r="AT32" s="1109" t="s">
        <v>56</v>
      </c>
      <c r="AU32" s="1110">
        <v>0.15</v>
      </c>
      <c r="AV32" s="1111">
        <v>0.4</v>
      </c>
      <c r="AW32" s="1109" t="s">
        <v>73</v>
      </c>
      <c r="AX32" s="1109" t="s">
        <v>65</v>
      </c>
      <c r="AY32" s="1109" t="s">
        <v>59</v>
      </c>
      <c r="AZ32" s="1111">
        <v>0.48</v>
      </c>
      <c r="BA32" s="1112" t="s">
        <v>122</v>
      </c>
      <c r="BB32" s="1111">
        <v>0.6</v>
      </c>
      <c r="BC32" s="1112" t="s">
        <v>123</v>
      </c>
      <c r="BD32" s="1113" t="s">
        <v>126</v>
      </c>
      <c r="BE32" s="1380" t="s">
        <v>60</v>
      </c>
      <c r="BF32" s="1335" t="s">
        <v>466</v>
      </c>
      <c r="BG32" s="1237" t="s">
        <v>469</v>
      </c>
      <c r="BH32" s="1273" t="s">
        <v>381</v>
      </c>
      <c r="BI32" s="1331">
        <v>44928</v>
      </c>
      <c r="BJ32" s="1331">
        <v>45289</v>
      </c>
      <c r="BK32" s="1011"/>
      <c r="BL32" s="1591" t="s">
        <v>454</v>
      </c>
    </row>
    <row r="33" spans="2:64" ht="93" customHeight="1" thickTop="1" x14ac:dyDescent="0.3">
      <c r="B33" s="1446"/>
      <c r="C33" s="1504"/>
      <c r="D33" s="1507"/>
      <c r="E33" s="1436"/>
      <c r="F33" s="1437"/>
      <c r="G33" s="1611"/>
      <c r="H33" s="1612"/>
      <c r="I33" s="1612"/>
      <c r="J33" s="1274" t="s">
        <v>451</v>
      </c>
      <c r="K33" s="1613"/>
      <c r="L33" s="1415"/>
      <c r="M33" s="1424"/>
      <c r="N33" s="1414"/>
      <c r="O33" s="1114" t="s">
        <v>53</v>
      </c>
      <c r="P33" s="1114" t="s">
        <v>53</v>
      </c>
      <c r="Q33" s="1114" t="s">
        <v>53</v>
      </c>
      <c r="R33" s="1114" t="s">
        <v>53</v>
      </c>
      <c r="S33" s="1114" t="s">
        <v>53</v>
      </c>
      <c r="T33" s="1114" t="s">
        <v>53</v>
      </c>
      <c r="U33" s="1114" t="s">
        <v>53</v>
      </c>
      <c r="V33" s="1114" t="s">
        <v>54</v>
      </c>
      <c r="W33" s="1114" t="s">
        <v>54</v>
      </c>
      <c r="X33" s="1114" t="s">
        <v>53</v>
      </c>
      <c r="Y33" s="1114" t="s">
        <v>53</v>
      </c>
      <c r="Z33" s="1114" t="s">
        <v>53</v>
      </c>
      <c r="AA33" s="1114" t="s">
        <v>53</v>
      </c>
      <c r="AB33" s="1114" t="s">
        <v>53</v>
      </c>
      <c r="AC33" s="1114" t="s">
        <v>53</v>
      </c>
      <c r="AD33" s="1114" t="s">
        <v>54</v>
      </c>
      <c r="AE33" s="1114" t="s">
        <v>53</v>
      </c>
      <c r="AF33" s="1114" t="s">
        <v>53</v>
      </c>
      <c r="AG33" s="1114" t="s">
        <v>54</v>
      </c>
      <c r="AH33" s="1115"/>
      <c r="AI33" s="1415"/>
      <c r="AJ33" s="1115"/>
      <c r="AK33" s="1416"/>
      <c r="AL33" s="1417"/>
      <c r="AM33" s="1418"/>
      <c r="AN33" s="1429" t="s">
        <v>347</v>
      </c>
      <c r="AO33" s="1681" t="s">
        <v>1465</v>
      </c>
      <c r="AP33" s="1408" t="s">
        <v>453</v>
      </c>
      <c r="AQ33" s="1517" t="s">
        <v>103</v>
      </c>
      <c r="AR33" s="1492" t="s">
        <v>61</v>
      </c>
      <c r="AS33" s="1511">
        <v>0.25</v>
      </c>
      <c r="AT33" s="1492" t="s">
        <v>56</v>
      </c>
      <c r="AU33" s="1511">
        <v>0.15</v>
      </c>
      <c r="AV33" s="1512">
        <v>0.4</v>
      </c>
      <c r="AW33" s="1492" t="s">
        <v>73</v>
      </c>
      <c r="AX33" s="1492" t="s">
        <v>65</v>
      </c>
      <c r="AY33" s="1492" t="s">
        <v>59</v>
      </c>
      <c r="AZ33" s="1513">
        <v>0.28799999999999998</v>
      </c>
      <c r="BA33" s="1518" t="s">
        <v>90</v>
      </c>
      <c r="BB33" s="1512">
        <v>0.6</v>
      </c>
      <c r="BC33" s="1518" t="s">
        <v>123</v>
      </c>
      <c r="BD33" s="1519" t="s">
        <v>126</v>
      </c>
      <c r="BE33" s="1419"/>
      <c r="BF33" s="1683" t="s">
        <v>467</v>
      </c>
      <c r="BG33" s="1604" t="s">
        <v>470</v>
      </c>
      <c r="BH33" s="1603" t="s">
        <v>468</v>
      </c>
      <c r="BI33" s="1609">
        <v>44928</v>
      </c>
      <c r="BJ33" s="1609">
        <v>45289</v>
      </c>
      <c r="BK33" s="1014"/>
      <c r="BL33" s="1614"/>
    </row>
    <row r="34" spans="2:64" ht="159.75" customHeight="1" thickBot="1" x14ac:dyDescent="0.35">
      <c r="B34" s="1447"/>
      <c r="C34" s="1505"/>
      <c r="D34" s="1508"/>
      <c r="E34" s="1393"/>
      <c r="F34" s="1395"/>
      <c r="G34" s="1594"/>
      <c r="H34" s="1590"/>
      <c r="I34" s="1590"/>
      <c r="J34" s="1275" t="s">
        <v>452</v>
      </c>
      <c r="K34" s="1596"/>
      <c r="L34" s="1373"/>
      <c r="M34" s="1385"/>
      <c r="N34" s="1371"/>
      <c r="O34" s="1137" t="s">
        <v>53</v>
      </c>
      <c r="P34" s="1137" t="s">
        <v>53</v>
      </c>
      <c r="Q34" s="1137" t="s">
        <v>53</v>
      </c>
      <c r="R34" s="1137" t="s">
        <v>53</v>
      </c>
      <c r="S34" s="1137" t="s">
        <v>53</v>
      </c>
      <c r="T34" s="1137" t="s">
        <v>53</v>
      </c>
      <c r="U34" s="1137" t="s">
        <v>53</v>
      </c>
      <c r="V34" s="1137" t="s">
        <v>54</v>
      </c>
      <c r="W34" s="1137" t="s">
        <v>54</v>
      </c>
      <c r="X34" s="1137" t="s">
        <v>53</v>
      </c>
      <c r="Y34" s="1137" t="s">
        <v>53</v>
      </c>
      <c r="Z34" s="1137" t="s">
        <v>53</v>
      </c>
      <c r="AA34" s="1137" t="s">
        <v>53</v>
      </c>
      <c r="AB34" s="1137" t="s">
        <v>53</v>
      </c>
      <c r="AC34" s="1137" t="s">
        <v>53</v>
      </c>
      <c r="AD34" s="1137" t="s">
        <v>54</v>
      </c>
      <c r="AE34" s="1137" t="s">
        <v>53</v>
      </c>
      <c r="AF34" s="1137" t="s">
        <v>53</v>
      </c>
      <c r="AG34" s="1137" t="s">
        <v>54</v>
      </c>
      <c r="AH34" s="1138"/>
      <c r="AI34" s="1373"/>
      <c r="AJ34" s="1138"/>
      <c r="AK34" s="1375"/>
      <c r="AL34" s="1377"/>
      <c r="AM34" s="1379"/>
      <c r="AN34" s="1430"/>
      <c r="AO34" s="1682"/>
      <c r="AP34" s="1409"/>
      <c r="AQ34" s="1411"/>
      <c r="AR34" s="1381"/>
      <c r="AS34" s="1377"/>
      <c r="AT34" s="1381"/>
      <c r="AU34" s="1377"/>
      <c r="AV34" s="1401"/>
      <c r="AW34" s="1381"/>
      <c r="AX34" s="1381"/>
      <c r="AY34" s="1381"/>
      <c r="AZ34" s="1514"/>
      <c r="BA34" s="1399"/>
      <c r="BB34" s="1401"/>
      <c r="BC34" s="1399"/>
      <c r="BD34" s="1403"/>
      <c r="BE34" s="1381"/>
      <c r="BF34" s="1684"/>
      <c r="BG34" s="1590"/>
      <c r="BH34" s="1586"/>
      <c r="BI34" s="1610"/>
      <c r="BJ34" s="1610"/>
      <c r="BK34" s="1012"/>
      <c r="BL34" s="1592"/>
    </row>
    <row r="35" spans="2:64" ht="195.75" customHeight="1" thickBot="1" x14ac:dyDescent="0.35">
      <c r="B35" s="1445" t="s">
        <v>196</v>
      </c>
      <c r="C35" s="1503" t="s">
        <v>213</v>
      </c>
      <c r="D35" s="1506" t="s">
        <v>225</v>
      </c>
      <c r="E35" s="682" t="s">
        <v>74</v>
      </c>
      <c r="F35" s="1156" t="s">
        <v>246</v>
      </c>
      <c r="G35" s="906" t="s">
        <v>1548</v>
      </c>
      <c r="H35" s="1241" t="s">
        <v>68</v>
      </c>
      <c r="I35" s="1241" t="s">
        <v>1103</v>
      </c>
      <c r="J35" s="1241" t="s">
        <v>1104</v>
      </c>
      <c r="K35" s="923" t="s">
        <v>101</v>
      </c>
      <c r="L35" s="688" t="s">
        <v>72</v>
      </c>
      <c r="M35" s="690" t="s">
        <v>90</v>
      </c>
      <c r="N35" s="691">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
        <v>1083</v>
      </c>
      <c r="AL35" s="695">
        <v>0.2</v>
      </c>
      <c r="AM35" s="706" t="s">
        <v>90</v>
      </c>
      <c r="AN35" s="1139" t="s">
        <v>84</v>
      </c>
      <c r="AO35" s="749" t="s">
        <v>1549</v>
      </c>
      <c r="AP35" s="1043" t="s">
        <v>1550</v>
      </c>
      <c r="AQ35" s="696" t="s">
        <v>103</v>
      </c>
      <c r="AR35" s="697" t="s">
        <v>62</v>
      </c>
      <c r="AS35" s="695">
        <v>0.15</v>
      </c>
      <c r="AT35" s="697" t="s">
        <v>56</v>
      </c>
      <c r="AU35" s="695">
        <v>0.15</v>
      </c>
      <c r="AV35" s="698">
        <v>0.3</v>
      </c>
      <c r="AW35" s="697" t="s">
        <v>73</v>
      </c>
      <c r="AX35" s="697" t="s">
        <v>58</v>
      </c>
      <c r="AY35" s="697" t="s">
        <v>59</v>
      </c>
      <c r="AZ35" s="698">
        <v>0.28000000000000003</v>
      </c>
      <c r="BA35" s="699" t="s">
        <v>90</v>
      </c>
      <c r="BB35" s="698">
        <v>0.2</v>
      </c>
      <c r="BC35" s="699" t="s">
        <v>1083</v>
      </c>
      <c r="BD35" s="700" t="s">
        <v>90</v>
      </c>
      <c r="BE35" s="697" t="s">
        <v>114</v>
      </c>
      <c r="BF35" s="930" t="s">
        <v>388</v>
      </c>
      <c r="BG35" s="930" t="s">
        <v>388</v>
      </c>
      <c r="BH35" s="930" t="s">
        <v>388</v>
      </c>
      <c r="BI35" s="930" t="s">
        <v>388</v>
      </c>
      <c r="BJ35" s="930" t="s">
        <v>388</v>
      </c>
      <c r="BK35" s="1336"/>
      <c r="BL35" s="1009" t="s">
        <v>1125</v>
      </c>
    </row>
    <row r="36" spans="2:64" ht="163.5" customHeight="1" thickBot="1" x14ac:dyDescent="0.35">
      <c r="B36" s="1446"/>
      <c r="C36" s="1504"/>
      <c r="D36" s="1507"/>
      <c r="E36" s="1413" t="s">
        <v>74</v>
      </c>
      <c r="F36" s="1394" t="s">
        <v>247</v>
      </c>
      <c r="G36" s="1593" t="s">
        <v>1602</v>
      </c>
      <c r="H36" s="1589" t="s">
        <v>68</v>
      </c>
      <c r="I36" s="1589" t="s">
        <v>1601</v>
      </c>
      <c r="J36" s="1589" t="s">
        <v>1603</v>
      </c>
      <c r="K36" s="1595" t="s">
        <v>101</v>
      </c>
      <c r="L36" s="1372" t="s">
        <v>64</v>
      </c>
      <c r="M36" s="1384" t="s">
        <v>122</v>
      </c>
      <c r="N36" s="1370">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372" t="s">
        <v>359</v>
      </c>
      <c r="AJ36" s="693"/>
      <c r="AK36" s="1374" t="s">
        <v>1083</v>
      </c>
      <c r="AL36" s="1376">
        <v>0.2</v>
      </c>
      <c r="AM36" s="1378" t="s">
        <v>126</v>
      </c>
      <c r="AN36" s="1139" t="s">
        <v>84</v>
      </c>
      <c r="AO36" s="1307" t="s">
        <v>1604</v>
      </c>
      <c r="AP36" s="1089" t="s">
        <v>1555</v>
      </c>
      <c r="AQ36" s="1148" t="s">
        <v>103</v>
      </c>
      <c r="AR36" s="1109" t="s">
        <v>61</v>
      </c>
      <c r="AS36" s="1110">
        <v>0.25</v>
      </c>
      <c r="AT36" s="1109" t="s">
        <v>56</v>
      </c>
      <c r="AU36" s="1110">
        <v>0.15</v>
      </c>
      <c r="AV36" s="1111">
        <v>0.4</v>
      </c>
      <c r="AW36" s="1109" t="s">
        <v>73</v>
      </c>
      <c r="AX36" s="1109" t="s">
        <v>65</v>
      </c>
      <c r="AY36" s="1109" t="s">
        <v>59</v>
      </c>
      <c r="AZ36" s="1111">
        <v>0.36</v>
      </c>
      <c r="BA36" s="1112" t="s">
        <v>90</v>
      </c>
      <c r="BB36" s="1111">
        <v>0.2</v>
      </c>
      <c r="BC36" s="1112" t="s">
        <v>1083</v>
      </c>
      <c r="BD36" s="1113" t="s">
        <v>90</v>
      </c>
      <c r="BE36" s="1380" t="s">
        <v>114</v>
      </c>
      <c r="BF36" s="1589" t="s">
        <v>388</v>
      </c>
      <c r="BG36" s="1589" t="s">
        <v>388</v>
      </c>
      <c r="BH36" s="1589" t="s">
        <v>388</v>
      </c>
      <c r="BI36" s="1589" t="s">
        <v>388</v>
      </c>
      <c r="BJ36" s="1589" t="s">
        <v>388</v>
      </c>
      <c r="BK36" s="1589"/>
      <c r="BL36" s="1591" t="s">
        <v>1605</v>
      </c>
    </row>
    <row r="37" spans="2:64" ht="204.75" customHeight="1" thickBot="1" x14ac:dyDescent="0.35">
      <c r="B37" s="1446"/>
      <c r="C37" s="1504"/>
      <c r="D37" s="1507"/>
      <c r="E37" s="1433"/>
      <c r="F37" s="1395"/>
      <c r="G37" s="1594"/>
      <c r="H37" s="1590"/>
      <c r="I37" s="1590"/>
      <c r="J37" s="1590"/>
      <c r="K37" s="1596"/>
      <c r="L37" s="1373"/>
      <c r="M37" s="1385"/>
      <c r="N37" s="1371"/>
      <c r="O37" s="1149"/>
      <c r="P37" s="1149"/>
      <c r="Q37" s="1149"/>
      <c r="R37" s="1149"/>
      <c r="S37" s="1149"/>
      <c r="T37" s="1149"/>
      <c r="U37" s="1149"/>
      <c r="V37" s="1149"/>
      <c r="W37" s="1149"/>
      <c r="X37" s="1149"/>
      <c r="Y37" s="1149"/>
      <c r="Z37" s="1149"/>
      <c r="AA37" s="1149"/>
      <c r="AB37" s="1149"/>
      <c r="AC37" s="1149"/>
      <c r="AD37" s="1149"/>
      <c r="AE37" s="1149"/>
      <c r="AF37" s="1149"/>
      <c r="AG37" s="1149"/>
      <c r="AH37" s="1150"/>
      <c r="AI37" s="1373"/>
      <c r="AJ37" s="1150"/>
      <c r="AK37" s="1375"/>
      <c r="AL37" s="1377"/>
      <c r="AM37" s="1379"/>
      <c r="AN37" s="1139" t="s">
        <v>347</v>
      </c>
      <c r="AO37" s="1307" t="s">
        <v>1606</v>
      </c>
      <c r="AP37" s="871" t="s">
        <v>605</v>
      </c>
      <c r="AQ37" s="1002" t="s">
        <v>103</v>
      </c>
      <c r="AR37" s="1154" t="s">
        <v>61</v>
      </c>
      <c r="AS37" s="1203">
        <v>0.25</v>
      </c>
      <c r="AT37" s="1154" t="s">
        <v>56</v>
      </c>
      <c r="AU37" s="1203">
        <v>0.15</v>
      </c>
      <c r="AV37" s="1055">
        <v>0.4</v>
      </c>
      <c r="AW37" s="1154" t="s">
        <v>57</v>
      </c>
      <c r="AX37" s="1154" t="s">
        <v>58</v>
      </c>
      <c r="AY37" s="1154" t="s">
        <v>59</v>
      </c>
      <c r="AZ37" s="1155">
        <v>0.216</v>
      </c>
      <c r="BA37" s="1053" t="s">
        <v>90</v>
      </c>
      <c r="BB37" s="1144">
        <v>0.2</v>
      </c>
      <c r="BC37" s="1053" t="s">
        <v>1083</v>
      </c>
      <c r="BD37" s="1113" t="s">
        <v>90</v>
      </c>
      <c r="BE37" s="1381"/>
      <c r="BF37" s="1590"/>
      <c r="BG37" s="1590"/>
      <c r="BH37" s="1590"/>
      <c r="BI37" s="1590"/>
      <c r="BJ37" s="1590"/>
      <c r="BK37" s="1590"/>
      <c r="BL37" s="1592"/>
    </row>
    <row r="38" spans="2:64" ht="202.5" customHeight="1" thickBot="1" x14ac:dyDescent="0.35">
      <c r="B38" s="1446"/>
      <c r="C38" s="1504"/>
      <c r="D38" s="1507"/>
      <c r="E38" s="779" t="s">
        <v>74</v>
      </c>
      <c r="F38" s="1156" t="s">
        <v>248</v>
      </c>
      <c r="G38" s="906" t="s">
        <v>1128</v>
      </c>
      <c r="H38" s="1241" t="s">
        <v>68</v>
      </c>
      <c r="I38" s="1241" t="s">
        <v>1129</v>
      </c>
      <c r="J38" s="1241" t="s">
        <v>1130</v>
      </c>
      <c r="K38" s="923" t="s">
        <v>101</v>
      </c>
      <c r="L38" s="688" t="s">
        <v>64</v>
      </c>
      <c r="M38" s="690" t="s">
        <v>122</v>
      </c>
      <c r="N38" s="691">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
        <v>1083</v>
      </c>
      <c r="AL38" s="695">
        <v>0.2</v>
      </c>
      <c r="AM38" s="706" t="s">
        <v>126</v>
      </c>
      <c r="AN38" s="1139" t="s">
        <v>84</v>
      </c>
      <c r="AO38" s="1307" t="s">
        <v>1608</v>
      </c>
      <c r="AP38" s="1089" t="s">
        <v>1607</v>
      </c>
      <c r="AQ38" s="696" t="s">
        <v>103</v>
      </c>
      <c r="AR38" s="697" t="s">
        <v>62</v>
      </c>
      <c r="AS38" s="695">
        <v>0.15</v>
      </c>
      <c r="AT38" s="697" t="s">
        <v>56</v>
      </c>
      <c r="AU38" s="695">
        <v>0.15</v>
      </c>
      <c r="AV38" s="698">
        <v>0.3</v>
      </c>
      <c r="AW38" s="697" t="s">
        <v>57</v>
      </c>
      <c r="AX38" s="697" t="s">
        <v>58</v>
      </c>
      <c r="AY38" s="697" t="s">
        <v>59</v>
      </c>
      <c r="AZ38" s="698">
        <v>0.42</v>
      </c>
      <c r="BA38" s="699" t="s">
        <v>122</v>
      </c>
      <c r="BB38" s="698">
        <v>0.2</v>
      </c>
      <c r="BC38" s="699" t="s">
        <v>1083</v>
      </c>
      <c r="BD38" s="700" t="s">
        <v>126</v>
      </c>
      <c r="BE38" s="697" t="s">
        <v>60</v>
      </c>
      <c r="BF38" s="1264" t="s">
        <v>1133</v>
      </c>
      <c r="BG38" s="1241" t="s">
        <v>387</v>
      </c>
      <c r="BH38" s="930" t="s">
        <v>430</v>
      </c>
      <c r="BI38" s="1245">
        <v>44958</v>
      </c>
      <c r="BJ38" s="1245">
        <v>45260</v>
      </c>
      <c r="BK38" s="1336"/>
      <c r="BL38" s="1009" t="s">
        <v>1609</v>
      </c>
    </row>
    <row r="39" spans="2:64" ht="124.5" customHeight="1" thickBot="1" x14ac:dyDescent="0.35">
      <c r="B39" s="1446"/>
      <c r="C39" s="1504"/>
      <c r="D39" s="1507"/>
      <c r="E39" s="1413" t="s">
        <v>74</v>
      </c>
      <c r="F39" s="1394" t="s">
        <v>249</v>
      </c>
      <c r="G39" s="1593" t="s">
        <v>1551</v>
      </c>
      <c r="H39" s="1589" t="s">
        <v>68</v>
      </c>
      <c r="I39" s="1589" t="s">
        <v>1553</v>
      </c>
      <c r="J39" s="1589" t="s">
        <v>1552</v>
      </c>
      <c r="K39" s="1589" t="s">
        <v>101</v>
      </c>
      <c r="L39" s="1589" t="s">
        <v>167</v>
      </c>
      <c r="M39" s="1384" t="s">
        <v>112</v>
      </c>
      <c r="N39" s="1370">
        <v>0.2</v>
      </c>
      <c r="O39" s="1149" t="s">
        <v>53</v>
      </c>
      <c r="P39" s="1149" t="s">
        <v>53</v>
      </c>
      <c r="Q39" s="1149" t="s">
        <v>53</v>
      </c>
      <c r="R39" s="1149" t="s">
        <v>53</v>
      </c>
      <c r="S39" s="1149" t="s">
        <v>53</v>
      </c>
      <c r="T39" s="1149" t="s">
        <v>53</v>
      </c>
      <c r="U39" s="1149" t="s">
        <v>53</v>
      </c>
      <c r="V39" s="1149" t="s">
        <v>54</v>
      </c>
      <c r="W39" s="1149" t="s">
        <v>54</v>
      </c>
      <c r="X39" s="1149" t="s">
        <v>53</v>
      </c>
      <c r="Y39" s="1149" t="s">
        <v>53</v>
      </c>
      <c r="Z39" s="1149" t="s">
        <v>53</v>
      </c>
      <c r="AA39" s="1149" t="s">
        <v>53</v>
      </c>
      <c r="AB39" s="1149" t="s">
        <v>53</v>
      </c>
      <c r="AC39" s="1149" t="s">
        <v>53</v>
      </c>
      <c r="AD39" s="1149" t="s">
        <v>54</v>
      </c>
      <c r="AE39" s="1149" t="s">
        <v>53</v>
      </c>
      <c r="AF39" s="1149" t="s">
        <v>53</v>
      </c>
      <c r="AG39" s="1149" t="s">
        <v>54</v>
      </c>
      <c r="AH39" s="1150"/>
      <c r="AI39" s="1372" t="s">
        <v>359</v>
      </c>
      <c r="AJ39" s="1150"/>
      <c r="AK39" s="1374" t="s">
        <v>1083</v>
      </c>
      <c r="AL39" s="1376">
        <v>0.2</v>
      </c>
      <c r="AM39" s="1378" t="s">
        <v>90</v>
      </c>
      <c r="AN39" s="1065" t="s">
        <v>84</v>
      </c>
      <c r="AO39" s="1308" t="s">
        <v>1554</v>
      </c>
      <c r="AP39" s="734" t="s">
        <v>1555</v>
      </c>
      <c r="AQ39" s="696" t="s">
        <v>103</v>
      </c>
      <c r="AR39" s="697" t="s">
        <v>61</v>
      </c>
      <c r="AS39" s="695">
        <v>0.25</v>
      </c>
      <c r="AT39" s="697" t="s">
        <v>56</v>
      </c>
      <c r="AU39" s="695">
        <v>0.15</v>
      </c>
      <c r="AV39" s="698">
        <v>0.4</v>
      </c>
      <c r="AW39" s="697" t="s">
        <v>57</v>
      </c>
      <c r="AX39" s="697" t="s">
        <v>58</v>
      </c>
      <c r="AY39" s="697" t="s">
        <v>59</v>
      </c>
      <c r="AZ39" s="698">
        <v>0.12</v>
      </c>
      <c r="BA39" s="699" t="s">
        <v>112</v>
      </c>
      <c r="BB39" s="698">
        <v>0.2</v>
      </c>
      <c r="BC39" s="699" t="s">
        <v>1083</v>
      </c>
      <c r="BD39" s="700" t="s">
        <v>90</v>
      </c>
      <c r="BE39" s="1380" t="s">
        <v>114</v>
      </c>
      <c r="BF39" s="1589" t="s">
        <v>388</v>
      </c>
      <c r="BG39" s="1589" t="s">
        <v>388</v>
      </c>
      <c r="BH39" s="1589" t="s">
        <v>388</v>
      </c>
      <c r="BI39" s="1589" t="s">
        <v>388</v>
      </c>
      <c r="BJ39" s="1589" t="s">
        <v>388</v>
      </c>
      <c r="BK39" s="1589"/>
      <c r="BL39" s="1597" t="s">
        <v>1140</v>
      </c>
    </row>
    <row r="40" spans="2:64" ht="133.5" customHeight="1" thickBot="1" x14ac:dyDescent="0.35">
      <c r="B40" s="1446"/>
      <c r="C40" s="1504"/>
      <c r="D40" s="1507"/>
      <c r="E40" s="1433"/>
      <c r="F40" s="1395"/>
      <c r="G40" s="1594"/>
      <c r="H40" s="1590"/>
      <c r="I40" s="1590"/>
      <c r="J40" s="1590"/>
      <c r="K40" s="1590"/>
      <c r="L40" s="1590"/>
      <c r="M40" s="1385"/>
      <c r="N40" s="1371"/>
      <c r="O40" s="1149"/>
      <c r="P40" s="1149"/>
      <c r="Q40" s="1149"/>
      <c r="R40" s="1149"/>
      <c r="S40" s="1149"/>
      <c r="T40" s="1149"/>
      <c r="U40" s="1149"/>
      <c r="V40" s="1149"/>
      <c r="W40" s="1149"/>
      <c r="X40" s="1149"/>
      <c r="Y40" s="1149"/>
      <c r="Z40" s="1149"/>
      <c r="AA40" s="1149"/>
      <c r="AB40" s="1149"/>
      <c r="AC40" s="1149"/>
      <c r="AD40" s="1149"/>
      <c r="AE40" s="1149"/>
      <c r="AF40" s="1149"/>
      <c r="AG40" s="1149"/>
      <c r="AH40" s="1150"/>
      <c r="AI40" s="1373"/>
      <c r="AJ40" s="1150"/>
      <c r="AK40" s="1375"/>
      <c r="AL40" s="1377"/>
      <c r="AM40" s="1379"/>
      <c r="AN40" s="1065" t="s">
        <v>347</v>
      </c>
      <c r="AO40" s="1308" t="s">
        <v>1556</v>
      </c>
      <c r="AP40" s="734" t="s">
        <v>1555</v>
      </c>
      <c r="AQ40" s="1002" t="s">
        <v>103</v>
      </c>
      <c r="AR40" s="1154" t="s">
        <v>61</v>
      </c>
      <c r="AS40" s="1203">
        <v>0.25</v>
      </c>
      <c r="AT40" s="1154" t="s">
        <v>56</v>
      </c>
      <c r="AU40" s="1203">
        <v>0.15</v>
      </c>
      <c r="AV40" s="1055">
        <v>0.4</v>
      </c>
      <c r="AW40" s="1154" t="s">
        <v>57</v>
      </c>
      <c r="AX40" s="1154" t="s">
        <v>58</v>
      </c>
      <c r="AY40" s="1154" t="s">
        <v>59</v>
      </c>
      <c r="AZ40" s="1155">
        <v>7.1999999999999995E-2</v>
      </c>
      <c r="BA40" s="1053" t="s">
        <v>112</v>
      </c>
      <c r="BB40" s="1144">
        <v>0.2</v>
      </c>
      <c r="BC40" s="1053" t="s">
        <v>1083</v>
      </c>
      <c r="BD40" s="1056" t="s">
        <v>90</v>
      </c>
      <c r="BE40" s="1381"/>
      <c r="BF40" s="1590"/>
      <c r="BG40" s="1590"/>
      <c r="BH40" s="1590"/>
      <c r="BI40" s="1590"/>
      <c r="BJ40" s="1590"/>
      <c r="BK40" s="1590"/>
      <c r="BL40" s="1598"/>
    </row>
    <row r="41" spans="2:64" ht="134.25" customHeight="1" thickBot="1" x14ac:dyDescent="0.35">
      <c r="B41" s="1446"/>
      <c r="C41" s="1504"/>
      <c r="D41" s="1507"/>
      <c r="E41" s="1413" t="s">
        <v>74</v>
      </c>
      <c r="F41" s="1394" t="s">
        <v>250</v>
      </c>
      <c r="G41" s="1593" t="s">
        <v>1142</v>
      </c>
      <c r="H41" s="1589" t="s">
        <v>51</v>
      </c>
      <c r="I41" s="1589" t="s">
        <v>1141</v>
      </c>
      <c r="J41" s="1237" t="s">
        <v>1143</v>
      </c>
      <c r="K41" s="1276" t="s">
        <v>355</v>
      </c>
      <c r="L41" s="1372" t="s">
        <v>64</v>
      </c>
      <c r="M41" s="1384" t="s">
        <v>122</v>
      </c>
      <c r="N41" s="1370">
        <v>0.6</v>
      </c>
      <c r="O41" s="1104" t="s">
        <v>53</v>
      </c>
      <c r="P41" s="1104" t="s">
        <v>53</v>
      </c>
      <c r="Q41" s="1104" t="s">
        <v>53</v>
      </c>
      <c r="R41" s="1104" t="s">
        <v>53</v>
      </c>
      <c r="S41" s="1104" t="s">
        <v>53</v>
      </c>
      <c r="T41" s="1104" t="s">
        <v>53</v>
      </c>
      <c r="U41" s="1104" t="s">
        <v>53</v>
      </c>
      <c r="V41" s="1104" t="s">
        <v>54</v>
      </c>
      <c r="W41" s="1104" t="s">
        <v>54</v>
      </c>
      <c r="X41" s="1104" t="s">
        <v>53</v>
      </c>
      <c r="Y41" s="1104" t="s">
        <v>53</v>
      </c>
      <c r="Z41" s="1104" t="s">
        <v>53</v>
      </c>
      <c r="AA41" s="1104" t="s">
        <v>53</v>
      </c>
      <c r="AB41" s="1104" t="s">
        <v>53</v>
      </c>
      <c r="AC41" s="1104" t="s">
        <v>53</v>
      </c>
      <c r="AD41" s="1104" t="s">
        <v>54</v>
      </c>
      <c r="AE41" s="1104" t="s">
        <v>53</v>
      </c>
      <c r="AF41" s="1104" t="s">
        <v>53</v>
      </c>
      <c r="AG41" s="1104" t="s">
        <v>54</v>
      </c>
      <c r="AH41" s="1105"/>
      <c r="AI41" s="1372" t="s">
        <v>359</v>
      </c>
      <c r="AJ41" s="1105"/>
      <c r="AK41" s="1374" t="s">
        <v>1083</v>
      </c>
      <c r="AL41" s="1376">
        <v>0.2</v>
      </c>
      <c r="AM41" s="1378" t="s">
        <v>126</v>
      </c>
      <c r="AN41" s="1139" t="s">
        <v>84</v>
      </c>
      <c r="AO41" s="1220" t="s">
        <v>1499</v>
      </c>
      <c r="AP41" s="737" t="s">
        <v>1145</v>
      </c>
      <c r="AQ41" s="1108" t="s">
        <v>103</v>
      </c>
      <c r="AR41" s="1109" t="s">
        <v>61</v>
      </c>
      <c r="AS41" s="1110">
        <v>0.25</v>
      </c>
      <c r="AT41" s="1109" t="s">
        <v>56</v>
      </c>
      <c r="AU41" s="1110">
        <v>0.15</v>
      </c>
      <c r="AV41" s="1111">
        <v>0.4</v>
      </c>
      <c r="AW41" s="1109" t="s">
        <v>57</v>
      </c>
      <c r="AX41" s="1109" t="s">
        <v>58</v>
      </c>
      <c r="AY41" s="1109" t="s">
        <v>59</v>
      </c>
      <c r="AZ41" s="1111">
        <v>0.36</v>
      </c>
      <c r="BA41" s="1112" t="s">
        <v>90</v>
      </c>
      <c r="BB41" s="1111">
        <v>0.2</v>
      </c>
      <c r="BC41" s="1112" t="s">
        <v>1083</v>
      </c>
      <c r="BD41" s="1113" t="s">
        <v>90</v>
      </c>
      <c r="BE41" s="1380" t="s">
        <v>114</v>
      </c>
      <c r="BF41" s="1589" t="s">
        <v>388</v>
      </c>
      <c r="BG41" s="1589" t="s">
        <v>388</v>
      </c>
      <c r="BH41" s="1589" t="s">
        <v>388</v>
      </c>
      <c r="BI41" s="1589" t="s">
        <v>388</v>
      </c>
      <c r="BJ41" s="1589" t="s">
        <v>388</v>
      </c>
      <c r="BK41" s="1589"/>
      <c r="BL41" s="1597" t="s">
        <v>1148</v>
      </c>
    </row>
    <row r="42" spans="2:64" ht="131.25" thickBot="1" x14ac:dyDescent="0.35">
      <c r="B42" s="1447"/>
      <c r="C42" s="1505"/>
      <c r="D42" s="1508"/>
      <c r="E42" s="1393"/>
      <c r="F42" s="1395"/>
      <c r="G42" s="1594"/>
      <c r="H42" s="1590"/>
      <c r="I42" s="1590"/>
      <c r="J42" s="1239" t="s">
        <v>1144</v>
      </c>
      <c r="K42" s="1072" t="s">
        <v>356</v>
      </c>
      <c r="L42" s="1373"/>
      <c r="M42" s="1385"/>
      <c r="N42" s="1371"/>
      <c r="O42" s="1063"/>
      <c r="P42" s="1063"/>
      <c r="Q42" s="1063"/>
      <c r="R42" s="1063"/>
      <c r="S42" s="1063"/>
      <c r="T42" s="1063"/>
      <c r="U42" s="1063"/>
      <c r="V42" s="1063"/>
      <c r="W42" s="1063"/>
      <c r="X42" s="1063"/>
      <c r="Y42" s="1063"/>
      <c r="Z42" s="1063"/>
      <c r="AA42" s="1063"/>
      <c r="AB42" s="1063"/>
      <c r="AC42" s="1063"/>
      <c r="AD42" s="1063"/>
      <c r="AE42" s="1063"/>
      <c r="AF42" s="1063"/>
      <c r="AG42" s="1063"/>
      <c r="AH42" s="674"/>
      <c r="AI42" s="1373"/>
      <c r="AJ42" s="674"/>
      <c r="AK42" s="1375"/>
      <c r="AL42" s="1377"/>
      <c r="AM42" s="1379"/>
      <c r="AN42" s="1139" t="s">
        <v>347</v>
      </c>
      <c r="AO42" s="1308" t="s">
        <v>1500</v>
      </c>
      <c r="AP42" s="737" t="s">
        <v>1145</v>
      </c>
      <c r="AQ42" s="1002" t="s">
        <v>103</v>
      </c>
      <c r="AR42" s="1154" t="s">
        <v>61</v>
      </c>
      <c r="AS42" s="1203">
        <v>0.25</v>
      </c>
      <c r="AT42" s="1154" t="s">
        <v>56</v>
      </c>
      <c r="AU42" s="1203">
        <v>0.15</v>
      </c>
      <c r="AV42" s="1055">
        <v>0.4</v>
      </c>
      <c r="AW42" s="1154" t="s">
        <v>57</v>
      </c>
      <c r="AX42" s="1154" t="s">
        <v>58</v>
      </c>
      <c r="AY42" s="1154" t="s">
        <v>59</v>
      </c>
      <c r="AZ42" s="1155">
        <v>0.216</v>
      </c>
      <c r="BA42" s="1053" t="s">
        <v>90</v>
      </c>
      <c r="BB42" s="1144">
        <v>0.2</v>
      </c>
      <c r="BC42" s="1053" t="s">
        <v>1083</v>
      </c>
      <c r="BD42" s="1056" t="s">
        <v>90</v>
      </c>
      <c r="BE42" s="1381"/>
      <c r="BF42" s="1590" t="s">
        <v>388</v>
      </c>
      <c r="BG42" s="1590" t="s">
        <v>388</v>
      </c>
      <c r="BH42" s="1590" t="s">
        <v>388</v>
      </c>
      <c r="BI42" s="1590" t="s">
        <v>388</v>
      </c>
      <c r="BJ42" s="1590" t="s">
        <v>388</v>
      </c>
      <c r="BK42" s="1590"/>
      <c r="BL42" s="1598"/>
    </row>
    <row r="43" spans="2:64" ht="231.75" thickBot="1" x14ac:dyDescent="0.35">
      <c r="B43" s="399" t="s">
        <v>198</v>
      </c>
      <c r="C43" s="1267" t="s">
        <v>217</v>
      </c>
      <c r="D43" s="1268" t="s">
        <v>226</v>
      </c>
      <c r="E43" s="215" t="s">
        <v>74</v>
      </c>
      <c r="F43" s="1195" t="s">
        <v>251</v>
      </c>
      <c r="G43" s="906" t="s">
        <v>474</v>
      </c>
      <c r="H43" s="1241" t="s">
        <v>51</v>
      </c>
      <c r="I43" s="1241" t="s">
        <v>475</v>
      </c>
      <c r="J43" s="1241" t="s">
        <v>476</v>
      </c>
      <c r="K43" s="923" t="s">
        <v>101</v>
      </c>
      <c r="L43" s="688" t="s">
        <v>72</v>
      </c>
      <c r="M43" s="690" t="s">
        <v>90</v>
      </c>
      <c r="N43" s="691">
        <v>0.4</v>
      </c>
      <c r="O43" s="692" t="s">
        <v>53</v>
      </c>
      <c r="P43" s="692" t="s">
        <v>53</v>
      </c>
      <c r="Q43" s="692" t="s">
        <v>53</v>
      </c>
      <c r="R43" s="692" t="s">
        <v>53</v>
      </c>
      <c r="S43" s="692" t="s">
        <v>53</v>
      </c>
      <c r="T43" s="692" t="s">
        <v>53</v>
      </c>
      <c r="U43" s="692" t="s">
        <v>53</v>
      </c>
      <c r="V43" s="692" t="s">
        <v>54</v>
      </c>
      <c r="W43" s="692" t="s">
        <v>54</v>
      </c>
      <c r="X43" s="692" t="s">
        <v>53</v>
      </c>
      <c r="Y43" s="692" t="s">
        <v>53</v>
      </c>
      <c r="Z43" s="692" t="s">
        <v>53</v>
      </c>
      <c r="AA43" s="692" t="s">
        <v>53</v>
      </c>
      <c r="AB43" s="692" t="s">
        <v>53</v>
      </c>
      <c r="AC43" s="692" t="s">
        <v>53</v>
      </c>
      <c r="AD43" s="692" t="s">
        <v>54</v>
      </c>
      <c r="AE43" s="692" t="s">
        <v>53</v>
      </c>
      <c r="AF43" s="692" t="s">
        <v>53</v>
      </c>
      <c r="AG43" s="692" t="s">
        <v>54</v>
      </c>
      <c r="AH43" s="693"/>
      <c r="AI43" s="688" t="s">
        <v>361</v>
      </c>
      <c r="AJ43" s="693"/>
      <c r="AK43" s="694" t="s">
        <v>123</v>
      </c>
      <c r="AL43" s="695">
        <v>0.6</v>
      </c>
      <c r="AM43" s="706" t="s">
        <v>126</v>
      </c>
      <c r="AN43" s="1139" t="s">
        <v>84</v>
      </c>
      <c r="AO43" s="755" t="s">
        <v>1267</v>
      </c>
      <c r="AP43" s="1147" t="s">
        <v>477</v>
      </c>
      <c r="AQ43" s="696" t="s">
        <v>103</v>
      </c>
      <c r="AR43" s="697" t="s">
        <v>61</v>
      </c>
      <c r="AS43" s="695">
        <v>0.25</v>
      </c>
      <c r="AT43" s="697" t="s">
        <v>56</v>
      </c>
      <c r="AU43" s="695">
        <v>0.15</v>
      </c>
      <c r="AV43" s="698">
        <v>0.4</v>
      </c>
      <c r="AW43" s="697" t="s">
        <v>57</v>
      </c>
      <c r="AX43" s="697" t="s">
        <v>58</v>
      </c>
      <c r="AY43" s="697" t="s">
        <v>59</v>
      </c>
      <c r="AZ43" s="698">
        <v>0.24</v>
      </c>
      <c r="BA43" s="699" t="s">
        <v>90</v>
      </c>
      <c r="BB43" s="698">
        <v>0.6</v>
      </c>
      <c r="BC43" s="699" t="s">
        <v>123</v>
      </c>
      <c r="BD43" s="700" t="s">
        <v>126</v>
      </c>
      <c r="BE43" s="697" t="s">
        <v>60</v>
      </c>
      <c r="BF43" s="1310" t="s">
        <v>478</v>
      </c>
      <c r="BG43" s="1241" t="s">
        <v>479</v>
      </c>
      <c r="BH43" s="1241" t="s">
        <v>480</v>
      </c>
      <c r="BI43" s="1265">
        <v>45078</v>
      </c>
      <c r="BJ43" s="1265">
        <v>45260</v>
      </c>
      <c r="BK43" s="1241"/>
      <c r="BL43" s="1009" t="s">
        <v>481</v>
      </c>
    </row>
    <row r="44" spans="2:64" ht="243" customHeight="1" thickBot="1" x14ac:dyDescent="0.35">
      <c r="B44" s="1445" t="s">
        <v>193</v>
      </c>
      <c r="C44" s="1503" t="s">
        <v>206</v>
      </c>
      <c r="D44" s="1506" t="s">
        <v>227</v>
      </c>
      <c r="E44" s="1392" t="s">
        <v>74</v>
      </c>
      <c r="F44" s="1394" t="s">
        <v>255</v>
      </c>
      <c r="G44" s="1599" t="s">
        <v>515</v>
      </c>
      <c r="H44" s="1589" t="s">
        <v>68</v>
      </c>
      <c r="I44" s="1595" t="s">
        <v>510</v>
      </c>
      <c r="J44" s="1595" t="s">
        <v>511</v>
      </c>
      <c r="K44" s="1595" t="s">
        <v>355</v>
      </c>
      <c r="L44" s="1372" t="s">
        <v>64</v>
      </c>
      <c r="M44" s="1384" t="s">
        <v>122</v>
      </c>
      <c r="N44" s="1370">
        <v>0.6</v>
      </c>
      <c r="O44" s="1104" t="s">
        <v>53</v>
      </c>
      <c r="P44" s="1104" t="s">
        <v>53</v>
      </c>
      <c r="Q44" s="1104" t="s">
        <v>53</v>
      </c>
      <c r="R44" s="1104" t="s">
        <v>53</v>
      </c>
      <c r="S44" s="1104" t="s">
        <v>53</v>
      </c>
      <c r="T44" s="1104" t="s">
        <v>53</v>
      </c>
      <c r="U44" s="1104" t="s">
        <v>53</v>
      </c>
      <c r="V44" s="1104" t="s">
        <v>54</v>
      </c>
      <c r="W44" s="1104" t="s">
        <v>54</v>
      </c>
      <c r="X44" s="1104" t="s">
        <v>53</v>
      </c>
      <c r="Y44" s="1104" t="s">
        <v>53</v>
      </c>
      <c r="Z44" s="1104" t="s">
        <v>53</v>
      </c>
      <c r="AA44" s="1104" t="s">
        <v>53</v>
      </c>
      <c r="AB44" s="1104" t="s">
        <v>53</v>
      </c>
      <c r="AC44" s="1104" t="s">
        <v>53</v>
      </c>
      <c r="AD44" s="1104" t="s">
        <v>54</v>
      </c>
      <c r="AE44" s="1104" t="s">
        <v>53</v>
      </c>
      <c r="AF44" s="1104" t="s">
        <v>53</v>
      </c>
      <c r="AG44" s="1104" t="s">
        <v>54</v>
      </c>
      <c r="AH44" s="1105"/>
      <c r="AI44" s="1372" t="s">
        <v>360</v>
      </c>
      <c r="AJ44" s="1105"/>
      <c r="AK44" s="1374" t="s">
        <v>117</v>
      </c>
      <c r="AL44" s="1376">
        <v>0.4</v>
      </c>
      <c r="AM44" s="1378" t="s">
        <v>126</v>
      </c>
      <c r="AN44" s="1139" t="s">
        <v>84</v>
      </c>
      <c r="AO44" s="434" t="s">
        <v>1268</v>
      </c>
      <c r="AP44" s="870" t="s">
        <v>512</v>
      </c>
      <c r="AQ44" s="1108" t="s">
        <v>103</v>
      </c>
      <c r="AR44" s="1109" t="s">
        <v>61</v>
      </c>
      <c r="AS44" s="1110">
        <v>0.25</v>
      </c>
      <c r="AT44" s="1109" t="s">
        <v>56</v>
      </c>
      <c r="AU44" s="1110">
        <v>0.15</v>
      </c>
      <c r="AV44" s="1111">
        <v>0.4</v>
      </c>
      <c r="AW44" s="1109" t="s">
        <v>57</v>
      </c>
      <c r="AX44" s="1109" t="s">
        <v>58</v>
      </c>
      <c r="AY44" s="1109" t="s">
        <v>59</v>
      </c>
      <c r="AZ44" s="1111">
        <v>0.36</v>
      </c>
      <c r="BA44" s="1112" t="s">
        <v>90</v>
      </c>
      <c r="BB44" s="1111">
        <v>0.4</v>
      </c>
      <c r="BC44" s="1112" t="s">
        <v>117</v>
      </c>
      <c r="BD44" s="1113" t="s">
        <v>126</v>
      </c>
      <c r="BE44" s="1380" t="s">
        <v>60</v>
      </c>
      <c r="BF44" s="1597" t="s">
        <v>513</v>
      </c>
      <c r="BG44" s="1589" t="s">
        <v>514</v>
      </c>
      <c r="BH44" s="1589" t="s">
        <v>395</v>
      </c>
      <c r="BI44" s="1605">
        <v>44928</v>
      </c>
      <c r="BJ44" s="1605">
        <v>45289</v>
      </c>
      <c r="BK44" s="1589"/>
      <c r="BL44" s="1591" t="s">
        <v>926</v>
      </c>
    </row>
    <row r="45" spans="2:64" ht="269.25" customHeight="1" thickBot="1" x14ac:dyDescent="0.35">
      <c r="B45" s="1446"/>
      <c r="C45" s="1504"/>
      <c r="D45" s="1507"/>
      <c r="E45" s="1433"/>
      <c r="F45" s="1395"/>
      <c r="G45" s="1600"/>
      <c r="H45" s="1590"/>
      <c r="I45" s="1596"/>
      <c r="J45" s="1596"/>
      <c r="K45" s="1596"/>
      <c r="L45" s="1373"/>
      <c r="M45" s="1385"/>
      <c r="N45" s="1371"/>
      <c r="O45" s="1063"/>
      <c r="P45" s="1063"/>
      <c r="Q45" s="1063"/>
      <c r="R45" s="1063"/>
      <c r="S45" s="1063"/>
      <c r="T45" s="1063"/>
      <c r="U45" s="1063"/>
      <c r="V45" s="1063"/>
      <c r="W45" s="1063"/>
      <c r="X45" s="1063"/>
      <c r="Y45" s="1063"/>
      <c r="Z45" s="1063"/>
      <c r="AA45" s="1063"/>
      <c r="AB45" s="1063"/>
      <c r="AC45" s="1063"/>
      <c r="AD45" s="1063"/>
      <c r="AE45" s="1063"/>
      <c r="AF45" s="1063"/>
      <c r="AG45" s="1063"/>
      <c r="AH45" s="674"/>
      <c r="AI45" s="1373"/>
      <c r="AJ45" s="674"/>
      <c r="AK45" s="1375"/>
      <c r="AL45" s="1377"/>
      <c r="AM45" s="1379"/>
      <c r="AN45" s="1065" t="s">
        <v>347</v>
      </c>
      <c r="AO45" s="435" t="s">
        <v>1275</v>
      </c>
      <c r="AP45" s="1147" t="s">
        <v>512</v>
      </c>
      <c r="AQ45" s="1002" t="s">
        <v>103</v>
      </c>
      <c r="AR45" s="1154" t="s">
        <v>61</v>
      </c>
      <c r="AS45" s="1203">
        <v>0.25</v>
      </c>
      <c r="AT45" s="1154" t="s">
        <v>56</v>
      </c>
      <c r="AU45" s="1203">
        <v>0.15</v>
      </c>
      <c r="AV45" s="1055">
        <v>0.4</v>
      </c>
      <c r="AW45" s="1154" t="s">
        <v>57</v>
      </c>
      <c r="AX45" s="1154" t="s">
        <v>58</v>
      </c>
      <c r="AY45" s="1142" t="s">
        <v>59</v>
      </c>
      <c r="AZ45" s="1155">
        <v>0.216</v>
      </c>
      <c r="BA45" s="1145" t="s">
        <v>90</v>
      </c>
      <c r="BB45" s="1144">
        <v>0.4</v>
      </c>
      <c r="BC45" s="1053" t="s">
        <v>117</v>
      </c>
      <c r="BD45" s="1056" t="s">
        <v>126</v>
      </c>
      <c r="BE45" s="1381"/>
      <c r="BF45" s="1598"/>
      <c r="BG45" s="1590"/>
      <c r="BH45" s="1590"/>
      <c r="BI45" s="1606"/>
      <c r="BJ45" s="1606"/>
      <c r="BK45" s="1590"/>
      <c r="BL45" s="1592"/>
    </row>
    <row r="46" spans="2:64" ht="243.75" customHeight="1" thickBot="1" x14ac:dyDescent="0.35">
      <c r="B46" s="1446"/>
      <c r="C46" s="1504"/>
      <c r="D46" s="1507"/>
      <c r="E46" s="1413" t="s">
        <v>74</v>
      </c>
      <c r="F46" s="1394" t="s">
        <v>256</v>
      </c>
      <c r="G46" s="1599" t="s">
        <v>516</v>
      </c>
      <c r="H46" s="1589" t="s">
        <v>68</v>
      </c>
      <c r="I46" s="1589" t="s">
        <v>517</v>
      </c>
      <c r="J46" s="1595" t="s">
        <v>518</v>
      </c>
      <c r="K46" s="1595" t="s">
        <v>355</v>
      </c>
      <c r="L46" s="1372" t="s">
        <v>70</v>
      </c>
      <c r="M46" s="1384" t="s">
        <v>129</v>
      </c>
      <c r="N46" s="1370">
        <v>0.8</v>
      </c>
      <c r="O46" s="1104" t="s">
        <v>53</v>
      </c>
      <c r="P46" s="1104" t="s">
        <v>53</v>
      </c>
      <c r="Q46" s="1104" t="s">
        <v>53</v>
      </c>
      <c r="R46" s="1104" t="s">
        <v>53</v>
      </c>
      <c r="S46" s="1104" t="s">
        <v>53</v>
      </c>
      <c r="T46" s="1104" t="s">
        <v>53</v>
      </c>
      <c r="U46" s="1104" t="s">
        <v>53</v>
      </c>
      <c r="V46" s="1104" t="s">
        <v>54</v>
      </c>
      <c r="W46" s="1104" t="s">
        <v>54</v>
      </c>
      <c r="X46" s="1104" t="s">
        <v>53</v>
      </c>
      <c r="Y46" s="1104" t="s">
        <v>53</v>
      </c>
      <c r="Z46" s="1104" t="s">
        <v>53</v>
      </c>
      <c r="AA46" s="1104" t="s">
        <v>53</v>
      </c>
      <c r="AB46" s="1104" t="s">
        <v>53</v>
      </c>
      <c r="AC46" s="1104" t="s">
        <v>53</v>
      </c>
      <c r="AD46" s="1104" t="s">
        <v>54</v>
      </c>
      <c r="AE46" s="1104" t="s">
        <v>53</v>
      </c>
      <c r="AF46" s="1104" t="s">
        <v>53</v>
      </c>
      <c r="AG46" s="1104" t="s">
        <v>54</v>
      </c>
      <c r="AH46" s="1105"/>
      <c r="AI46" s="1372" t="s">
        <v>362</v>
      </c>
      <c r="AJ46" s="1105"/>
      <c r="AK46" s="1374" t="s">
        <v>130</v>
      </c>
      <c r="AL46" s="1376">
        <v>0.8</v>
      </c>
      <c r="AM46" s="1378" t="s">
        <v>129</v>
      </c>
      <c r="AN46" s="1151" t="s">
        <v>84</v>
      </c>
      <c r="AO46" s="1301" t="s">
        <v>1276</v>
      </c>
      <c r="AP46" s="1164" t="s">
        <v>512</v>
      </c>
      <c r="AQ46" s="1148" t="s">
        <v>103</v>
      </c>
      <c r="AR46" s="1109" t="s">
        <v>61</v>
      </c>
      <c r="AS46" s="1110">
        <v>0.25</v>
      </c>
      <c r="AT46" s="1109" t="s">
        <v>56</v>
      </c>
      <c r="AU46" s="1110">
        <v>0.15</v>
      </c>
      <c r="AV46" s="1111">
        <v>0.4</v>
      </c>
      <c r="AW46" s="1109" t="s">
        <v>57</v>
      </c>
      <c r="AX46" s="1109" t="s">
        <v>58</v>
      </c>
      <c r="AY46" s="1109" t="s">
        <v>59</v>
      </c>
      <c r="AZ46" s="1111">
        <v>0.48</v>
      </c>
      <c r="BA46" s="235" t="s">
        <v>122</v>
      </c>
      <c r="BB46" s="1111">
        <v>0.8</v>
      </c>
      <c r="BC46" s="1112" t="s">
        <v>130</v>
      </c>
      <c r="BD46" s="1113" t="s">
        <v>129</v>
      </c>
      <c r="BE46" s="1380" t="s">
        <v>60</v>
      </c>
      <c r="BF46" s="1597" t="s">
        <v>513</v>
      </c>
      <c r="BG46" s="1589" t="s">
        <v>514</v>
      </c>
      <c r="BH46" s="1589" t="s">
        <v>395</v>
      </c>
      <c r="BI46" s="1605">
        <v>44928</v>
      </c>
      <c r="BJ46" s="1605">
        <v>45289</v>
      </c>
      <c r="BK46" s="1589"/>
      <c r="BL46" s="1591" t="s">
        <v>928</v>
      </c>
    </row>
    <row r="47" spans="2:64" ht="201" customHeight="1" thickTop="1" thickBot="1" x14ac:dyDescent="0.35">
      <c r="B47" s="1447"/>
      <c r="C47" s="1505"/>
      <c r="D47" s="1508"/>
      <c r="E47" s="1393"/>
      <c r="F47" s="1395"/>
      <c r="G47" s="1600"/>
      <c r="H47" s="1590"/>
      <c r="I47" s="1590"/>
      <c r="J47" s="1596"/>
      <c r="K47" s="1596"/>
      <c r="L47" s="1373"/>
      <c r="M47" s="1385"/>
      <c r="N47" s="1371"/>
      <c r="O47" s="1063"/>
      <c r="P47" s="1063"/>
      <c r="Q47" s="1063"/>
      <c r="R47" s="1063"/>
      <c r="S47" s="1063"/>
      <c r="T47" s="1063"/>
      <c r="U47" s="1063"/>
      <c r="V47" s="1063"/>
      <c r="W47" s="1063"/>
      <c r="X47" s="1063"/>
      <c r="Y47" s="1063"/>
      <c r="Z47" s="1063"/>
      <c r="AA47" s="1063"/>
      <c r="AB47" s="1063"/>
      <c r="AC47" s="1063"/>
      <c r="AD47" s="1063"/>
      <c r="AE47" s="1063"/>
      <c r="AF47" s="1063"/>
      <c r="AG47" s="1063"/>
      <c r="AH47" s="674"/>
      <c r="AI47" s="1373"/>
      <c r="AJ47" s="674"/>
      <c r="AK47" s="1375"/>
      <c r="AL47" s="1377"/>
      <c r="AM47" s="1379"/>
      <c r="AN47" s="1139" t="s">
        <v>347</v>
      </c>
      <c r="AO47" s="1302" t="s">
        <v>1277</v>
      </c>
      <c r="AP47" s="371" t="s">
        <v>519</v>
      </c>
      <c r="AQ47" s="989" t="s">
        <v>103</v>
      </c>
      <c r="AR47" s="1154" t="s">
        <v>61</v>
      </c>
      <c r="AS47" s="1203">
        <v>0.25</v>
      </c>
      <c r="AT47" s="1154" t="s">
        <v>56</v>
      </c>
      <c r="AU47" s="1203">
        <v>0.15</v>
      </c>
      <c r="AV47" s="1055">
        <v>0.4</v>
      </c>
      <c r="AW47" s="1154" t="s">
        <v>73</v>
      </c>
      <c r="AX47" s="1154" t="s">
        <v>65</v>
      </c>
      <c r="AY47" s="1154" t="s">
        <v>59</v>
      </c>
      <c r="AZ47" s="1155">
        <v>0.28799999999999998</v>
      </c>
      <c r="BA47" s="236" t="s">
        <v>90</v>
      </c>
      <c r="BB47" s="1144">
        <v>0.8</v>
      </c>
      <c r="BC47" s="1053" t="s">
        <v>130</v>
      </c>
      <c r="BD47" s="1056" t="s">
        <v>129</v>
      </c>
      <c r="BE47" s="1381"/>
      <c r="BF47" s="1598"/>
      <c r="BG47" s="1590"/>
      <c r="BH47" s="1590"/>
      <c r="BI47" s="1606"/>
      <c r="BJ47" s="1606"/>
      <c r="BK47" s="1590"/>
      <c r="BL47" s="1592"/>
    </row>
    <row r="48" spans="2:64" ht="198.75" customHeight="1" thickBot="1" x14ac:dyDescent="0.35">
      <c r="B48" s="1445" t="s">
        <v>194</v>
      </c>
      <c r="C48" s="1503" t="s">
        <v>212</v>
      </c>
      <c r="D48" s="1506" t="s">
        <v>228</v>
      </c>
      <c r="E48" s="597" t="s">
        <v>74</v>
      </c>
      <c r="F48" s="1156" t="s">
        <v>257</v>
      </c>
      <c r="G48" s="907" t="s">
        <v>1533</v>
      </c>
      <c r="H48" s="1256" t="s">
        <v>68</v>
      </c>
      <c r="I48" s="1256" t="s">
        <v>1534</v>
      </c>
      <c r="J48" s="1256" t="s">
        <v>1535</v>
      </c>
      <c r="K48" s="1073" t="s">
        <v>101</v>
      </c>
      <c r="L48" s="1198" t="s">
        <v>72</v>
      </c>
      <c r="M48" s="1199" t="s">
        <v>90</v>
      </c>
      <c r="N48" s="1200">
        <v>0.4</v>
      </c>
      <c r="O48" s="1149" t="s">
        <v>53</v>
      </c>
      <c r="P48" s="1149" t="s">
        <v>53</v>
      </c>
      <c r="Q48" s="1149" t="s">
        <v>53</v>
      </c>
      <c r="R48" s="1149" t="s">
        <v>53</v>
      </c>
      <c r="S48" s="1149" t="s">
        <v>53</v>
      </c>
      <c r="T48" s="1149" t="s">
        <v>53</v>
      </c>
      <c r="U48" s="1149" t="s">
        <v>53</v>
      </c>
      <c r="V48" s="1149" t="s">
        <v>54</v>
      </c>
      <c r="W48" s="1149" t="s">
        <v>54</v>
      </c>
      <c r="X48" s="1149" t="s">
        <v>53</v>
      </c>
      <c r="Y48" s="1149" t="s">
        <v>53</v>
      </c>
      <c r="Z48" s="1149" t="s">
        <v>53</v>
      </c>
      <c r="AA48" s="1149" t="s">
        <v>53</v>
      </c>
      <c r="AB48" s="1149" t="s">
        <v>53</v>
      </c>
      <c r="AC48" s="1149" t="s">
        <v>53</v>
      </c>
      <c r="AD48" s="1149" t="s">
        <v>54</v>
      </c>
      <c r="AE48" s="1149" t="s">
        <v>53</v>
      </c>
      <c r="AF48" s="1149" t="s">
        <v>53</v>
      </c>
      <c r="AG48" s="1149" t="s">
        <v>54</v>
      </c>
      <c r="AH48" s="1150"/>
      <c r="AI48" s="1198" t="s">
        <v>359</v>
      </c>
      <c r="AJ48" s="1150"/>
      <c r="AK48" s="1190" t="s">
        <v>1083</v>
      </c>
      <c r="AL48" s="1191">
        <v>0.2</v>
      </c>
      <c r="AM48" s="1197" t="s">
        <v>90</v>
      </c>
      <c r="AN48" s="522" t="s">
        <v>84</v>
      </c>
      <c r="AO48" s="1220" t="s">
        <v>1589</v>
      </c>
      <c r="AP48" s="393" t="s">
        <v>1444</v>
      </c>
      <c r="AQ48" s="356" t="s">
        <v>103</v>
      </c>
      <c r="AR48" s="1194" t="s">
        <v>61</v>
      </c>
      <c r="AS48" s="1191">
        <v>0.25</v>
      </c>
      <c r="AT48" s="1194" t="s">
        <v>56</v>
      </c>
      <c r="AU48" s="1191">
        <v>0.15</v>
      </c>
      <c r="AV48" s="1084">
        <v>0.4</v>
      </c>
      <c r="AW48" s="1194" t="s">
        <v>57</v>
      </c>
      <c r="AX48" s="1194" t="s">
        <v>58</v>
      </c>
      <c r="AY48" s="1194" t="s">
        <v>59</v>
      </c>
      <c r="AZ48" s="1084">
        <v>0.24</v>
      </c>
      <c r="BA48" s="1085" t="s">
        <v>90</v>
      </c>
      <c r="BB48" s="1084">
        <v>0.2</v>
      </c>
      <c r="BC48" s="1085" t="s">
        <v>1083</v>
      </c>
      <c r="BD48" s="1193" t="s">
        <v>90</v>
      </c>
      <c r="BE48" s="1194" t="s">
        <v>114</v>
      </c>
      <c r="BF48" s="1264" t="s">
        <v>1284</v>
      </c>
      <c r="BG48" s="1241" t="s">
        <v>1064</v>
      </c>
      <c r="BH48" s="930" t="s">
        <v>590</v>
      </c>
      <c r="BI48" s="1265">
        <v>44928</v>
      </c>
      <c r="BJ48" s="1265">
        <v>45260</v>
      </c>
      <c r="BK48" s="1337"/>
      <c r="BL48" s="1009" t="s">
        <v>1119</v>
      </c>
    </row>
    <row r="49" spans="2:64" ht="143.25" thickBot="1" x14ac:dyDescent="0.35">
      <c r="B49" s="1446"/>
      <c r="C49" s="1504"/>
      <c r="D49" s="1507"/>
      <c r="E49" s="598" t="s">
        <v>50</v>
      </c>
      <c r="F49" s="1156" t="s">
        <v>258</v>
      </c>
      <c r="G49" s="906" t="s">
        <v>1061</v>
      </c>
      <c r="H49" s="1241" t="s">
        <v>68</v>
      </c>
      <c r="I49" s="1241" t="s">
        <v>1062</v>
      </c>
      <c r="J49" s="1241" t="s">
        <v>1063</v>
      </c>
      <c r="K49" s="923" t="s">
        <v>101</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
        <v>1083</v>
      </c>
      <c r="AL49" s="695">
        <v>0.2</v>
      </c>
      <c r="AM49" s="706" t="s">
        <v>126</v>
      </c>
      <c r="AN49" s="1139" t="s">
        <v>84</v>
      </c>
      <c r="AO49" s="759" t="s">
        <v>1285</v>
      </c>
      <c r="AP49" s="1147" t="s">
        <v>1064</v>
      </c>
      <c r="AQ49" s="696" t="s">
        <v>105</v>
      </c>
      <c r="AR49" s="697" t="s">
        <v>55</v>
      </c>
      <c r="AS49" s="695">
        <v>0.1</v>
      </c>
      <c r="AT49" s="697" t="s">
        <v>56</v>
      </c>
      <c r="AU49" s="695">
        <v>0.15</v>
      </c>
      <c r="AV49" s="698">
        <v>0.25</v>
      </c>
      <c r="AW49" s="697" t="s">
        <v>57</v>
      </c>
      <c r="AX49" s="697" t="s">
        <v>58</v>
      </c>
      <c r="AY49" s="697" t="s">
        <v>59</v>
      </c>
      <c r="AZ49" s="698">
        <v>0.6</v>
      </c>
      <c r="BA49" s="699" t="s">
        <v>122</v>
      </c>
      <c r="BB49" s="698">
        <v>0.15000000000000002</v>
      </c>
      <c r="BC49" s="699" t="s">
        <v>1083</v>
      </c>
      <c r="BD49" s="700" t="s">
        <v>126</v>
      </c>
      <c r="BE49" s="697" t="s">
        <v>60</v>
      </c>
      <c r="BF49" s="1264" t="s">
        <v>1286</v>
      </c>
      <c r="BG49" s="1241" t="s">
        <v>1064</v>
      </c>
      <c r="BH49" s="1241" t="s">
        <v>590</v>
      </c>
      <c r="BI49" s="1242">
        <v>44927</v>
      </c>
      <c r="BJ49" s="1242">
        <v>45260</v>
      </c>
      <c r="BK49" s="1336"/>
      <c r="BL49" s="1009" t="s">
        <v>1065</v>
      </c>
    </row>
    <row r="50" spans="2:64" ht="141" thickBot="1" x14ac:dyDescent="0.35">
      <c r="B50" s="1446"/>
      <c r="C50" s="1504"/>
      <c r="D50" s="1507"/>
      <c r="E50" s="598" t="s">
        <v>74</v>
      </c>
      <c r="F50" s="1156" t="s">
        <v>259</v>
      </c>
      <c r="G50" s="907" t="s">
        <v>1120</v>
      </c>
      <c r="H50" s="1256" t="s">
        <v>68</v>
      </c>
      <c r="I50" s="1277" t="s">
        <v>766</v>
      </c>
      <c r="J50" s="1256" t="s">
        <v>1121</v>
      </c>
      <c r="K50" s="1073" t="s">
        <v>101</v>
      </c>
      <c r="L50" s="1198" t="s">
        <v>72</v>
      </c>
      <c r="M50" s="1199" t="s">
        <v>90</v>
      </c>
      <c r="N50" s="1200">
        <v>0.4</v>
      </c>
      <c r="O50" s="1149" t="s">
        <v>53</v>
      </c>
      <c r="P50" s="1149" t="s">
        <v>53</v>
      </c>
      <c r="Q50" s="1149" t="s">
        <v>53</v>
      </c>
      <c r="R50" s="1149" t="s">
        <v>53</v>
      </c>
      <c r="S50" s="1149" t="s">
        <v>53</v>
      </c>
      <c r="T50" s="1149" t="s">
        <v>53</v>
      </c>
      <c r="U50" s="1149" t="s">
        <v>53</v>
      </c>
      <c r="V50" s="1149" t="s">
        <v>54</v>
      </c>
      <c r="W50" s="1149" t="s">
        <v>54</v>
      </c>
      <c r="X50" s="1149" t="s">
        <v>53</v>
      </c>
      <c r="Y50" s="1149" t="s">
        <v>53</v>
      </c>
      <c r="Z50" s="1149" t="s">
        <v>53</v>
      </c>
      <c r="AA50" s="1149" t="s">
        <v>53</v>
      </c>
      <c r="AB50" s="1149" t="s">
        <v>53</v>
      </c>
      <c r="AC50" s="1149" t="s">
        <v>53</v>
      </c>
      <c r="AD50" s="1149" t="s">
        <v>54</v>
      </c>
      <c r="AE50" s="1149" t="s">
        <v>53</v>
      </c>
      <c r="AF50" s="1149" t="s">
        <v>53</v>
      </c>
      <c r="AG50" s="1149" t="s">
        <v>54</v>
      </c>
      <c r="AH50" s="1150"/>
      <c r="AI50" s="1198" t="s">
        <v>359</v>
      </c>
      <c r="AJ50" s="1150"/>
      <c r="AK50" s="1190" t="s">
        <v>1083</v>
      </c>
      <c r="AL50" s="1191">
        <v>0.2</v>
      </c>
      <c r="AM50" s="1197" t="s">
        <v>90</v>
      </c>
      <c r="AN50" s="522" t="s">
        <v>84</v>
      </c>
      <c r="AO50" s="758" t="s">
        <v>1287</v>
      </c>
      <c r="AP50" s="1147" t="s">
        <v>1122</v>
      </c>
      <c r="AQ50" s="356" t="s">
        <v>103</v>
      </c>
      <c r="AR50" s="1194" t="s">
        <v>61</v>
      </c>
      <c r="AS50" s="1191">
        <v>0.25</v>
      </c>
      <c r="AT50" s="1194" t="s">
        <v>56</v>
      </c>
      <c r="AU50" s="1191">
        <v>0.15</v>
      </c>
      <c r="AV50" s="1084">
        <v>0.4</v>
      </c>
      <c r="AW50" s="1194" t="s">
        <v>57</v>
      </c>
      <c r="AX50" s="1194" t="s">
        <v>58</v>
      </c>
      <c r="AY50" s="1194" t="s">
        <v>59</v>
      </c>
      <c r="AZ50" s="1084">
        <v>0.24</v>
      </c>
      <c r="BA50" s="1085" t="s">
        <v>90</v>
      </c>
      <c r="BB50" s="1084">
        <v>0.2</v>
      </c>
      <c r="BC50" s="1085" t="s">
        <v>1083</v>
      </c>
      <c r="BD50" s="1193" t="s">
        <v>90</v>
      </c>
      <c r="BE50" s="1194" t="s">
        <v>114</v>
      </c>
      <c r="BF50" s="930" t="s">
        <v>388</v>
      </c>
      <c r="BG50" s="930" t="s">
        <v>388</v>
      </c>
      <c r="BH50" s="930" t="s">
        <v>388</v>
      </c>
      <c r="BI50" s="930" t="s">
        <v>388</v>
      </c>
      <c r="BJ50" s="930" t="s">
        <v>388</v>
      </c>
      <c r="BK50" s="1337"/>
      <c r="BL50" s="1009" t="s">
        <v>1124</v>
      </c>
    </row>
    <row r="51" spans="2:64" ht="101.25" thickBot="1" x14ac:dyDescent="0.35">
      <c r="B51" s="1446"/>
      <c r="C51" s="1504"/>
      <c r="D51" s="1507"/>
      <c r="E51" s="530" t="s">
        <v>50</v>
      </c>
      <c r="F51" s="720" t="s">
        <v>260</v>
      </c>
      <c r="G51" s="906" t="s">
        <v>1068</v>
      </c>
      <c r="H51" s="1241" t="s">
        <v>157</v>
      </c>
      <c r="I51" s="1241" t="s">
        <v>1066</v>
      </c>
      <c r="J51" s="1241" t="s">
        <v>1067</v>
      </c>
      <c r="K51" s="923" t="s">
        <v>356</v>
      </c>
      <c r="L51" s="688" t="s">
        <v>64</v>
      </c>
      <c r="M51" s="690" t="s">
        <v>122</v>
      </c>
      <c r="N51" s="69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
        <v>123</v>
      </c>
      <c r="AL51" s="695">
        <v>0.6</v>
      </c>
      <c r="AM51" s="706" t="s">
        <v>126</v>
      </c>
      <c r="AN51" s="1139" t="s">
        <v>84</v>
      </c>
      <c r="AO51" s="1309" t="s">
        <v>1288</v>
      </c>
      <c r="AP51" s="1147" t="s">
        <v>1064</v>
      </c>
      <c r="AQ51" s="696" t="s">
        <v>103</v>
      </c>
      <c r="AR51" s="697" t="s">
        <v>61</v>
      </c>
      <c r="AS51" s="695">
        <v>0.25</v>
      </c>
      <c r="AT51" s="697" t="s">
        <v>56</v>
      </c>
      <c r="AU51" s="695">
        <v>0.15</v>
      </c>
      <c r="AV51" s="698">
        <v>0.4</v>
      </c>
      <c r="AW51" s="697" t="s">
        <v>57</v>
      </c>
      <c r="AX51" s="697" t="s">
        <v>58</v>
      </c>
      <c r="AY51" s="697" t="s">
        <v>59</v>
      </c>
      <c r="AZ51" s="698">
        <v>0.36</v>
      </c>
      <c r="BA51" s="699" t="s">
        <v>90</v>
      </c>
      <c r="BB51" s="698">
        <v>0.6</v>
      </c>
      <c r="BC51" s="699" t="s">
        <v>123</v>
      </c>
      <c r="BD51" s="700" t="s">
        <v>126</v>
      </c>
      <c r="BE51" s="697" t="s">
        <v>60</v>
      </c>
      <c r="BF51" s="1264" t="s">
        <v>1289</v>
      </c>
      <c r="BG51" s="1241" t="s">
        <v>1064</v>
      </c>
      <c r="BH51" s="1241" t="s">
        <v>1290</v>
      </c>
      <c r="BI51" s="1265">
        <v>44928</v>
      </c>
      <c r="BJ51" s="1265">
        <v>45260</v>
      </c>
      <c r="BK51" s="1336"/>
      <c r="BL51" s="1009" t="s">
        <v>1070</v>
      </c>
    </row>
    <row r="52" spans="2:64" ht="150" customHeight="1" thickBot="1" x14ac:dyDescent="0.35">
      <c r="B52" s="1446"/>
      <c r="C52" s="1504"/>
      <c r="D52" s="1507"/>
      <c r="E52" s="610" t="s">
        <v>50</v>
      </c>
      <c r="F52" s="720" t="s">
        <v>261</v>
      </c>
      <c r="G52" s="906" t="s">
        <v>1073</v>
      </c>
      <c r="H52" s="1241" t="s">
        <v>68</v>
      </c>
      <c r="I52" s="1241" t="s">
        <v>1071</v>
      </c>
      <c r="J52" s="1241" t="s">
        <v>1072</v>
      </c>
      <c r="K52" s="923" t="s">
        <v>101</v>
      </c>
      <c r="L52" s="688" t="s">
        <v>64</v>
      </c>
      <c r="M52" s="690" t="s">
        <v>122</v>
      </c>
      <c r="N52" s="69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
        <v>1083</v>
      </c>
      <c r="AL52" s="695">
        <v>0.2</v>
      </c>
      <c r="AM52" s="706" t="s">
        <v>126</v>
      </c>
      <c r="AN52" s="1139" t="s">
        <v>84</v>
      </c>
      <c r="AO52" s="759" t="s">
        <v>1291</v>
      </c>
      <c r="AP52" s="393" t="s">
        <v>1292</v>
      </c>
      <c r="AQ52" s="696" t="s">
        <v>103</v>
      </c>
      <c r="AR52" s="697" t="s">
        <v>61</v>
      </c>
      <c r="AS52" s="695">
        <v>0.25</v>
      </c>
      <c r="AT52" s="697" t="s">
        <v>56</v>
      </c>
      <c r="AU52" s="695">
        <v>0.15</v>
      </c>
      <c r="AV52" s="698">
        <v>0.4</v>
      </c>
      <c r="AW52" s="697" t="s">
        <v>57</v>
      </c>
      <c r="AX52" s="697" t="s">
        <v>58</v>
      </c>
      <c r="AY52" s="697" t="s">
        <v>59</v>
      </c>
      <c r="AZ52" s="698">
        <v>0.36</v>
      </c>
      <c r="BA52" s="699" t="s">
        <v>90</v>
      </c>
      <c r="BB52" s="698">
        <v>0.2</v>
      </c>
      <c r="BC52" s="699" t="s">
        <v>1083</v>
      </c>
      <c r="BD52" s="700" t="s">
        <v>90</v>
      </c>
      <c r="BE52" s="697" t="s">
        <v>114</v>
      </c>
      <c r="BF52" s="930" t="s">
        <v>388</v>
      </c>
      <c r="BG52" s="930" t="s">
        <v>388</v>
      </c>
      <c r="BH52" s="930" t="s">
        <v>388</v>
      </c>
      <c r="BI52" s="930" t="s">
        <v>388</v>
      </c>
      <c r="BJ52" s="930" t="s">
        <v>388</v>
      </c>
      <c r="BK52" s="930"/>
      <c r="BL52" s="1009" t="s">
        <v>1075</v>
      </c>
    </row>
    <row r="53" spans="2:64" ht="126.75" customHeight="1" thickBot="1" x14ac:dyDescent="0.35">
      <c r="B53" s="1446"/>
      <c r="C53" s="1504"/>
      <c r="D53" s="1507"/>
      <c r="E53" s="598" t="s">
        <v>50</v>
      </c>
      <c r="F53" s="1196" t="s">
        <v>262</v>
      </c>
      <c r="G53" s="907" t="s">
        <v>1078</v>
      </c>
      <c r="H53" s="1256" t="s">
        <v>68</v>
      </c>
      <c r="I53" s="1070" t="s">
        <v>1076</v>
      </c>
      <c r="J53" s="1070" t="s">
        <v>1077</v>
      </c>
      <c r="K53" s="1072" t="s">
        <v>101</v>
      </c>
      <c r="L53" s="1201" t="s">
        <v>70</v>
      </c>
      <c r="M53" s="1199" t="s">
        <v>129</v>
      </c>
      <c r="N53" s="1200">
        <v>0.8</v>
      </c>
      <c r="O53" s="1149" t="s">
        <v>53</v>
      </c>
      <c r="P53" s="1149" t="s">
        <v>53</v>
      </c>
      <c r="Q53" s="1149" t="s">
        <v>53</v>
      </c>
      <c r="R53" s="1149" t="s">
        <v>53</v>
      </c>
      <c r="S53" s="1149" t="s">
        <v>53</v>
      </c>
      <c r="T53" s="1149" t="s">
        <v>53</v>
      </c>
      <c r="U53" s="1149" t="s">
        <v>53</v>
      </c>
      <c r="V53" s="1149" t="s">
        <v>54</v>
      </c>
      <c r="W53" s="1149" t="s">
        <v>54</v>
      </c>
      <c r="X53" s="1149" t="s">
        <v>53</v>
      </c>
      <c r="Y53" s="1149" t="s">
        <v>53</v>
      </c>
      <c r="Z53" s="1149" t="s">
        <v>53</v>
      </c>
      <c r="AA53" s="1149" t="s">
        <v>53</v>
      </c>
      <c r="AB53" s="1149" t="s">
        <v>53</v>
      </c>
      <c r="AC53" s="1149" t="s">
        <v>53</v>
      </c>
      <c r="AD53" s="1149" t="s">
        <v>54</v>
      </c>
      <c r="AE53" s="1149" t="s">
        <v>53</v>
      </c>
      <c r="AF53" s="1149" t="s">
        <v>53</v>
      </c>
      <c r="AG53" s="1149" t="s">
        <v>54</v>
      </c>
      <c r="AH53" s="1150"/>
      <c r="AI53" s="1198" t="s">
        <v>359</v>
      </c>
      <c r="AJ53" s="1150"/>
      <c r="AK53" s="1190" t="s">
        <v>1083</v>
      </c>
      <c r="AL53" s="1191">
        <v>0.2</v>
      </c>
      <c r="AM53" s="1197" t="s">
        <v>126</v>
      </c>
      <c r="AN53" s="522" t="s">
        <v>84</v>
      </c>
      <c r="AO53" s="1220" t="s">
        <v>1590</v>
      </c>
      <c r="AP53" s="393" t="s">
        <v>1064</v>
      </c>
      <c r="AQ53" s="356" t="s">
        <v>103</v>
      </c>
      <c r="AR53" s="1194" t="s">
        <v>61</v>
      </c>
      <c r="AS53" s="1191">
        <v>0.25</v>
      </c>
      <c r="AT53" s="1194" t="s">
        <v>56</v>
      </c>
      <c r="AU53" s="1191">
        <v>0.15</v>
      </c>
      <c r="AV53" s="1084">
        <v>0.4</v>
      </c>
      <c r="AW53" s="1194" t="s">
        <v>57</v>
      </c>
      <c r="AX53" s="1194" t="s">
        <v>58</v>
      </c>
      <c r="AY53" s="1194" t="s">
        <v>59</v>
      </c>
      <c r="AZ53" s="1084">
        <v>0.48</v>
      </c>
      <c r="BA53" s="1085" t="s">
        <v>122</v>
      </c>
      <c r="BB53" s="1084">
        <v>0.2</v>
      </c>
      <c r="BC53" s="1085" t="s">
        <v>1083</v>
      </c>
      <c r="BD53" s="1193" t="s">
        <v>126</v>
      </c>
      <c r="BE53" s="1194" t="s">
        <v>60</v>
      </c>
      <c r="BF53" s="1260" t="s">
        <v>1198</v>
      </c>
      <c r="BG53" s="1070" t="s">
        <v>1064</v>
      </c>
      <c r="BH53" s="1070" t="s">
        <v>590</v>
      </c>
      <c r="BI53" s="1338">
        <v>44928</v>
      </c>
      <c r="BJ53" s="1338">
        <v>45260</v>
      </c>
      <c r="BK53" s="1330"/>
      <c r="BL53" s="1249" t="s">
        <v>1079</v>
      </c>
    </row>
    <row r="54" spans="2:64" ht="232.5" customHeight="1" thickBot="1" x14ac:dyDescent="0.35">
      <c r="B54" s="1446"/>
      <c r="C54" s="1504"/>
      <c r="D54" s="1507"/>
      <c r="E54" s="1413" t="s">
        <v>50</v>
      </c>
      <c r="F54" s="1394" t="s">
        <v>263</v>
      </c>
      <c r="G54" s="1593" t="s">
        <v>791</v>
      </c>
      <c r="H54" s="1589" t="s">
        <v>68</v>
      </c>
      <c r="I54" s="1237" t="s">
        <v>968</v>
      </c>
      <c r="J54" s="1237" t="s">
        <v>969</v>
      </c>
      <c r="K54" s="1595" t="s">
        <v>101</v>
      </c>
      <c r="L54" s="1372" t="s">
        <v>64</v>
      </c>
      <c r="M54" s="1384" t="s">
        <v>122</v>
      </c>
      <c r="N54" s="1370">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372" t="s">
        <v>361</v>
      </c>
      <c r="AJ54" s="693"/>
      <c r="AK54" s="1374" t="s">
        <v>123</v>
      </c>
      <c r="AL54" s="1376">
        <v>0.6</v>
      </c>
      <c r="AM54" s="1378" t="s">
        <v>126</v>
      </c>
      <c r="AN54" s="1139" t="s">
        <v>84</v>
      </c>
      <c r="AO54" s="1221" t="s">
        <v>1591</v>
      </c>
      <c r="AP54" s="1147" t="s">
        <v>767</v>
      </c>
      <c r="AQ54" s="1148" t="s">
        <v>103</v>
      </c>
      <c r="AR54" s="1109" t="s">
        <v>62</v>
      </c>
      <c r="AS54" s="1110">
        <v>0.15</v>
      </c>
      <c r="AT54" s="1109" t="s">
        <v>56</v>
      </c>
      <c r="AU54" s="1110">
        <v>0.15</v>
      </c>
      <c r="AV54" s="1111">
        <v>0.3</v>
      </c>
      <c r="AW54" s="1109" t="s">
        <v>57</v>
      </c>
      <c r="AX54" s="1109" t="s">
        <v>58</v>
      </c>
      <c r="AY54" s="1109" t="s">
        <v>59</v>
      </c>
      <c r="AZ54" s="1111">
        <v>0.42</v>
      </c>
      <c r="BA54" s="1112" t="s">
        <v>122</v>
      </c>
      <c r="BB54" s="1111">
        <v>0.6</v>
      </c>
      <c r="BC54" s="1112" t="s">
        <v>123</v>
      </c>
      <c r="BD54" s="1113" t="s">
        <v>126</v>
      </c>
      <c r="BE54" s="1380" t="s">
        <v>60</v>
      </c>
      <c r="BF54" s="1015" t="s">
        <v>768</v>
      </c>
      <c r="BG54" s="1237" t="s">
        <v>767</v>
      </c>
      <c r="BH54" s="1273" t="s">
        <v>381</v>
      </c>
      <c r="BI54" s="1331">
        <v>44958</v>
      </c>
      <c r="BJ54" s="1331">
        <v>45260</v>
      </c>
      <c r="BK54" s="1011"/>
      <c r="BL54" s="1339" t="s">
        <v>971</v>
      </c>
    </row>
    <row r="55" spans="2:64" ht="100.5" thickBot="1" x14ac:dyDescent="0.35">
      <c r="B55" s="1446"/>
      <c r="C55" s="1504"/>
      <c r="D55" s="1507"/>
      <c r="E55" s="1433"/>
      <c r="F55" s="1395"/>
      <c r="G55" s="1594"/>
      <c r="H55" s="1590"/>
      <c r="I55" s="1070" t="s">
        <v>972</v>
      </c>
      <c r="J55" s="1070" t="s">
        <v>790</v>
      </c>
      <c r="K55" s="1596"/>
      <c r="L55" s="1373"/>
      <c r="M55" s="1385"/>
      <c r="N55" s="1371"/>
      <c r="O55" s="1063"/>
      <c r="P55" s="1063"/>
      <c r="Q55" s="1063"/>
      <c r="R55" s="1063"/>
      <c r="S55" s="1063"/>
      <c r="T55" s="1063"/>
      <c r="U55" s="1063"/>
      <c r="V55" s="1063"/>
      <c r="W55" s="1063"/>
      <c r="X55" s="1063"/>
      <c r="Y55" s="1063"/>
      <c r="Z55" s="1063"/>
      <c r="AA55" s="1063"/>
      <c r="AB55" s="1063"/>
      <c r="AC55" s="1063"/>
      <c r="AD55" s="1063"/>
      <c r="AE55" s="1063"/>
      <c r="AF55" s="1063"/>
      <c r="AG55" s="1063"/>
      <c r="AH55" s="674"/>
      <c r="AI55" s="1373"/>
      <c r="AJ55" s="674"/>
      <c r="AK55" s="1375"/>
      <c r="AL55" s="1377"/>
      <c r="AM55" s="1379"/>
      <c r="AN55" s="1139" t="s">
        <v>347</v>
      </c>
      <c r="AO55" s="1221" t="s">
        <v>1592</v>
      </c>
      <c r="AP55" s="1147" t="s">
        <v>792</v>
      </c>
      <c r="AQ55" s="1153" t="s">
        <v>105</v>
      </c>
      <c r="AR55" s="1142" t="s">
        <v>55</v>
      </c>
      <c r="AS55" s="1143">
        <v>0.1</v>
      </c>
      <c r="AT55" s="1142" t="s">
        <v>56</v>
      </c>
      <c r="AU55" s="1143">
        <v>0.15</v>
      </c>
      <c r="AV55" s="1144">
        <v>0.25</v>
      </c>
      <c r="AW55" s="1142" t="s">
        <v>73</v>
      </c>
      <c r="AX55" s="1142" t="s">
        <v>58</v>
      </c>
      <c r="AY55" s="1142" t="s">
        <v>59</v>
      </c>
      <c r="AZ55" s="1155">
        <v>0.42</v>
      </c>
      <c r="BA55" s="1145" t="s">
        <v>122</v>
      </c>
      <c r="BB55" s="1144">
        <v>0.44999999999999996</v>
      </c>
      <c r="BC55" s="1145" t="s">
        <v>123</v>
      </c>
      <c r="BD55" s="1146" t="s">
        <v>126</v>
      </c>
      <c r="BE55" s="1381"/>
      <c r="BF55" s="1016" t="s">
        <v>1547</v>
      </c>
      <c r="BG55" s="1239" t="s">
        <v>973</v>
      </c>
      <c r="BH55" s="1273" t="s">
        <v>395</v>
      </c>
      <c r="BI55" s="1340">
        <v>44958</v>
      </c>
      <c r="BJ55" s="1340">
        <v>45260</v>
      </c>
      <c r="BK55" s="1012"/>
      <c r="BL55" s="1341" t="s">
        <v>974</v>
      </c>
    </row>
    <row r="56" spans="2:64" ht="102.75" thickBot="1" x14ac:dyDescent="0.35">
      <c r="B56" s="1446"/>
      <c r="C56" s="1504"/>
      <c r="D56" s="1507"/>
      <c r="E56" s="1059" t="s">
        <v>50</v>
      </c>
      <c r="F56" s="1195" t="s">
        <v>264</v>
      </c>
      <c r="G56" s="906" t="s">
        <v>796</v>
      </c>
      <c r="H56" s="1241" t="s">
        <v>51</v>
      </c>
      <c r="I56" s="1241" t="s">
        <v>795</v>
      </c>
      <c r="J56" s="1241" t="s">
        <v>1293</v>
      </c>
      <c r="K56" s="923" t="s">
        <v>355</v>
      </c>
      <c r="L56" s="688" t="s">
        <v>70</v>
      </c>
      <c r="M56" s="690" t="s">
        <v>129</v>
      </c>
      <c r="N56" s="691">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
        <v>155</v>
      </c>
      <c r="AL56" s="695">
        <v>1</v>
      </c>
      <c r="AM56" s="706" t="s">
        <v>91</v>
      </c>
      <c r="AN56" s="1139" t="s">
        <v>84</v>
      </c>
      <c r="AO56" s="1221" t="s">
        <v>1593</v>
      </c>
      <c r="AP56" s="1147" t="s">
        <v>797</v>
      </c>
      <c r="AQ56" s="696" t="s">
        <v>105</v>
      </c>
      <c r="AR56" s="697" t="s">
        <v>55</v>
      </c>
      <c r="AS56" s="695">
        <v>0.1</v>
      </c>
      <c r="AT56" s="697" t="s">
        <v>56</v>
      </c>
      <c r="AU56" s="695">
        <v>0.15</v>
      </c>
      <c r="AV56" s="698">
        <v>0.25</v>
      </c>
      <c r="AW56" s="697" t="s">
        <v>57</v>
      </c>
      <c r="AX56" s="697" t="s">
        <v>58</v>
      </c>
      <c r="AY56" s="697" t="s">
        <v>59</v>
      </c>
      <c r="AZ56" s="698">
        <v>0.8</v>
      </c>
      <c r="BA56" s="699" t="s">
        <v>129</v>
      </c>
      <c r="BB56" s="698">
        <v>0.75</v>
      </c>
      <c r="BC56" s="699" t="s">
        <v>130</v>
      </c>
      <c r="BD56" s="700" t="s">
        <v>129</v>
      </c>
      <c r="BE56" s="697" t="s">
        <v>60</v>
      </c>
      <c r="BF56" s="1264" t="s">
        <v>976</v>
      </c>
      <c r="BG56" s="1241" t="s">
        <v>977</v>
      </c>
      <c r="BH56" s="1241" t="s">
        <v>395</v>
      </c>
      <c r="BI56" s="1245">
        <v>44958</v>
      </c>
      <c r="BJ56" s="1245">
        <v>45260</v>
      </c>
      <c r="BK56" s="1336"/>
      <c r="BL56" s="1009" t="s">
        <v>978</v>
      </c>
    </row>
    <row r="57" spans="2:64" ht="145.5" thickBot="1" x14ac:dyDescent="0.35">
      <c r="B57" s="1446"/>
      <c r="C57" s="1504"/>
      <c r="D57" s="1507"/>
      <c r="E57" s="396" t="s">
        <v>50</v>
      </c>
      <c r="F57" s="720" t="s">
        <v>266</v>
      </c>
      <c r="G57" s="1088" t="s">
        <v>777</v>
      </c>
      <c r="H57" s="1070" t="s">
        <v>68</v>
      </c>
      <c r="I57" s="1070" t="s">
        <v>1294</v>
      </c>
      <c r="J57" s="1070" t="s">
        <v>1295</v>
      </c>
      <c r="K57" s="1072" t="s">
        <v>358</v>
      </c>
      <c r="L57" s="1201" t="s">
        <v>70</v>
      </c>
      <c r="M57" s="1205" t="s">
        <v>129</v>
      </c>
      <c r="N57" s="1206">
        <v>0.8</v>
      </c>
      <c r="O57" s="1063" t="s">
        <v>53</v>
      </c>
      <c r="P57" s="1063" t="s">
        <v>53</v>
      </c>
      <c r="Q57" s="1063" t="s">
        <v>53</v>
      </c>
      <c r="R57" s="1063" t="s">
        <v>53</v>
      </c>
      <c r="S57" s="1063" t="s">
        <v>53</v>
      </c>
      <c r="T57" s="1063" t="s">
        <v>53</v>
      </c>
      <c r="U57" s="1063" t="s">
        <v>53</v>
      </c>
      <c r="V57" s="1063" t="s">
        <v>54</v>
      </c>
      <c r="W57" s="1063" t="s">
        <v>54</v>
      </c>
      <c r="X57" s="1063" t="s">
        <v>53</v>
      </c>
      <c r="Y57" s="1063" t="s">
        <v>53</v>
      </c>
      <c r="Z57" s="1063" t="s">
        <v>53</v>
      </c>
      <c r="AA57" s="1063" t="s">
        <v>53</v>
      </c>
      <c r="AB57" s="1063" t="s">
        <v>53</v>
      </c>
      <c r="AC57" s="1063" t="s">
        <v>53</v>
      </c>
      <c r="AD57" s="1063" t="s">
        <v>54</v>
      </c>
      <c r="AE57" s="1063" t="s">
        <v>53</v>
      </c>
      <c r="AF57" s="1063" t="s">
        <v>53</v>
      </c>
      <c r="AG57" s="1063" t="s">
        <v>54</v>
      </c>
      <c r="AH57" s="674"/>
      <c r="AI57" s="1201" t="s">
        <v>189</v>
      </c>
      <c r="AJ57" s="674"/>
      <c r="AK57" s="1202" t="s">
        <v>155</v>
      </c>
      <c r="AL57" s="1203">
        <v>1</v>
      </c>
      <c r="AM57" s="1204" t="s">
        <v>91</v>
      </c>
      <c r="AN57" s="1065" t="s">
        <v>84</v>
      </c>
      <c r="AO57" s="435" t="s">
        <v>1296</v>
      </c>
      <c r="AP57" s="412" t="s">
        <v>780</v>
      </c>
      <c r="AQ57" s="1002" t="s">
        <v>103</v>
      </c>
      <c r="AR57" s="1154" t="s">
        <v>61</v>
      </c>
      <c r="AS57" s="1203">
        <v>0.25</v>
      </c>
      <c r="AT57" s="1154" t="s">
        <v>56</v>
      </c>
      <c r="AU57" s="1203">
        <v>0.15</v>
      </c>
      <c r="AV57" s="1055">
        <v>0.4</v>
      </c>
      <c r="AW57" s="1154" t="s">
        <v>57</v>
      </c>
      <c r="AX57" s="1154" t="s">
        <v>58</v>
      </c>
      <c r="AY57" s="1154" t="s">
        <v>59</v>
      </c>
      <c r="AZ57" s="1055">
        <v>0.48</v>
      </c>
      <c r="BA57" s="1053" t="s">
        <v>122</v>
      </c>
      <c r="BB57" s="1055">
        <v>1</v>
      </c>
      <c r="BC57" s="1053" t="s">
        <v>155</v>
      </c>
      <c r="BD57" s="1056" t="s">
        <v>91</v>
      </c>
      <c r="BE57" s="1154" t="s">
        <v>60</v>
      </c>
      <c r="BF57" s="1260" t="s">
        <v>1297</v>
      </c>
      <c r="BG57" s="1070" t="s">
        <v>780</v>
      </c>
      <c r="BH57" s="1241" t="s">
        <v>395</v>
      </c>
      <c r="BI57" s="1338">
        <v>44986</v>
      </c>
      <c r="BJ57" s="1338">
        <v>45260</v>
      </c>
      <c r="BK57" s="1330"/>
      <c r="BL57" s="1249" t="s">
        <v>979</v>
      </c>
    </row>
    <row r="58" spans="2:64" ht="117" thickBot="1" x14ac:dyDescent="0.35">
      <c r="B58" s="1446"/>
      <c r="C58" s="1504"/>
      <c r="D58" s="1507"/>
      <c r="E58" s="1392" t="s">
        <v>74</v>
      </c>
      <c r="F58" s="1394" t="s">
        <v>267</v>
      </c>
      <c r="G58" s="1593" t="s">
        <v>1257</v>
      </c>
      <c r="H58" s="1589" t="s">
        <v>51</v>
      </c>
      <c r="I58" s="1589" t="s">
        <v>1250</v>
      </c>
      <c r="J58" s="1589" t="s">
        <v>1251</v>
      </c>
      <c r="K58" s="1595" t="s">
        <v>355</v>
      </c>
      <c r="L58" s="1372" t="s">
        <v>167</v>
      </c>
      <c r="M58" s="1384" t="s">
        <v>112</v>
      </c>
      <c r="N58" s="1370">
        <v>0.2</v>
      </c>
      <c r="O58" s="1165" t="s">
        <v>53</v>
      </c>
      <c r="P58" s="1165" t="s">
        <v>53</v>
      </c>
      <c r="Q58" s="1165" t="s">
        <v>53</v>
      </c>
      <c r="R58" s="1165" t="s">
        <v>53</v>
      </c>
      <c r="S58" s="1165" t="s">
        <v>53</v>
      </c>
      <c r="T58" s="1165" t="s">
        <v>53</v>
      </c>
      <c r="U58" s="1165" t="s">
        <v>53</v>
      </c>
      <c r="V58" s="1165" t="s">
        <v>54</v>
      </c>
      <c r="W58" s="1165" t="s">
        <v>54</v>
      </c>
      <c r="X58" s="1165" t="s">
        <v>53</v>
      </c>
      <c r="Y58" s="1165" t="s">
        <v>53</v>
      </c>
      <c r="Z58" s="1165" t="s">
        <v>53</v>
      </c>
      <c r="AA58" s="1165" t="s">
        <v>53</v>
      </c>
      <c r="AB58" s="1165" t="s">
        <v>53</v>
      </c>
      <c r="AC58" s="1165" t="s">
        <v>53</v>
      </c>
      <c r="AD58" s="1165" t="s">
        <v>54</v>
      </c>
      <c r="AE58" s="1165" t="s">
        <v>53</v>
      </c>
      <c r="AF58" s="1165" t="s">
        <v>53</v>
      </c>
      <c r="AG58" s="1165" t="s">
        <v>54</v>
      </c>
      <c r="AH58" s="1166"/>
      <c r="AI58" s="1372" t="s">
        <v>359</v>
      </c>
      <c r="AJ58" s="1166"/>
      <c r="AK58" s="1374" t="s">
        <v>1083</v>
      </c>
      <c r="AL58" s="1376">
        <v>0.2</v>
      </c>
      <c r="AM58" s="1378" t="s">
        <v>90</v>
      </c>
      <c r="AN58" s="1139" t="s">
        <v>84</v>
      </c>
      <c r="AO58" s="825" t="s">
        <v>1299</v>
      </c>
      <c r="AP58" s="826" t="s">
        <v>1300</v>
      </c>
      <c r="AQ58" s="1167" t="s">
        <v>103</v>
      </c>
      <c r="AR58" s="1168" t="s">
        <v>61</v>
      </c>
      <c r="AS58" s="1169">
        <v>0.25</v>
      </c>
      <c r="AT58" s="1154" t="s">
        <v>56</v>
      </c>
      <c r="AU58" s="1169">
        <v>0.15</v>
      </c>
      <c r="AV58" s="1170">
        <v>0.4</v>
      </c>
      <c r="AW58" s="1168" t="s">
        <v>57</v>
      </c>
      <c r="AX58" s="1168" t="s">
        <v>58</v>
      </c>
      <c r="AY58" s="1168" t="s">
        <v>59</v>
      </c>
      <c r="AZ58" s="1111">
        <v>0.12</v>
      </c>
      <c r="BA58" s="1171" t="s">
        <v>112</v>
      </c>
      <c r="BB58" s="1111">
        <v>0.2</v>
      </c>
      <c r="BC58" s="1171" t="s">
        <v>1083</v>
      </c>
      <c r="BD58" s="1172" t="s">
        <v>90</v>
      </c>
      <c r="BE58" s="1380" t="s">
        <v>114</v>
      </c>
      <c r="BF58" s="1247" t="s">
        <v>388</v>
      </c>
      <c r="BG58" s="1247" t="s">
        <v>388</v>
      </c>
      <c r="BH58" s="1247" t="s">
        <v>388</v>
      </c>
      <c r="BI58" s="1247" t="s">
        <v>388</v>
      </c>
      <c r="BJ58" s="1247" t="s">
        <v>388</v>
      </c>
      <c r="BK58" s="1266"/>
      <c r="BL58" s="1607" t="s">
        <v>1253</v>
      </c>
    </row>
    <row r="59" spans="2:64" ht="128.25" customHeight="1" thickBot="1" x14ac:dyDescent="0.35">
      <c r="B59" s="1447"/>
      <c r="C59" s="1505"/>
      <c r="D59" s="1508"/>
      <c r="E59" s="1393"/>
      <c r="F59" s="1395"/>
      <c r="G59" s="1594"/>
      <c r="H59" s="1590"/>
      <c r="I59" s="1590"/>
      <c r="J59" s="1590"/>
      <c r="K59" s="1596"/>
      <c r="L59" s="1373"/>
      <c r="M59" s="1385"/>
      <c r="N59" s="1371"/>
      <c r="O59" s="1114" t="s">
        <v>53</v>
      </c>
      <c r="P59" s="1114" t="s">
        <v>53</v>
      </c>
      <c r="Q59" s="1114" t="s">
        <v>53</v>
      </c>
      <c r="R59" s="1114" t="s">
        <v>53</v>
      </c>
      <c r="S59" s="1114" t="s">
        <v>53</v>
      </c>
      <c r="T59" s="1114" t="s">
        <v>53</v>
      </c>
      <c r="U59" s="1114" t="s">
        <v>53</v>
      </c>
      <c r="V59" s="1114" t="s">
        <v>54</v>
      </c>
      <c r="W59" s="1114" t="s">
        <v>54</v>
      </c>
      <c r="X59" s="1114" t="s">
        <v>53</v>
      </c>
      <c r="Y59" s="1114" t="s">
        <v>53</v>
      </c>
      <c r="Z59" s="1114" t="s">
        <v>53</v>
      </c>
      <c r="AA59" s="1114" t="s">
        <v>53</v>
      </c>
      <c r="AB59" s="1114" t="s">
        <v>53</v>
      </c>
      <c r="AC59" s="1114" t="s">
        <v>53</v>
      </c>
      <c r="AD59" s="1114" t="s">
        <v>54</v>
      </c>
      <c r="AE59" s="1114" t="s">
        <v>53</v>
      </c>
      <c r="AF59" s="1114" t="s">
        <v>53</v>
      </c>
      <c r="AG59" s="1114" t="s">
        <v>54</v>
      </c>
      <c r="AH59" s="1115"/>
      <c r="AI59" s="1373"/>
      <c r="AJ59" s="1115"/>
      <c r="AK59" s="1375"/>
      <c r="AL59" s="1377"/>
      <c r="AM59" s="1379"/>
      <c r="AN59" s="1139" t="s">
        <v>347</v>
      </c>
      <c r="AO59" s="825" t="s">
        <v>1301</v>
      </c>
      <c r="AP59" s="826" t="s">
        <v>1254</v>
      </c>
      <c r="AQ59" s="717" t="s">
        <v>103</v>
      </c>
      <c r="AR59" s="1119" t="s">
        <v>61</v>
      </c>
      <c r="AS59" s="1120">
        <v>0.25</v>
      </c>
      <c r="AT59" s="1119" t="s">
        <v>56</v>
      </c>
      <c r="AU59" s="1120">
        <v>0.15</v>
      </c>
      <c r="AV59" s="1121">
        <v>0.4</v>
      </c>
      <c r="AW59" s="1119" t="s">
        <v>57</v>
      </c>
      <c r="AX59" s="1119" t="s">
        <v>58</v>
      </c>
      <c r="AY59" s="1119" t="s">
        <v>59</v>
      </c>
      <c r="AZ59" s="1155">
        <v>7.1999999999999995E-2</v>
      </c>
      <c r="BA59" s="1123" t="s">
        <v>112</v>
      </c>
      <c r="BB59" s="1144">
        <v>0.2</v>
      </c>
      <c r="BC59" s="1123" t="s">
        <v>1083</v>
      </c>
      <c r="BD59" s="1124" t="s">
        <v>90</v>
      </c>
      <c r="BE59" s="1381"/>
      <c r="BF59" s="1247" t="s">
        <v>388</v>
      </c>
      <c r="BG59" s="1247" t="s">
        <v>388</v>
      </c>
      <c r="BH59" s="1247" t="s">
        <v>388</v>
      </c>
      <c r="BI59" s="1247" t="s">
        <v>388</v>
      </c>
      <c r="BJ59" s="1247" t="s">
        <v>388</v>
      </c>
      <c r="BK59" s="1014"/>
      <c r="BL59" s="1608"/>
    </row>
    <row r="60" spans="2:64" ht="166.5" customHeight="1" thickBot="1" x14ac:dyDescent="0.35">
      <c r="B60" s="1445" t="s">
        <v>199</v>
      </c>
      <c r="C60" s="1503" t="s">
        <v>207</v>
      </c>
      <c r="D60" s="1506" t="s">
        <v>225</v>
      </c>
      <c r="E60" s="1392" t="s">
        <v>50</v>
      </c>
      <c r="F60" s="1394" t="s">
        <v>269</v>
      </c>
      <c r="G60" s="1593" t="s">
        <v>1157</v>
      </c>
      <c r="H60" s="1589" t="s">
        <v>68</v>
      </c>
      <c r="I60" s="1589" t="s">
        <v>1155</v>
      </c>
      <c r="J60" s="1589" t="s">
        <v>1156</v>
      </c>
      <c r="K60" s="1595" t="s">
        <v>101</v>
      </c>
      <c r="L60" s="1372" t="s">
        <v>64</v>
      </c>
      <c r="M60" s="1384" t="s">
        <v>122</v>
      </c>
      <c r="N60" s="1370">
        <v>0.6</v>
      </c>
      <c r="O60" s="1104" t="s">
        <v>53</v>
      </c>
      <c r="P60" s="1104" t="s">
        <v>53</v>
      </c>
      <c r="Q60" s="1104" t="s">
        <v>53</v>
      </c>
      <c r="R60" s="1104" t="s">
        <v>53</v>
      </c>
      <c r="S60" s="1104" t="s">
        <v>53</v>
      </c>
      <c r="T60" s="1104" t="s">
        <v>53</v>
      </c>
      <c r="U60" s="1104" t="s">
        <v>53</v>
      </c>
      <c r="V60" s="1104" t="s">
        <v>54</v>
      </c>
      <c r="W60" s="1104" t="s">
        <v>54</v>
      </c>
      <c r="X60" s="1104" t="s">
        <v>53</v>
      </c>
      <c r="Y60" s="1104" t="s">
        <v>53</v>
      </c>
      <c r="Z60" s="1104" t="s">
        <v>53</v>
      </c>
      <c r="AA60" s="1104" t="s">
        <v>53</v>
      </c>
      <c r="AB60" s="1104" t="s">
        <v>53</v>
      </c>
      <c r="AC60" s="1104" t="s">
        <v>53</v>
      </c>
      <c r="AD60" s="1104" t="s">
        <v>54</v>
      </c>
      <c r="AE60" s="1104" t="s">
        <v>53</v>
      </c>
      <c r="AF60" s="1104" t="s">
        <v>53</v>
      </c>
      <c r="AG60" s="1104" t="s">
        <v>54</v>
      </c>
      <c r="AH60" s="1105"/>
      <c r="AI60" s="1372" t="s">
        <v>361</v>
      </c>
      <c r="AJ60" s="1105"/>
      <c r="AK60" s="1374" t="s">
        <v>123</v>
      </c>
      <c r="AL60" s="1376">
        <v>0.6</v>
      </c>
      <c r="AM60" s="1378" t="s">
        <v>126</v>
      </c>
      <c r="AN60" s="1139" t="s">
        <v>84</v>
      </c>
      <c r="AO60" s="749" t="s">
        <v>1501</v>
      </c>
      <c r="AP60" s="744" t="s">
        <v>1159</v>
      </c>
      <c r="AQ60" s="1108" t="s">
        <v>103</v>
      </c>
      <c r="AR60" s="1109" t="s">
        <v>61</v>
      </c>
      <c r="AS60" s="1110">
        <v>0.25</v>
      </c>
      <c r="AT60" s="1109" t="s">
        <v>56</v>
      </c>
      <c r="AU60" s="1110">
        <v>0.15</v>
      </c>
      <c r="AV60" s="1111">
        <v>0.4</v>
      </c>
      <c r="AW60" s="1109" t="s">
        <v>57</v>
      </c>
      <c r="AX60" s="1109" t="s">
        <v>58</v>
      </c>
      <c r="AY60" s="1109" t="s">
        <v>59</v>
      </c>
      <c r="AZ60" s="1111">
        <v>0.36</v>
      </c>
      <c r="BA60" s="1112" t="s">
        <v>90</v>
      </c>
      <c r="BB60" s="1111">
        <v>0.6</v>
      </c>
      <c r="BC60" s="1112" t="s">
        <v>123</v>
      </c>
      <c r="BD60" s="1113" t="s">
        <v>126</v>
      </c>
      <c r="BE60" s="1380" t="s">
        <v>60</v>
      </c>
      <c r="BF60" s="1597" t="s">
        <v>1162</v>
      </c>
      <c r="BG60" s="1589" t="s">
        <v>1163</v>
      </c>
      <c r="BH60" s="1585" t="s">
        <v>395</v>
      </c>
      <c r="BI60" s="1609">
        <v>44928</v>
      </c>
      <c r="BJ60" s="1609">
        <v>45289</v>
      </c>
      <c r="BK60" s="1011"/>
      <c r="BL60" s="1591" t="s">
        <v>1164</v>
      </c>
    </row>
    <row r="61" spans="2:64" ht="146.25" thickBot="1" x14ac:dyDescent="0.35">
      <c r="B61" s="1446"/>
      <c r="C61" s="1504"/>
      <c r="D61" s="1507"/>
      <c r="E61" s="1433"/>
      <c r="F61" s="1395"/>
      <c r="G61" s="1594"/>
      <c r="H61" s="1590"/>
      <c r="I61" s="1590"/>
      <c r="J61" s="1590"/>
      <c r="K61" s="1596"/>
      <c r="L61" s="1373"/>
      <c r="M61" s="1385"/>
      <c r="N61" s="1371"/>
      <c r="O61" s="1125" t="s">
        <v>53</v>
      </c>
      <c r="P61" s="1125" t="s">
        <v>53</v>
      </c>
      <c r="Q61" s="1125" t="s">
        <v>53</v>
      </c>
      <c r="R61" s="1125" t="s">
        <v>53</v>
      </c>
      <c r="S61" s="1125" t="s">
        <v>53</v>
      </c>
      <c r="T61" s="1125" t="s">
        <v>53</v>
      </c>
      <c r="U61" s="1125" t="s">
        <v>53</v>
      </c>
      <c r="V61" s="1125" t="s">
        <v>54</v>
      </c>
      <c r="W61" s="1125" t="s">
        <v>54</v>
      </c>
      <c r="X61" s="1125" t="s">
        <v>53</v>
      </c>
      <c r="Y61" s="1125" t="s">
        <v>53</v>
      </c>
      <c r="Z61" s="1125" t="s">
        <v>53</v>
      </c>
      <c r="AA61" s="1125" t="s">
        <v>53</v>
      </c>
      <c r="AB61" s="1125" t="s">
        <v>53</v>
      </c>
      <c r="AC61" s="1125" t="s">
        <v>53</v>
      </c>
      <c r="AD61" s="1125" t="s">
        <v>54</v>
      </c>
      <c r="AE61" s="1125" t="s">
        <v>53</v>
      </c>
      <c r="AF61" s="1125" t="s">
        <v>53</v>
      </c>
      <c r="AG61" s="1125" t="s">
        <v>54</v>
      </c>
      <c r="AH61" s="1126"/>
      <c r="AI61" s="1373"/>
      <c r="AJ61" s="1126"/>
      <c r="AK61" s="1375"/>
      <c r="AL61" s="1377"/>
      <c r="AM61" s="1379"/>
      <c r="AN61" s="1151" t="s">
        <v>347</v>
      </c>
      <c r="AO61" s="760" t="s">
        <v>1502</v>
      </c>
      <c r="AP61" s="745" t="s">
        <v>1161</v>
      </c>
      <c r="AQ61" s="1129" t="s">
        <v>103</v>
      </c>
      <c r="AR61" s="1130" t="s">
        <v>62</v>
      </c>
      <c r="AS61" s="1131">
        <v>0.15</v>
      </c>
      <c r="AT61" s="1130" t="s">
        <v>56</v>
      </c>
      <c r="AU61" s="1131">
        <v>0.15</v>
      </c>
      <c r="AV61" s="1132">
        <v>0.3</v>
      </c>
      <c r="AW61" s="1130" t="s">
        <v>73</v>
      </c>
      <c r="AX61" s="1130" t="s">
        <v>65</v>
      </c>
      <c r="AY61" s="1130" t="s">
        <v>59</v>
      </c>
      <c r="AZ61" s="1173">
        <v>0.252</v>
      </c>
      <c r="BA61" s="1133" t="s">
        <v>90</v>
      </c>
      <c r="BB61" s="1132">
        <v>0.6</v>
      </c>
      <c r="BC61" s="1133" t="s">
        <v>123</v>
      </c>
      <c r="BD61" s="1134" t="s">
        <v>126</v>
      </c>
      <c r="BE61" s="1381"/>
      <c r="BF61" s="1598"/>
      <c r="BG61" s="1590"/>
      <c r="BH61" s="1586"/>
      <c r="BI61" s="1610"/>
      <c r="BJ61" s="1610"/>
      <c r="BK61" s="1325"/>
      <c r="BL61" s="1592"/>
    </row>
    <row r="62" spans="2:64" ht="129" thickBot="1" x14ac:dyDescent="0.35">
      <c r="B62" s="1446"/>
      <c r="C62" s="1504"/>
      <c r="D62" s="1507"/>
      <c r="E62" s="1413" t="s">
        <v>50</v>
      </c>
      <c r="F62" s="1394" t="s">
        <v>270</v>
      </c>
      <c r="G62" s="1593" t="s">
        <v>1165</v>
      </c>
      <c r="H62" s="1589" t="s">
        <v>68</v>
      </c>
      <c r="I62" s="1589" t="s">
        <v>1166</v>
      </c>
      <c r="J62" s="1589" t="s">
        <v>1167</v>
      </c>
      <c r="K62" s="1595" t="s">
        <v>101</v>
      </c>
      <c r="L62" s="1372" t="s">
        <v>70</v>
      </c>
      <c r="M62" s="1384" t="s">
        <v>129</v>
      </c>
      <c r="N62" s="1370">
        <v>0.8</v>
      </c>
      <c r="O62" s="1104" t="s">
        <v>53</v>
      </c>
      <c r="P62" s="1104" t="s">
        <v>53</v>
      </c>
      <c r="Q62" s="1104" t="s">
        <v>53</v>
      </c>
      <c r="R62" s="1104" t="s">
        <v>53</v>
      </c>
      <c r="S62" s="1104" t="s">
        <v>53</v>
      </c>
      <c r="T62" s="1104" t="s">
        <v>53</v>
      </c>
      <c r="U62" s="1104" t="s">
        <v>53</v>
      </c>
      <c r="V62" s="1104" t="s">
        <v>54</v>
      </c>
      <c r="W62" s="1104" t="s">
        <v>54</v>
      </c>
      <c r="X62" s="1104" t="s">
        <v>53</v>
      </c>
      <c r="Y62" s="1104" t="s">
        <v>53</v>
      </c>
      <c r="Z62" s="1104" t="s">
        <v>53</v>
      </c>
      <c r="AA62" s="1104" t="s">
        <v>53</v>
      </c>
      <c r="AB62" s="1104" t="s">
        <v>53</v>
      </c>
      <c r="AC62" s="1104" t="s">
        <v>53</v>
      </c>
      <c r="AD62" s="1104" t="s">
        <v>54</v>
      </c>
      <c r="AE62" s="1104" t="s">
        <v>53</v>
      </c>
      <c r="AF62" s="1104" t="s">
        <v>53</v>
      </c>
      <c r="AG62" s="1104" t="s">
        <v>54</v>
      </c>
      <c r="AH62" s="1105"/>
      <c r="AI62" s="1372" t="s">
        <v>360</v>
      </c>
      <c r="AJ62" s="1105"/>
      <c r="AK62" s="1374" t="s">
        <v>117</v>
      </c>
      <c r="AL62" s="1376">
        <v>0.4</v>
      </c>
      <c r="AM62" s="1378" t="s">
        <v>126</v>
      </c>
      <c r="AN62" s="1139" t="s">
        <v>84</v>
      </c>
      <c r="AO62" s="1301" t="s">
        <v>1503</v>
      </c>
      <c r="AP62" s="747" t="s">
        <v>1168</v>
      </c>
      <c r="AQ62" s="1148" t="s">
        <v>103</v>
      </c>
      <c r="AR62" s="1109" t="s">
        <v>61</v>
      </c>
      <c r="AS62" s="1110">
        <v>0.25</v>
      </c>
      <c r="AT62" s="1109" t="s">
        <v>56</v>
      </c>
      <c r="AU62" s="1110">
        <v>0.15</v>
      </c>
      <c r="AV62" s="1111">
        <v>0.4</v>
      </c>
      <c r="AW62" s="1109" t="s">
        <v>57</v>
      </c>
      <c r="AX62" s="1109" t="s">
        <v>58</v>
      </c>
      <c r="AY62" s="1109" t="s">
        <v>59</v>
      </c>
      <c r="AZ62" s="1111">
        <v>0.48</v>
      </c>
      <c r="BA62" s="1112" t="s">
        <v>122</v>
      </c>
      <c r="BB62" s="1111">
        <v>0.4</v>
      </c>
      <c r="BC62" s="1112" t="s">
        <v>117</v>
      </c>
      <c r="BD62" s="1113" t="s">
        <v>126</v>
      </c>
      <c r="BE62" s="1380" t="s">
        <v>114</v>
      </c>
      <c r="BF62" s="1589" t="s">
        <v>388</v>
      </c>
      <c r="BG62" s="1589" t="s">
        <v>388</v>
      </c>
      <c r="BH62" s="1589" t="s">
        <v>388</v>
      </c>
      <c r="BI62" s="1589" t="s">
        <v>388</v>
      </c>
      <c r="BJ62" s="1589" t="s">
        <v>388</v>
      </c>
      <c r="BK62" s="1011"/>
      <c r="BL62" s="1591" t="s">
        <v>1175</v>
      </c>
    </row>
    <row r="63" spans="2:64" ht="103.5" thickBot="1" x14ac:dyDescent="0.35">
      <c r="B63" s="1446"/>
      <c r="C63" s="1504"/>
      <c r="D63" s="1507"/>
      <c r="E63" s="1436"/>
      <c r="F63" s="1437"/>
      <c r="G63" s="1611"/>
      <c r="H63" s="1612"/>
      <c r="I63" s="1612"/>
      <c r="J63" s="1612"/>
      <c r="K63" s="1613"/>
      <c r="L63" s="1415"/>
      <c r="M63" s="1424"/>
      <c r="N63" s="1414"/>
      <c r="O63" s="1114" t="s">
        <v>53</v>
      </c>
      <c r="P63" s="1114" t="s">
        <v>53</v>
      </c>
      <c r="Q63" s="1114" t="s">
        <v>53</v>
      </c>
      <c r="R63" s="1114" t="s">
        <v>53</v>
      </c>
      <c r="S63" s="1114" t="s">
        <v>53</v>
      </c>
      <c r="T63" s="1114" t="s">
        <v>53</v>
      </c>
      <c r="U63" s="1114" t="s">
        <v>53</v>
      </c>
      <c r="V63" s="1114" t="s">
        <v>54</v>
      </c>
      <c r="W63" s="1114" t="s">
        <v>54</v>
      </c>
      <c r="X63" s="1114" t="s">
        <v>53</v>
      </c>
      <c r="Y63" s="1114" t="s">
        <v>53</v>
      </c>
      <c r="Z63" s="1114" t="s">
        <v>53</v>
      </c>
      <c r="AA63" s="1114" t="s">
        <v>53</v>
      </c>
      <c r="AB63" s="1114" t="s">
        <v>53</v>
      </c>
      <c r="AC63" s="1114" t="s">
        <v>53</v>
      </c>
      <c r="AD63" s="1114" t="s">
        <v>54</v>
      </c>
      <c r="AE63" s="1114" t="s">
        <v>53</v>
      </c>
      <c r="AF63" s="1114" t="s">
        <v>53</v>
      </c>
      <c r="AG63" s="1114" t="s">
        <v>54</v>
      </c>
      <c r="AH63" s="1115"/>
      <c r="AI63" s="1415"/>
      <c r="AJ63" s="1115"/>
      <c r="AK63" s="1416"/>
      <c r="AL63" s="1417"/>
      <c r="AM63" s="1418"/>
      <c r="AN63" s="1139" t="s">
        <v>347</v>
      </c>
      <c r="AO63" s="1303" t="s">
        <v>1504</v>
      </c>
      <c r="AP63" s="747" t="s">
        <v>1168</v>
      </c>
      <c r="AQ63" s="717" t="s">
        <v>103</v>
      </c>
      <c r="AR63" s="1119" t="s">
        <v>61</v>
      </c>
      <c r="AS63" s="1120">
        <v>0.25</v>
      </c>
      <c r="AT63" s="1119" t="s">
        <v>56</v>
      </c>
      <c r="AU63" s="1120">
        <v>0.15</v>
      </c>
      <c r="AV63" s="1121">
        <v>0.4</v>
      </c>
      <c r="AW63" s="1119" t="s">
        <v>57</v>
      </c>
      <c r="AX63" s="1119" t="s">
        <v>58</v>
      </c>
      <c r="AY63" s="1119" t="s">
        <v>59</v>
      </c>
      <c r="AZ63" s="1122">
        <v>0.28799999999999998</v>
      </c>
      <c r="BA63" s="1123" t="s">
        <v>90</v>
      </c>
      <c r="BB63" s="1121">
        <v>0.4</v>
      </c>
      <c r="BC63" s="1123" t="s">
        <v>117</v>
      </c>
      <c r="BD63" s="1124" t="s">
        <v>126</v>
      </c>
      <c r="BE63" s="1419"/>
      <c r="BF63" s="1612"/>
      <c r="BG63" s="1612"/>
      <c r="BH63" s="1612"/>
      <c r="BI63" s="1612"/>
      <c r="BJ63" s="1612"/>
      <c r="BK63" s="1014"/>
      <c r="BL63" s="1614"/>
    </row>
    <row r="64" spans="2:64" ht="102.75" thickBot="1" x14ac:dyDescent="0.35">
      <c r="B64" s="1446"/>
      <c r="C64" s="1504"/>
      <c r="D64" s="1507"/>
      <c r="E64" s="1436"/>
      <c r="F64" s="1437"/>
      <c r="G64" s="1611"/>
      <c r="H64" s="1612"/>
      <c r="I64" s="1612"/>
      <c r="J64" s="1612"/>
      <c r="K64" s="1613"/>
      <c r="L64" s="1415"/>
      <c r="M64" s="1424"/>
      <c r="N64" s="1414"/>
      <c r="O64" s="1114" t="s">
        <v>53</v>
      </c>
      <c r="P64" s="1114" t="s">
        <v>53</v>
      </c>
      <c r="Q64" s="1114" t="s">
        <v>53</v>
      </c>
      <c r="R64" s="1114" t="s">
        <v>53</v>
      </c>
      <c r="S64" s="1114" t="s">
        <v>53</v>
      </c>
      <c r="T64" s="1114" t="s">
        <v>53</v>
      </c>
      <c r="U64" s="1114" t="s">
        <v>53</v>
      </c>
      <c r="V64" s="1114" t="s">
        <v>54</v>
      </c>
      <c r="W64" s="1114" t="s">
        <v>54</v>
      </c>
      <c r="X64" s="1114" t="s">
        <v>53</v>
      </c>
      <c r="Y64" s="1114" t="s">
        <v>53</v>
      </c>
      <c r="Z64" s="1114" t="s">
        <v>53</v>
      </c>
      <c r="AA64" s="1114" t="s">
        <v>53</v>
      </c>
      <c r="AB64" s="1114" t="s">
        <v>53</v>
      </c>
      <c r="AC64" s="1114" t="s">
        <v>53</v>
      </c>
      <c r="AD64" s="1114" t="s">
        <v>54</v>
      </c>
      <c r="AE64" s="1114" t="s">
        <v>53</v>
      </c>
      <c r="AF64" s="1114" t="s">
        <v>53</v>
      </c>
      <c r="AG64" s="1114" t="s">
        <v>54</v>
      </c>
      <c r="AH64" s="1115"/>
      <c r="AI64" s="1415"/>
      <c r="AJ64" s="1115"/>
      <c r="AK64" s="1416"/>
      <c r="AL64" s="1417"/>
      <c r="AM64" s="1418"/>
      <c r="AN64" s="1139" t="s">
        <v>348</v>
      </c>
      <c r="AO64" s="1303" t="s">
        <v>1505</v>
      </c>
      <c r="AP64" s="747" t="s">
        <v>1168</v>
      </c>
      <c r="AQ64" s="717" t="s">
        <v>103</v>
      </c>
      <c r="AR64" s="1119" t="s">
        <v>62</v>
      </c>
      <c r="AS64" s="1120">
        <v>0.15</v>
      </c>
      <c r="AT64" s="1119" t="s">
        <v>56</v>
      </c>
      <c r="AU64" s="1120">
        <v>0.15</v>
      </c>
      <c r="AV64" s="1121">
        <v>0.3</v>
      </c>
      <c r="AW64" s="1119" t="s">
        <v>73</v>
      </c>
      <c r="AX64" s="1119" t="s">
        <v>65</v>
      </c>
      <c r="AY64" s="1119" t="s">
        <v>59</v>
      </c>
      <c r="AZ64" s="1121">
        <v>0.2016</v>
      </c>
      <c r="BA64" s="1123" t="s">
        <v>90</v>
      </c>
      <c r="BB64" s="1121">
        <v>0.4</v>
      </c>
      <c r="BC64" s="1123" t="s">
        <v>117</v>
      </c>
      <c r="BD64" s="1124" t="s">
        <v>126</v>
      </c>
      <c r="BE64" s="1419"/>
      <c r="BF64" s="1612"/>
      <c r="BG64" s="1612"/>
      <c r="BH64" s="1612"/>
      <c r="BI64" s="1612"/>
      <c r="BJ64" s="1612"/>
      <c r="BK64" s="1014"/>
      <c r="BL64" s="1614"/>
    </row>
    <row r="65" spans="2:64" ht="117" thickBot="1" x14ac:dyDescent="0.35">
      <c r="B65" s="1446"/>
      <c r="C65" s="1504"/>
      <c r="D65" s="1507"/>
      <c r="E65" s="1436"/>
      <c r="F65" s="1437"/>
      <c r="G65" s="1611"/>
      <c r="H65" s="1612"/>
      <c r="I65" s="1612"/>
      <c r="J65" s="1612"/>
      <c r="K65" s="1613"/>
      <c r="L65" s="1415"/>
      <c r="M65" s="1424"/>
      <c r="N65" s="1414"/>
      <c r="O65" s="1114" t="s">
        <v>53</v>
      </c>
      <c r="P65" s="1114" t="s">
        <v>53</v>
      </c>
      <c r="Q65" s="1114" t="s">
        <v>53</v>
      </c>
      <c r="R65" s="1114" t="s">
        <v>53</v>
      </c>
      <c r="S65" s="1114" t="s">
        <v>53</v>
      </c>
      <c r="T65" s="1114" t="s">
        <v>53</v>
      </c>
      <c r="U65" s="1114" t="s">
        <v>53</v>
      </c>
      <c r="V65" s="1114" t="s">
        <v>54</v>
      </c>
      <c r="W65" s="1114" t="s">
        <v>54</v>
      </c>
      <c r="X65" s="1114" t="s">
        <v>53</v>
      </c>
      <c r="Y65" s="1114" t="s">
        <v>53</v>
      </c>
      <c r="Z65" s="1114" t="s">
        <v>53</v>
      </c>
      <c r="AA65" s="1114" t="s">
        <v>53</v>
      </c>
      <c r="AB65" s="1114" t="s">
        <v>53</v>
      </c>
      <c r="AC65" s="1114" t="s">
        <v>53</v>
      </c>
      <c r="AD65" s="1114" t="s">
        <v>54</v>
      </c>
      <c r="AE65" s="1114" t="s">
        <v>53</v>
      </c>
      <c r="AF65" s="1114" t="s">
        <v>53</v>
      </c>
      <c r="AG65" s="1114" t="s">
        <v>54</v>
      </c>
      <c r="AH65" s="1115"/>
      <c r="AI65" s="1415"/>
      <c r="AJ65" s="1115"/>
      <c r="AK65" s="1416"/>
      <c r="AL65" s="1417"/>
      <c r="AM65" s="1418"/>
      <c r="AN65" s="1139" t="s">
        <v>349</v>
      </c>
      <c r="AO65" s="1303" t="s">
        <v>1506</v>
      </c>
      <c r="AP65" s="747" t="s">
        <v>1168</v>
      </c>
      <c r="AQ65" s="717" t="s">
        <v>103</v>
      </c>
      <c r="AR65" s="1119" t="s">
        <v>62</v>
      </c>
      <c r="AS65" s="1120">
        <v>0.15</v>
      </c>
      <c r="AT65" s="1119" t="s">
        <v>56</v>
      </c>
      <c r="AU65" s="1120">
        <v>0.15</v>
      </c>
      <c r="AV65" s="1121">
        <v>0.3</v>
      </c>
      <c r="AW65" s="1119" t="s">
        <v>57</v>
      </c>
      <c r="AX65" s="1119" t="s">
        <v>58</v>
      </c>
      <c r="AY65" s="1119" t="s">
        <v>59</v>
      </c>
      <c r="AZ65" s="1121">
        <v>0.14112</v>
      </c>
      <c r="BA65" s="1123" t="s">
        <v>112</v>
      </c>
      <c r="BB65" s="1121">
        <v>0.4</v>
      </c>
      <c r="BC65" s="1123" t="s">
        <v>117</v>
      </c>
      <c r="BD65" s="1124" t="s">
        <v>90</v>
      </c>
      <c r="BE65" s="1419"/>
      <c r="BF65" s="1612"/>
      <c r="BG65" s="1612"/>
      <c r="BH65" s="1612"/>
      <c r="BI65" s="1612"/>
      <c r="BJ65" s="1612"/>
      <c r="BK65" s="1014"/>
      <c r="BL65" s="1614"/>
    </row>
    <row r="66" spans="2:64" ht="156.75" customHeight="1" thickBot="1" x14ac:dyDescent="0.35">
      <c r="B66" s="1446"/>
      <c r="C66" s="1504"/>
      <c r="D66" s="1507"/>
      <c r="E66" s="1433"/>
      <c r="F66" s="1395"/>
      <c r="G66" s="1594"/>
      <c r="H66" s="1590"/>
      <c r="I66" s="1590"/>
      <c r="J66" s="1590"/>
      <c r="K66" s="1596"/>
      <c r="L66" s="1373"/>
      <c r="M66" s="1385"/>
      <c r="N66" s="1371"/>
      <c r="O66" s="1137" t="s">
        <v>53</v>
      </c>
      <c r="P66" s="1137" t="s">
        <v>53</v>
      </c>
      <c r="Q66" s="1137" t="s">
        <v>53</v>
      </c>
      <c r="R66" s="1137" t="s">
        <v>53</v>
      </c>
      <c r="S66" s="1137" t="s">
        <v>53</v>
      </c>
      <c r="T66" s="1137" t="s">
        <v>53</v>
      </c>
      <c r="U66" s="1137" t="s">
        <v>53</v>
      </c>
      <c r="V66" s="1137" t="s">
        <v>54</v>
      </c>
      <c r="W66" s="1137" t="s">
        <v>54</v>
      </c>
      <c r="X66" s="1137" t="s">
        <v>53</v>
      </c>
      <c r="Y66" s="1137" t="s">
        <v>53</v>
      </c>
      <c r="Z66" s="1137" t="s">
        <v>53</v>
      </c>
      <c r="AA66" s="1137" t="s">
        <v>53</v>
      </c>
      <c r="AB66" s="1137" t="s">
        <v>53</v>
      </c>
      <c r="AC66" s="1137" t="s">
        <v>53</v>
      </c>
      <c r="AD66" s="1137" t="s">
        <v>54</v>
      </c>
      <c r="AE66" s="1137" t="s">
        <v>53</v>
      </c>
      <c r="AF66" s="1137" t="s">
        <v>53</v>
      </c>
      <c r="AG66" s="1137" t="s">
        <v>54</v>
      </c>
      <c r="AH66" s="1138"/>
      <c r="AI66" s="1373"/>
      <c r="AJ66" s="1138"/>
      <c r="AK66" s="1375"/>
      <c r="AL66" s="1377"/>
      <c r="AM66" s="1379"/>
      <c r="AN66" s="1139" t="s">
        <v>350</v>
      </c>
      <c r="AO66" s="1302" t="s">
        <v>1507</v>
      </c>
      <c r="AP66" s="747" t="s">
        <v>1169</v>
      </c>
      <c r="AQ66" s="1153" t="s">
        <v>103</v>
      </c>
      <c r="AR66" s="1142" t="s">
        <v>62</v>
      </c>
      <c r="AS66" s="1143">
        <v>0.15</v>
      </c>
      <c r="AT66" s="1142" t="s">
        <v>56</v>
      </c>
      <c r="AU66" s="1143">
        <v>0.15</v>
      </c>
      <c r="AV66" s="1144">
        <v>0.3</v>
      </c>
      <c r="AW66" s="1142" t="s">
        <v>57</v>
      </c>
      <c r="AX66" s="1142" t="s">
        <v>58</v>
      </c>
      <c r="AY66" s="1142" t="s">
        <v>59</v>
      </c>
      <c r="AZ66" s="1144">
        <v>9.8783999999999997E-2</v>
      </c>
      <c r="BA66" s="1145" t="s">
        <v>112</v>
      </c>
      <c r="BB66" s="1144">
        <v>0.4</v>
      </c>
      <c r="BC66" s="1145" t="s">
        <v>117</v>
      </c>
      <c r="BD66" s="1146" t="s">
        <v>90</v>
      </c>
      <c r="BE66" s="1381"/>
      <c r="BF66" s="1590"/>
      <c r="BG66" s="1590"/>
      <c r="BH66" s="1590"/>
      <c r="BI66" s="1590"/>
      <c r="BJ66" s="1590"/>
      <c r="BK66" s="1012"/>
      <c r="BL66" s="1592"/>
    </row>
    <row r="67" spans="2:64" ht="114.75" thickBot="1" x14ac:dyDescent="0.35">
      <c r="B67" s="1446"/>
      <c r="C67" s="1504"/>
      <c r="D67" s="1507"/>
      <c r="E67" s="779" t="s">
        <v>50</v>
      </c>
      <c r="F67" s="720" t="s">
        <v>272</v>
      </c>
      <c r="G67" s="906" t="s">
        <v>1176</v>
      </c>
      <c r="H67" s="1241" t="s">
        <v>68</v>
      </c>
      <c r="I67" s="1241" t="s">
        <v>1177</v>
      </c>
      <c r="J67" s="1241" t="s">
        <v>1178</v>
      </c>
      <c r="K67" s="923" t="s">
        <v>101</v>
      </c>
      <c r="L67" s="688" t="s">
        <v>64</v>
      </c>
      <c r="M67" s="690" t="s">
        <v>122</v>
      </c>
      <c r="N67" s="691">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
        <v>117</v>
      </c>
      <c r="AL67" s="695">
        <v>0.4</v>
      </c>
      <c r="AM67" s="706" t="s">
        <v>126</v>
      </c>
      <c r="AN67" s="1139" t="s">
        <v>84</v>
      </c>
      <c r="AO67" s="1227" t="s">
        <v>1579</v>
      </c>
      <c r="AP67" s="1046" t="s">
        <v>1584</v>
      </c>
      <c r="AQ67" s="696" t="s">
        <v>103</v>
      </c>
      <c r="AR67" s="697" t="s">
        <v>62</v>
      </c>
      <c r="AS67" s="695">
        <v>0.15</v>
      </c>
      <c r="AT67" s="697" t="s">
        <v>56</v>
      </c>
      <c r="AU67" s="695">
        <v>0.15</v>
      </c>
      <c r="AV67" s="698">
        <v>0.3</v>
      </c>
      <c r="AW67" s="697" t="s">
        <v>73</v>
      </c>
      <c r="AX67" s="697" t="s">
        <v>65</v>
      </c>
      <c r="AY67" s="697" t="s">
        <v>59</v>
      </c>
      <c r="AZ67" s="698">
        <v>0.42</v>
      </c>
      <c r="BA67" s="699" t="s">
        <v>122</v>
      </c>
      <c r="BB67" s="698">
        <v>0.4</v>
      </c>
      <c r="BC67" s="699" t="s">
        <v>117</v>
      </c>
      <c r="BD67" s="700" t="s">
        <v>126</v>
      </c>
      <c r="BE67" s="697" t="s">
        <v>60</v>
      </c>
      <c r="BF67" s="1264" t="s">
        <v>1580</v>
      </c>
      <c r="BG67" s="1241" t="s">
        <v>1584</v>
      </c>
      <c r="BH67" s="930" t="s">
        <v>381</v>
      </c>
      <c r="BI67" s="1245">
        <v>44928</v>
      </c>
      <c r="BJ67" s="1245">
        <v>45289</v>
      </c>
      <c r="BK67" s="1336"/>
      <c r="BL67" s="1009" t="s">
        <v>1182</v>
      </c>
    </row>
    <row r="68" spans="2:64" ht="146.25" thickBot="1" x14ac:dyDescent="0.35">
      <c r="B68" s="1446"/>
      <c r="C68" s="1504"/>
      <c r="D68" s="1507"/>
      <c r="E68" s="1413" t="s">
        <v>50</v>
      </c>
      <c r="F68" s="1394" t="s">
        <v>273</v>
      </c>
      <c r="G68" s="1593" t="s">
        <v>1183</v>
      </c>
      <c r="H68" s="1589" t="s">
        <v>68</v>
      </c>
      <c r="I68" s="1589" t="s">
        <v>1184</v>
      </c>
      <c r="J68" s="1589" t="s">
        <v>1185</v>
      </c>
      <c r="K68" s="1595" t="s">
        <v>101</v>
      </c>
      <c r="L68" s="1372" t="s">
        <v>64</v>
      </c>
      <c r="M68" s="1384" t="s">
        <v>122</v>
      </c>
      <c r="N68" s="1370">
        <v>0.6</v>
      </c>
      <c r="O68" s="1104" t="s">
        <v>53</v>
      </c>
      <c r="P68" s="1104" t="s">
        <v>53</v>
      </c>
      <c r="Q68" s="1104" t="s">
        <v>53</v>
      </c>
      <c r="R68" s="1104" t="s">
        <v>53</v>
      </c>
      <c r="S68" s="1104" t="s">
        <v>53</v>
      </c>
      <c r="T68" s="1104" t="s">
        <v>53</v>
      </c>
      <c r="U68" s="1104" t="s">
        <v>53</v>
      </c>
      <c r="V68" s="1104" t="s">
        <v>54</v>
      </c>
      <c r="W68" s="1104" t="s">
        <v>54</v>
      </c>
      <c r="X68" s="1104" t="s">
        <v>53</v>
      </c>
      <c r="Y68" s="1104" t="s">
        <v>53</v>
      </c>
      <c r="Z68" s="1104" t="s">
        <v>53</v>
      </c>
      <c r="AA68" s="1104" t="s">
        <v>53</v>
      </c>
      <c r="AB68" s="1104" t="s">
        <v>53</v>
      </c>
      <c r="AC68" s="1104" t="s">
        <v>53</v>
      </c>
      <c r="AD68" s="1104" t="s">
        <v>54</v>
      </c>
      <c r="AE68" s="1104" t="s">
        <v>53</v>
      </c>
      <c r="AF68" s="1104" t="s">
        <v>53</v>
      </c>
      <c r="AG68" s="1104" t="s">
        <v>54</v>
      </c>
      <c r="AH68" s="1105"/>
      <c r="AI68" s="1372" t="s">
        <v>360</v>
      </c>
      <c r="AJ68" s="1105"/>
      <c r="AK68" s="1374" t="s">
        <v>117</v>
      </c>
      <c r="AL68" s="1376">
        <v>0.4</v>
      </c>
      <c r="AM68" s="1378" t="s">
        <v>126</v>
      </c>
      <c r="AN68" s="1139" t="s">
        <v>84</v>
      </c>
      <c r="AO68" s="749" t="s">
        <v>1582</v>
      </c>
      <c r="AP68" s="1046" t="s">
        <v>1583</v>
      </c>
      <c r="AQ68" s="1108" t="s">
        <v>103</v>
      </c>
      <c r="AR68" s="1109" t="s">
        <v>62</v>
      </c>
      <c r="AS68" s="1110">
        <v>0.15</v>
      </c>
      <c r="AT68" s="1109" t="s">
        <v>56</v>
      </c>
      <c r="AU68" s="1110">
        <v>0.15</v>
      </c>
      <c r="AV68" s="1111">
        <v>0.3</v>
      </c>
      <c r="AW68" s="1109" t="s">
        <v>57</v>
      </c>
      <c r="AX68" s="1109" t="s">
        <v>58</v>
      </c>
      <c r="AY68" s="1109" t="s">
        <v>59</v>
      </c>
      <c r="AZ68" s="1111">
        <v>0.42</v>
      </c>
      <c r="BA68" s="1112" t="s">
        <v>122</v>
      </c>
      <c r="BB68" s="1111">
        <v>0.4</v>
      </c>
      <c r="BC68" s="1112" t="s">
        <v>117</v>
      </c>
      <c r="BD68" s="1113" t="s">
        <v>126</v>
      </c>
      <c r="BE68" s="1380" t="s">
        <v>60</v>
      </c>
      <c r="BF68" s="1597" t="s">
        <v>1586</v>
      </c>
      <c r="BG68" s="1589" t="s">
        <v>1585</v>
      </c>
      <c r="BH68" s="1585" t="s">
        <v>590</v>
      </c>
      <c r="BI68" s="1609">
        <v>44928</v>
      </c>
      <c r="BJ68" s="1609">
        <v>45289</v>
      </c>
      <c r="BK68" s="1011"/>
      <c r="BL68" s="1591" t="s">
        <v>1190</v>
      </c>
    </row>
    <row r="69" spans="2:64" ht="156.75" customHeight="1" thickBot="1" x14ac:dyDescent="0.35">
      <c r="B69" s="1447"/>
      <c r="C69" s="1505"/>
      <c r="D69" s="1508"/>
      <c r="E69" s="1393"/>
      <c r="F69" s="1395"/>
      <c r="G69" s="1594"/>
      <c r="H69" s="1590"/>
      <c r="I69" s="1590"/>
      <c r="J69" s="1590"/>
      <c r="K69" s="1596"/>
      <c r="L69" s="1373"/>
      <c r="M69" s="1385"/>
      <c r="N69" s="1371"/>
      <c r="O69" s="1137" t="s">
        <v>53</v>
      </c>
      <c r="P69" s="1137" t="s">
        <v>53</v>
      </c>
      <c r="Q69" s="1137" t="s">
        <v>53</v>
      </c>
      <c r="R69" s="1137" t="s">
        <v>53</v>
      </c>
      <c r="S69" s="1137" t="s">
        <v>53</v>
      </c>
      <c r="T69" s="1137" t="s">
        <v>53</v>
      </c>
      <c r="U69" s="1137" t="s">
        <v>53</v>
      </c>
      <c r="V69" s="1137" t="s">
        <v>54</v>
      </c>
      <c r="W69" s="1137" t="s">
        <v>54</v>
      </c>
      <c r="X69" s="1137" t="s">
        <v>53</v>
      </c>
      <c r="Y69" s="1137" t="s">
        <v>53</v>
      </c>
      <c r="Z69" s="1137" t="s">
        <v>53</v>
      </c>
      <c r="AA69" s="1137" t="s">
        <v>53</v>
      </c>
      <c r="AB69" s="1137" t="s">
        <v>53</v>
      </c>
      <c r="AC69" s="1137" t="s">
        <v>53</v>
      </c>
      <c r="AD69" s="1137" t="s">
        <v>54</v>
      </c>
      <c r="AE69" s="1137" t="s">
        <v>53</v>
      </c>
      <c r="AF69" s="1137" t="s">
        <v>53</v>
      </c>
      <c r="AG69" s="1137" t="s">
        <v>54</v>
      </c>
      <c r="AH69" s="1138"/>
      <c r="AI69" s="1373"/>
      <c r="AJ69" s="1138"/>
      <c r="AK69" s="1375"/>
      <c r="AL69" s="1377"/>
      <c r="AM69" s="1379"/>
      <c r="AN69" s="1139" t="s">
        <v>347</v>
      </c>
      <c r="AO69" s="749" t="s">
        <v>1581</v>
      </c>
      <c r="AP69" s="1046" t="s">
        <v>1583</v>
      </c>
      <c r="AQ69" s="652" t="s">
        <v>103</v>
      </c>
      <c r="AR69" s="1142" t="s">
        <v>62</v>
      </c>
      <c r="AS69" s="1143">
        <v>0.15</v>
      </c>
      <c r="AT69" s="1142" t="s">
        <v>56</v>
      </c>
      <c r="AU69" s="1143">
        <v>0.15</v>
      </c>
      <c r="AV69" s="1144">
        <v>0.3</v>
      </c>
      <c r="AW69" s="1154" t="s">
        <v>57</v>
      </c>
      <c r="AX69" s="1154" t="s">
        <v>58</v>
      </c>
      <c r="AY69" s="1154" t="s">
        <v>59</v>
      </c>
      <c r="AZ69" s="1155">
        <v>0.29399999999999998</v>
      </c>
      <c r="BA69" s="1145" t="s">
        <v>90</v>
      </c>
      <c r="BB69" s="1144">
        <v>0.4</v>
      </c>
      <c r="BC69" s="1145" t="s">
        <v>117</v>
      </c>
      <c r="BD69" s="1146" t="s">
        <v>126</v>
      </c>
      <c r="BE69" s="1381"/>
      <c r="BF69" s="1598"/>
      <c r="BG69" s="1590"/>
      <c r="BH69" s="1586"/>
      <c r="BI69" s="1610"/>
      <c r="BJ69" s="1610"/>
      <c r="BK69" s="1012"/>
      <c r="BL69" s="1592"/>
    </row>
    <row r="70" spans="2:64" ht="258" customHeight="1" thickBot="1" x14ac:dyDescent="0.35">
      <c r="B70" s="1445" t="s">
        <v>197</v>
      </c>
      <c r="C70" s="1503" t="s">
        <v>216</v>
      </c>
      <c r="D70" s="1506" t="s">
        <v>229</v>
      </c>
      <c r="E70" s="1051" t="s">
        <v>74</v>
      </c>
      <c r="F70" s="720" t="s">
        <v>274</v>
      </c>
      <c r="G70" s="906" t="s">
        <v>929</v>
      </c>
      <c r="H70" s="1241" t="s">
        <v>68</v>
      </c>
      <c r="I70" s="1241" t="s">
        <v>613</v>
      </c>
      <c r="J70" s="923" t="s">
        <v>614</v>
      </c>
      <c r="K70" s="923"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1139" t="s">
        <v>84</v>
      </c>
      <c r="AO70" s="755" t="s">
        <v>1305</v>
      </c>
      <c r="AP70" s="1147" t="s">
        <v>615</v>
      </c>
      <c r="AQ70" s="300" t="s">
        <v>103</v>
      </c>
      <c r="AR70" s="697" t="s">
        <v>61</v>
      </c>
      <c r="AS70" s="695">
        <v>0.25</v>
      </c>
      <c r="AT70" s="697" t="s">
        <v>56</v>
      </c>
      <c r="AU70" s="695">
        <v>0.15</v>
      </c>
      <c r="AV70" s="698">
        <v>0.4</v>
      </c>
      <c r="AW70" s="697" t="s">
        <v>57</v>
      </c>
      <c r="AX70" s="697" t="s">
        <v>58</v>
      </c>
      <c r="AY70" s="697" t="s">
        <v>59</v>
      </c>
      <c r="AZ70" s="698">
        <v>0.24</v>
      </c>
      <c r="BA70" s="301" t="s">
        <v>90</v>
      </c>
      <c r="BB70" s="698">
        <v>0.2</v>
      </c>
      <c r="BC70" s="699" t="s">
        <v>1083</v>
      </c>
      <c r="BD70" s="700" t="s">
        <v>90</v>
      </c>
      <c r="BE70" s="697" t="s">
        <v>114</v>
      </c>
      <c r="BF70" s="930" t="s">
        <v>388</v>
      </c>
      <c r="BG70" s="930" t="s">
        <v>388</v>
      </c>
      <c r="BH70" s="930" t="s">
        <v>388</v>
      </c>
      <c r="BI70" s="930" t="s">
        <v>388</v>
      </c>
      <c r="BJ70" s="930" t="s">
        <v>388</v>
      </c>
      <c r="BK70" s="1336"/>
      <c r="BL70" s="1009" t="s">
        <v>930</v>
      </c>
    </row>
    <row r="71" spans="2:64" ht="198" customHeight="1" thickBot="1" x14ac:dyDescent="0.35">
      <c r="B71" s="1446"/>
      <c r="C71" s="1504"/>
      <c r="D71" s="1507"/>
      <c r="E71" s="598" t="s">
        <v>74</v>
      </c>
      <c r="F71" s="720" t="s">
        <v>275</v>
      </c>
      <c r="G71" s="906" t="s">
        <v>931</v>
      </c>
      <c r="H71" s="1241" t="s">
        <v>68</v>
      </c>
      <c r="I71" s="1241" t="s">
        <v>617</v>
      </c>
      <c r="J71" s="923" t="s">
        <v>618</v>
      </c>
      <c r="K71" s="923" t="s">
        <v>356</v>
      </c>
      <c r="L71" s="688" t="s">
        <v>72</v>
      </c>
      <c r="M71" s="690" t="s">
        <v>90</v>
      </c>
      <c r="N71" s="691">
        <v>0.4</v>
      </c>
      <c r="O71" s="692" t="s">
        <v>53</v>
      </c>
      <c r="P71" s="692" t="s">
        <v>53</v>
      </c>
      <c r="Q71" s="692" t="s">
        <v>53</v>
      </c>
      <c r="R71" s="692" t="s">
        <v>53</v>
      </c>
      <c r="S71" s="692" t="s">
        <v>53</v>
      </c>
      <c r="T71" s="692" t="s">
        <v>53</v>
      </c>
      <c r="U71" s="692" t="s">
        <v>53</v>
      </c>
      <c r="V71" s="692" t="s">
        <v>54</v>
      </c>
      <c r="W71" s="692" t="s">
        <v>54</v>
      </c>
      <c r="X71" s="692" t="s">
        <v>53</v>
      </c>
      <c r="Y71" s="692" t="s">
        <v>53</v>
      </c>
      <c r="Z71" s="692" t="s">
        <v>53</v>
      </c>
      <c r="AA71" s="692" t="s">
        <v>53</v>
      </c>
      <c r="AB71" s="692" t="s">
        <v>53</v>
      </c>
      <c r="AC71" s="692" t="s">
        <v>53</v>
      </c>
      <c r="AD71" s="692" t="s">
        <v>54</v>
      </c>
      <c r="AE71" s="692" t="s">
        <v>53</v>
      </c>
      <c r="AF71" s="692" t="s">
        <v>53</v>
      </c>
      <c r="AG71" s="692" t="s">
        <v>54</v>
      </c>
      <c r="AH71" s="693"/>
      <c r="AI71" s="688" t="s">
        <v>359</v>
      </c>
      <c r="AJ71" s="693"/>
      <c r="AK71" s="694" t="s">
        <v>1083</v>
      </c>
      <c r="AL71" s="695">
        <v>0.2</v>
      </c>
      <c r="AM71" s="706" t="s">
        <v>90</v>
      </c>
      <c r="AN71" s="1139" t="s">
        <v>84</v>
      </c>
      <c r="AO71" s="306" t="s">
        <v>1306</v>
      </c>
      <c r="AP71" s="1147" t="s">
        <v>615</v>
      </c>
      <c r="AQ71" s="696" t="s">
        <v>103</v>
      </c>
      <c r="AR71" s="697" t="s">
        <v>62</v>
      </c>
      <c r="AS71" s="695">
        <v>0.15</v>
      </c>
      <c r="AT71" s="697" t="s">
        <v>56</v>
      </c>
      <c r="AU71" s="695">
        <v>0.15</v>
      </c>
      <c r="AV71" s="698">
        <v>0.3</v>
      </c>
      <c r="AW71" s="697" t="s">
        <v>57</v>
      </c>
      <c r="AX71" s="697" t="s">
        <v>58</v>
      </c>
      <c r="AY71" s="697" t="s">
        <v>59</v>
      </c>
      <c r="AZ71" s="698">
        <v>0.28000000000000003</v>
      </c>
      <c r="BA71" s="699" t="s">
        <v>90</v>
      </c>
      <c r="BB71" s="698">
        <v>0.2</v>
      </c>
      <c r="BC71" s="699" t="s">
        <v>1083</v>
      </c>
      <c r="BD71" s="700" t="s">
        <v>90</v>
      </c>
      <c r="BE71" s="697" t="s">
        <v>114</v>
      </c>
      <c r="BF71" s="930" t="s">
        <v>388</v>
      </c>
      <c r="BG71" s="930" t="s">
        <v>388</v>
      </c>
      <c r="BH71" s="930" t="s">
        <v>388</v>
      </c>
      <c r="BI71" s="930" t="s">
        <v>388</v>
      </c>
      <c r="BJ71" s="930" t="s">
        <v>388</v>
      </c>
      <c r="BK71" s="1336"/>
      <c r="BL71" s="1009" t="s">
        <v>620</v>
      </c>
    </row>
    <row r="72" spans="2:64" ht="199.5" customHeight="1" thickBot="1" x14ac:dyDescent="0.35">
      <c r="B72" s="1446"/>
      <c r="C72" s="1504"/>
      <c r="D72" s="1507"/>
      <c r="E72" s="598" t="s">
        <v>346</v>
      </c>
      <c r="F72" s="720" t="s">
        <v>276</v>
      </c>
      <c r="G72" s="906" t="s">
        <v>932</v>
      </c>
      <c r="H72" s="1241" t="s">
        <v>68</v>
      </c>
      <c r="I72" s="1241" t="s">
        <v>933</v>
      </c>
      <c r="J72" s="923" t="s">
        <v>934</v>
      </c>
      <c r="K72" s="923" t="s">
        <v>101</v>
      </c>
      <c r="L72" s="688" t="s">
        <v>72</v>
      </c>
      <c r="M72" s="690" t="s">
        <v>90</v>
      </c>
      <c r="N72" s="691">
        <v>0.4</v>
      </c>
      <c r="O72" s="692" t="s">
        <v>53</v>
      </c>
      <c r="P72" s="692" t="s">
        <v>53</v>
      </c>
      <c r="Q72" s="692" t="s">
        <v>53</v>
      </c>
      <c r="R72" s="692" t="s">
        <v>53</v>
      </c>
      <c r="S72" s="692" t="s">
        <v>53</v>
      </c>
      <c r="T72" s="692" t="s">
        <v>53</v>
      </c>
      <c r="U72" s="692" t="s">
        <v>53</v>
      </c>
      <c r="V72" s="692" t="s">
        <v>54</v>
      </c>
      <c r="W72" s="692" t="s">
        <v>54</v>
      </c>
      <c r="X72" s="692" t="s">
        <v>53</v>
      </c>
      <c r="Y72" s="692" t="s">
        <v>53</v>
      </c>
      <c r="Z72" s="692" t="s">
        <v>53</v>
      </c>
      <c r="AA72" s="692" t="s">
        <v>53</v>
      </c>
      <c r="AB72" s="692" t="s">
        <v>53</v>
      </c>
      <c r="AC72" s="692" t="s">
        <v>53</v>
      </c>
      <c r="AD72" s="692" t="s">
        <v>54</v>
      </c>
      <c r="AE72" s="692" t="s">
        <v>53</v>
      </c>
      <c r="AF72" s="692" t="s">
        <v>53</v>
      </c>
      <c r="AG72" s="692" t="s">
        <v>54</v>
      </c>
      <c r="AH72" s="693"/>
      <c r="AI72" s="688" t="s">
        <v>359</v>
      </c>
      <c r="AJ72" s="693"/>
      <c r="AK72" s="694" t="s">
        <v>1083</v>
      </c>
      <c r="AL72" s="695">
        <v>0.2</v>
      </c>
      <c r="AM72" s="706" t="s">
        <v>90</v>
      </c>
      <c r="AN72" s="1139" t="s">
        <v>84</v>
      </c>
      <c r="AO72" s="306" t="s">
        <v>1307</v>
      </c>
      <c r="AP72" s="1147" t="s">
        <v>615</v>
      </c>
      <c r="AQ72" s="696" t="s">
        <v>103</v>
      </c>
      <c r="AR72" s="697" t="s">
        <v>61</v>
      </c>
      <c r="AS72" s="695">
        <v>0.25</v>
      </c>
      <c r="AT72" s="697" t="s">
        <v>56</v>
      </c>
      <c r="AU72" s="695">
        <v>0.15</v>
      </c>
      <c r="AV72" s="698">
        <v>0.4</v>
      </c>
      <c r="AW72" s="697" t="s">
        <v>57</v>
      </c>
      <c r="AX72" s="697" t="s">
        <v>58</v>
      </c>
      <c r="AY72" s="697" t="s">
        <v>59</v>
      </c>
      <c r="AZ72" s="698">
        <v>0.24</v>
      </c>
      <c r="BA72" s="699" t="s">
        <v>90</v>
      </c>
      <c r="BB72" s="698">
        <v>0.2</v>
      </c>
      <c r="BC72" s="699" t="s">
        <v>1083</v>
      </c>
      <c r="BD72" s="700" t="s">
        <v>90</v>
      </c>
      <c r="BE72" s="697" t="s">
        <v>114</v>
      </c>
      <c r="BF72" s="930" t="s">
        <v>388</v>
      </c>
      <c r="BG72" s="930" t="s">
        <v>388</v>
      </c>
      <c r="BH72" s="930" t="s">
        <v>388</v>
      </c>
      <c r="BI72" s="930" t="s">
        <v>388</v>
      </c>
      <c r="BJ72" s="930" t="s">
        <v>388</v>
      </c>
      <c r="BK72" s="1336"/>
      <c r="BL72" s="1009" t="s">
        <v>621</v>
      </c>
    </row>
    <row r="73" spans="2:64" ht="133.5" customHeight="1" thickBot="1" x14ac:dyDescent="0.35">
      <c r="B73" s="1446"/>
      <c r="C73" s="1504"/>
      <c r="D73" s="1507"/>
      <c r="E73" s="1413" t="s">
        <v>74</v>
      </c>
      <c r="F73" s="1394" t="s">
        <v>277</v>
      </c>
      <c r="G73" s="1599" t="s">
        <v>935</v>
      </c>
      <c r="H73" s="1589" t="s">
        <v>68</v>
      </c>
      <c r="I73" s="1237" t="s">
        <v>1310</v>
      </c>
      <c r="J73" s="1595" t="s">
        <v>626</v>
      </c>
      <c r="K73" s="1595" t="s">
        <v>101</v>
      </c>
      <c r="L73" s="1372" t="s">
        <v>64</v>
      </c>
      <c r="M73" s="1384" t="s">
        <v>122</v>
      </c>
      <c r="N73" s="1370">
        <v>0.6</v>
      </c>
      <c r="O73" s="1104" t="s">
        <v>53</v>
      </c>
      <c r="P73" s="1104" t="s">
        <v>53</v>
      </c>
      <c r="Q73" s="1104" t="s">
        <v>53</v>
      </c>
      <c r="R73" s="1104" t="s">
        <v>53</v>
      </c>
      <c r="S73" s="1104" t="s">
        <v>53</v>
      </c>
      <c r="T73" s="1104" t="s">
        <v>53</v>
      </c>
      <c r="U73" s="1104" t="s">
        <v>53</v>
      </c>
      <c r="V73" s="1104" t="s">
        <v>54</v>
      </c>
      <c r="W73" s="1104" t="s">
        <v>54</v>
      </c>
      <c r="X73" s="1104" t="s">
        <v>53</v>
      </c>
      <c r="Y73" s="1104" t="s">
        <v>53</v>
      </c>
      <c r="Z73" s="1104" t="s">
        <v>53</v>
      </c>
      <c r="AA73" s="1104" t="s">
        <v>53</v>
      </c>
      <c r="AB73" s="1104" t="s">
        <v>53</v>
      </c>
      <c r="AC73" s="1104" t="s">
        <v>53</v>
      </c>
      <c r="AD73" s="1104" t="s">
        <v>54</v>
      </c>
      <c r="AE73" s="1104" t="s">
        <v>53</v>
      </c>
      <c r="AF73" s="1104" t="s">
        <v>53</v>
      </c>
      <c r="AG73" s="1104" t="s">
        <v>54</v>
      </c>
      <c r="AH73" s="1105"/>
      <c r="AI73" s="1372" t="s">
        <v>361</v>
      </c>
      <c r="AJ73" s="1105"/>
      <c r="AK73" s="1374" t="s">
        <v>123</v>
      </c>
      <c r="AL73" s="1376">
        <v>0.6</v>
      </c>
      <c r="AM73" s="1378" t="s">
        <v>126</v>
      </c>
      <c r="AN73" s="1151" t="s">
        <v>84</v>
      </c>
      <c r="AO73" s="303" t="s">
        <v>1308</v>
      </c>
      <c r="AP73" s="1147" t="s">
        <v>628</v>
      </c>
      <c r="AQ73" s="1148" t="s">
        <v>103</v>
      </c>
      <c r="AR73" s="1109" t="s">
        <v>61</v>
      </c>
      <c r="AS73" s="1110">
        <v>0.25</v>
      </c>
      <c r="AT73" s="1109" t="s">
        <v>56</v>
      </c>
      <c r="AU73" s="1110">
        <v>0.15</v>
      </c>
      <c r="AV73" s="1111">
        <v>0.4</v>
      </c>
      <c r="AW73" s="1109" t="s">
        <v>57</v>
      </c>
      <c r="AX73" s="1109" t="s">
        <v>65</v>
      </c>
      <c r="AY73" s="1109" t="s">
        <v>59</v>
      </c>
      <c r="AZ73" s="1111">
        <v>0.36</v>
      </c>
      <c r="BA73" s="1112" t="s">
        <v>90</v>
      </c>
      <c r="BB73" s="1111">
        <v>0.6</v>
      </c>
      <c r="BC73" s="1112" t="s">
        <v>123</v>
      </c>
      <c r="BD73" s="1113" t="s">
        <v>126</v>
      </c>
      <c r="BE73" s="1380" t="s">
        <v>60</v>
      </c>
      <c r="BF73" s="1597" t="s">
        <v>937</v>
      </c>
      <c r="BG73" s="1589" t="s">
        <v>1333</v>
      </c>
      <c r="BH73" s="1589" t="s">
        <v>468</v>
      </c>
      <c r="BI73" s="1685">
        <v>44985</v>
      </c>
      <c r="BJ73" s="1685">
        <v>45260</v>
      </c>
      <c r="BK73" s="1623"/>
      <c r="BL73" s="1616" t="s">
        <v>636</v>
      </c>
    </row>
    <row r="74" spans="2:64" ht="116.25" customHeight="1" thickBot="1" x14ac:dyDescent="0.35">
      <c r="B74" s="1446"/>
      <c r="C74" s="1504"/>
      <c r="D74" s="1507"/>
      <c r="E74" s="1436"/>
      <c r="F74" s="1437"/>
      <c r="G74" s="1666"/>
      <c r="H74" s="1612"/>
      <c r="I74" s="1253" t="s">
        <v>623</v>
      </c>
      <c r="J74" s="1613"/>
      <c r="K74" s="1613"/>
      <c r="L74" s="1415"/>
      <c r="M74" s="1424"/>
      <c r="N74" s="1414"/>
      <c r="O74" s="1114" t="s">
        <v>53</v>
      </c>
      <c r="P74" s="1114" t="s">
        <v>53</v>
      </c>
      <c r="Q74" s="1114" t="s">
        <v>53</v>
      </c>
      <c r="R74" s="1114" t="s">
        <v>53</v>
      </c>
      <c r="S74" s="1114" t="s">
        <v>53</v>
      </c>
      <c r="T74" s="1114" t="s">
        <v>53</v>
      </c>
      <c r="U74" s="1114" t="s">
        <v>53</v>
      </c>
      <c r="V74" s="1114" t="s">
        <v>54</v>
      </c>
      <c r="W74" s="1114" t="s">
        <v>54</v>
      </c>
      <c r="X74" s="1114" t="s">
        <v>53</v>
      </c>
      <c r="Y74" s="1114" t="s">
        <v>53</v>
      </c>
      <c r="Z74" s="1114" t="s">
        <v>53</v>
      </c>
      <c r="AA74" s="1114" t="s">
        <v>53</v>
      </c>
      <c r="AB74" s="1114" t="s">
        <v>53</v>
      </c>
      <c r="AC74" s="1114" t="s">
        <v>53</v>
      </c>
      <c r="AD74" s="1114" t="s">
        <v>54</v>
      </c>
      <c r="AE74" s="1114" t="s">
        <v>53</v>
      </c>
      <c r="AF74" s="1114" t="s">
        <v>53</v>
      </c>
      <c r="AG74" s="1114" t="s">
        <v>54</v>
      </c>
      <c r="AH74" s="1115"/>
      <c r="AI74" s="1415"/>
      <c r="AJ74" s="1115"/>
      <c r="AK74" s="1416"/>
      <c r="AL74" s="1417"/>
      <c r="AM74" s="1418"/>
      <c r="AN74" s="1139" t="s">
        <v>347</v>
      </c>
      <c r="AO74" s="1300" t="s">
        <v>1309</v>
      </c>
      <c r="AP74" s="1147" t="s">
        <v>1475</v>
      </c>
      <c r="AQ74" s="717" t="s">
        <v>103</v>
      </c>
      <c r="AR74" s="1119" t="s">
        <v>62</v>
      </c>
      <c r="AS74" s="1120">
        <v>0.15</v>
      </c>
      <c r="AT74" s="1119" t="s">
        <v>56</v>
      </c>
      <c r="AU74" s="1120">
        <v>0.15</v>
      </c>
      <c r="AV74" s="1121">
        <v>0.3</v>
      </c>
      <c r="AW74" s="1119" t="s">
        <v>57</v>
      </c>
      <c r="AX74" s="1119" t="s">
        <v>58</v>
      </c>
      <c r="AY74" s="1119" t="s">
        <v>59</v>
      </c>
      <c r="AZ74" s="1121">
        <v>0.252</v>
      </c>
      <c r="BA74" s="1123" t="s">
        <v>90</v>
      </c>
      <c r="BB74" s="1121">
        <v>0.6</v>
      </c>
      <c r="BC74" s="1123" t="s">
        <v>123</v>
      </c>
      <c r="BD74" s="1124" t="s">
        <v>126</v>
      </c>
      <c r="BE74" s="1419"/>
      <c r="BF74" s="1654"/>
      <c r="BG74" s="1612"/>
      <c r="BH74" s="1612"/>
      <c r="BI74" s="1689"/>
      <c r="BJ74" s="1689"/>
      <c r="BK74" s="1640"/>
      <c r="BL74" s="1625"/>
    </row>
    <row r="75" spans="2:64" ht="202.5" customHeight="1" thickBot="1" x14ac:dyDescent="0.35">
      <c r="B75" s="1446"/>
      <c r="C75" s="1504"/>
      <c r="D75" s="1507"/>
      <c r="E75" s="1433"/>
      <c r="F75" s="1395"/>
      <c r="G75" s="1600"/>
      <c r="H75" s="1590"/>
      <c r="I75" s="1253" t="s">
        <v>625</v>
      </c>
      <c r="J75" s="1596"/>
      <c r="K75" s="1596"/>
      <c r="L75" s="1373"/>
      <c r="M75" s="1385"/>
      <c r="N75" s="1371"/>
      <c r="O75" s="1114" t="s">
        <v>53</v>
      </c>
      <c r="P75" s="1114" t="s">
        <v>53</v>
      </c>
      <c r="Q75" s="1114" t="s">
        <v>53</v>
      </c>
      <c r="R75" s="1114" t="s">
        <v>53</v>
      </c>
      <c r="S75" s="1114" t="s">
        <v>53</v>
      </c>
      <c r="T75" s="1114" t="s">
        <v>53</v>
      </c>
      <c r="U75" s="1114" t="s">
        <v>53</v>
      </c>
      <c r="V75" s="1114" t="s">
        <v>54</v>
      </c>
      <c r="W75" s="1114" t="s">
        <v>54</v>
      </c>
      <c r="X75" s="1114" t="s">
        <v>53</v>
      </c>
      <c r="Y75" s="1114" t="s">
        <v>53</v>
      </c>
      <c r="Z75" s="1114" t="s">
        <v>53</v>
      </c>
      <c r="AA75" s="1114" t="s">
        <v>53</v>
      </c>
      <c r="AB75" s="1114" t="s">
        <v>53</v>
      </c>
      <c r="AC75" s="1114" t="s">
        <v>53</v>
      </c>
      <c r="AD75" s="1114" t="s">
        <v>54</v>
      </c>
      <c r="AE75" s="1114" t="s">
        <v>53</v>
      </c>
      <c r="AF75" s="1114" t="s">
        <v>53</v>
      </c>
      <c r="AG75" s="1114" t="s">
        <v>54</v>
      </c>
      <c r="AH75" s="1115"/>
      <c r="AI75" s="1373"/>
      <c r="AJ75" s="1115"/>
      <c r="AK75" s="1375"/>
      <c r="AL75" s="1377"/>
      <c r="AM75" s="1379"/>
      <c r="AN75" s="1065" t="s">
        <v>348</v>
      </c>
      <c r="AO75" s="306" t="s">
        <v>1476</v>
      </c>
      <c r="AP75" s="1147" t="s">
        <v>1311</v>
      </c>
      <c r="AQ75" s="717" t="s">
        <v>103</v>
      </c>
      <c r="AR75" s="1119" t="s">
        <v>62</v>
      </c>
      <c r="AS75" s="1120">
        <v>0.15</v>
      </c>
      <c r="AT75" s="1119" t="s">
        <v>56</v>
      </c>
      <c r="AU75" s="1120">
        <v>0.15</v>
      </c>
      <c r="AV75" s="1121">
        <v>0.3</v>
      </c>
      <c r="AW75" s="1119" t="s">
        <v>57</v>
      </c>
      <c r="AX75" s="1119" t="s">
        <v>58</v>
      </c>
      <c r="AY75" s="1119" t="s">
        <v>59</v>
      </c>
      <c r="AZ75" s="1121">
        <v>0.1764</v>
      </c>
      <c r="BA75" s="1123" t="s">
        <v>112</v>
      </c>
      <c r="BB75" s="1121">
        <v>0.6</v>
      </c>
      <c r="BC75" s="1123" t="s">
        <v>123</v>
      </c>
      <c r="BD75" s="1124" t="s">
        <v>126</v>
      </c>
      <c r="BE75" s="1381"/>
      <c r="BF75" s="1598"/>
      <c r="BG75" s="1590"/>
      <c r="BH75" s="1590"/>
      <c r="BI75" s="1635"/>
      <c r="BJ75" s="1635"/>
      <c r="BK75" s="1632"/>
      <c r="BL75" s="1617"/>
    </row>
    <row r="76" spans="2:64" ht="189" customHeight="1" thickBot="1" x14ac:dyDescent="0.35">
      <c r="B76" s="1446"/>
      <c r="C76" s="1504"/>
      <c r="D76" s="1507"/>
      <c r="E76" s="1059" t="s">
        <v>74</v>
      </c>
      <c r="F76" s="1156" t="s">
        <v>278</v>
      </c>
      <c r="G76" s="1087" t="s">
        <v>938</v>
      </c>
      <c r="H76" s="1069" t="s">
        <v>68</v>
      </c>
      <c r="I76" s="1074" t="s">
        <v>637</v>
      </c>
      <c r="J76" s="1278" t="s">
        <v>638</v>
      </c>
      <c r="K76" s="1071" t="s">
        <v>358</v>
      </c>
      <c r="L76" s="1157" t="s">
        <v>72</v>
      </c>
      <c r="M76" s="1158" t="s">
        <v>90</v>
      </c>
      <c r="N76" s="1159">
        <v>0.4</v>
      </c>
      <c r="O76" s="1104" t="s">
        <v>53</v>
      </c>
      <c r="P76" s="1104" t="s">
        <v>53</v>
      </c>
      <c r="Q76" s="1104" t="s">
        <v>53</v>
      </c>
      <c r="R76" s="1104" t="s">
        <v>53</v>
      </c>
      <c r="S76" s="1104" t="s">
        <v>53</v>
      </c>
      <c r="T76" s="1104" t="s">
        <v>53</v>
      </c>
      <c r="U76" s="1104" t="s">
        <v>53</v>
      </c>
      <c r="V76" s="1104" t="s">
        <v>54</v>
      </c>
      <c r="W76" s="1104" t="s">
        <v>54</v>
      </c>
      <c r="X76" s="1104" t="s">
        <v>53</v>
      </c>
      <c r="Y76" s="1104" t="s">
        <v>53</v>
      </c>
      <c r="Z76" s="1104" t="s">
        <v>53</v>
      </c>
      <c r="AA76" s="1104" t="s">
        <v>53</v>
      </c>
      <c r="AB76" s="1104" t="s">
        <v>53</v>
      </c>
      <c r="AC76" s="1104" t="s">
        <v>53</v>
      </c>
      <c r="AD76" s="1104" t="s">
        <v>54</v>
      </c>
      <c r="AE76" s="1104" t="s">
        <v>53</v>
      </c>
      <c r="AF76" s="1104" t="s">
        <v>53</v>
      </c>
      <c r="AG76" s="1104" t="s">
        <v>54</v>
      </c>
      <c r="AH76" s="1105"/>
      <c r="AI76" s="1157" t="s">
        <v>359</v>
      </c>
      <c r="AJ76" s="1105"/>
      <c r="AK76" s="1160" t="s">
        <v>1083</v>
      </c>
      <c r="AL76" s="1161">
        <v>0.2</v>
      </c>
      <c r="AM76" s="1162" t="s">
        <v>90</v>
      </c>
      <c r="AN76" s="1151" t="s">
        <v>84</v>
      </c>
      <c r="AO76" s="1310" t="s">
        <v>1312</v>
      </c>
      <c r="AP76" s="1057" t="s">
        <v>823</v>
      </c>
      <c r="AQ76" s="1058" t="s">
        <v>103</v>
      </c>
      <c r="AR76" s="1163" t="s">
        <v>61</v>
      </c>
      <c r="AS76" s="1161">
        <v>0.25</v>
      </c>
      <c r="AT76" s="1163" t="s">
        <v>56</v>
      </c>
      <c r="AU76" s="1161">
        <v>0.15</v>
      </c>
      <c r="AV76" s="1054">
        <v>0.4</v>
      </c>
      <c r="AW76" s="1163" t="s">
        <v>57</v>
      </c>
      <c r="AX76" s="1163" t="s">
        <v>65</v>
      </c>
      <c r="AY76" s="1163" t="s">
        <v>59</v>
      </c>
      <c r="AZ76" s="1054">
        <v>0.24</v>
      </c>
      <c r="BA76" s="1052" t="s">
        <v>90</v>
      </c>
      <c r="BB76" s="1054">
        <v>0.2</v>
      </c>
      <c r="BC76" s="1052" t="s">
        <v>1083</v>
      </c>
      <c r="BD76" s="1192" t="s">
        <v>90</v>
      </c>
      <c r="BE76" s="1163" t="s">
        <v>114</v>
      </c>
      <c r="BF76" s="1278" t="s">
        <v>940</v>
      </c>
      <c r="BG76" s="1069" t="s">
        <v>639</v>
      </c>
      <c r="BH76" s="1069" t="s">
        <v>468</v>
      </c>
      <c r="BI76" s="1250">
        <v>44958</v>
      </c>
      <c r="BJ76" s="1250">
        <v>45260</v>
      </c>
      <c r="BK76" s="1011"/>
      <c r="BL76" s="1342" t="s">
        <v>941</v>
      </c>
    </row>
    <row r="77" spans="2:64" ht="122.25" customHeight="1" x14ac:dyDescent="0.3">
      <c r="B77" s="1446"/>
      <c r="C77" s="1504"/>
      <c r="D77" s="1507"/>
      <c r="E77" s="1413" t="s">
        <v>346</v>
      </c>
      <c r="F77" s="1394" t="s">
        <v>279</v>
      </c>
      <c r="G77" s="1636" t="s">
        <v>640</v>
      </c>
      <c r="H77" s="1237" t="s">
        <v>157</v>
      </c>
      <c r="I77" s="1237" t="s">
        <v>641</v>
      </c>
      <c r="J77" s="1276" t="s">
        <v>642</v>
      </c>
      <c r="K77" s="1595" t="s">
        <v>355</v>
      </c>
      <c r="L77" s="1372" t="s">
        <v>70</v>
      </c>
      <c r="M77" s="1384" t="s">
        <v>129</v>
      </c>
      <c r="N77" s="1370">
        <v>0.8</v>
      </c>
      <c r="O77" s="1104" t="s">
        <v>53</v>
      </c>
      <c r="P77" s="1104" t="s">
        <v>53</v>
      </c>
      <c r="Q77" s="1104" t="s">
        <v>53</v>
      </c>
      <c r="R77" s="1104" t="s">
        <v>53</v>
      </c>
      <c r="S77" s="1104" t="s">
        <v>53</v>
      </c>
      <c r="T77" s="1104" t="s">
        <v>53</v>
      </c>
      <c r="U77" s="1104" t="s">
        <v>53</v>
      </c>
      <c r="V77" s="1104" t="s">
        <v>54</v>
      </c>
      <c r="W77" s="1104" t="s">
        <v>54</v>
      </c>
      <c r="X77" s="1104" t="s">
        <v>53</v>
      </c>
      <c r="Y77" s="1104" t="s">
        <v>53</v>
      </c>
      <c r="Z77" s="1104" t="s">
        <v>53</v>
      </c>
      <c r="AA77" s="1104" t="s">
        <v>53</v>
      </c>
      <c r="AB77" s="1104" t="s">
        <v>53</v>
      </c>
      <c r="AC77" s="1104" t="s">
        <v>53</v>
      </c>
      <c r="AD77" s="1104" t="s">
        <v>54</v>
      </c>
      <c r="AE77" s="1104" t="s">
        <v>53</v>
      </c>
      <c r="AF77" s="1104" t="s">
        <v>53</v>
      </c>
      <c r="AG77" s="1104" t="s">
        <v>54</v>
      </c>
      <c r="AH77" s="1105"/>
      <c r="AI77" s="1372" t="s">
        <v>361</v>
      </c>
      <c r="AJ77" s="1105"/>
      <c r="AK77" s="1374" t="s">
        <v>123</v>
      </c>
      <c r="AL77" s="1376">
        <v>0.6</v>
      </c>
      <c r="AM77" s="1378" t="s">
        <v>129</v>
      </c>
      <c r="AN77" s="1429" t="s">
        <v>84</v>
      </c>
      <c r="AO77" s="1641" t="s">
        <v>1313</v>
      </c>
      <c r="AP77" s="1408" t="s">
        <v>687</v>
      </c>
      <c r="AQ77" s="1410" t="s">
        <v>103</v>
      </c>
      <c r="AR77" s="1380" t="s">
        <v>61</v>
      </c>
      <c r="AS77" s="1376">
        <v>0.25</v>
      </c>
      <c r="AT77" s="1380" t="s">
        <v>56</v>
      </c>
      <c r="AU77" s="1376">
        <v>0.15</v>
      </c>
      <c r="AV77" s="1400">
        <v>0.4</v>
      </c>
      <c r="AW77" s="1380" t="s">
        <v>57</v>
      </c>
      <c r="AX77" s="1380" t="s">
        <v>58</v>
      </c>
      <c r="AY77" s="1380" t="s">
        <v>59</v>
      </c>
      <c r="AZ77" s="1400">
        <v>0.48</v>
      </c>
      <c r="BA77" s="1398" t="s">
        <v>122</v>
      </c>
      <c r="BB77" s="1400">
        <v>0.6</v>
      </c>
      <c r="BC77" s="1398" t="s">
        <v>123</v>
      </c>
      <c r="BD77" s="1402" t="s">
        <v>126</v>
      </c>
      <c r="BE77" s="1380" t="s">
        <v>60</v>
      </c>
      <c r="BF77" s="1597" t="s">
        <v>645</v>
      </c>
      <c r="BG77" s="1589" t="s">
        <v>646</v>
      </c>
      <c r="BH77" s="1589" t="s">
        <v>395</v>
      </c>
      <c r="BI77" s="1609">
        <v>44928</v>
      </c>
      <c r="BJ77" s="1609">
        <v>45291</v>
      </c>
      <c r="BK77" s="1011"/>
      <c r="BL77" s="1616" t="s">
        <v>648</v>
      </c>
    </row>
    <row r="78" spans="2:64" ht="87.75" customHeight="1" thickBot="1" x14ac:dyDescent="0.35">
      <c r="B78" s="1446"/>
      <c r="C78" s="1504"/>
      <c r="D78" s="1507"/>
      <c r="E78" s="1433"/>
      <c r="F78" s="1395"/>
      <c r="G78" s="1638"/>
      <c r="H78" s="1239" t="s">
        <v>51</v>
      </c>
      <c r="I78" s="1239" t="s">
        <v>643</v>
      </c>
      <c r="J78" s="1279" t="s">
        <v>644</v>
      </c>
      <c r="K78" s="1596"/>
      <c r="L78" s="1373"/>
      <c r="M78" s="1385"/>
      <c r="N78" s="1371"/>
      <c r="O78" s="1137" t="s">
        <v>53</v>
      </c>
      <c r="P78" s="1137" t="s">
        <v>53</v>
      </c>
      <c r="Q78" s="1137" t="s">
        <v>53</v>
      </c>
      <c r="R78" s="1137" t="s">
        <v>53</v>
      </c>
      <c r="S78" s="1137" t="s">
        <v>53</v>
      </c>
      <c r="T78" s="1137" t="s">
        <v>53</v>
      </c>
      <c r="U78" s="1137" t="s">
        <v>53</v>
      </c>
      <c r="V78" s="1137" t="s">
        <v>54</v>
      </c>
      <c r="W78" s="1137" t="s">
        <v>54</v>
      </c>
      <c r="X78" s="1137" t="s">
        <v>53</v>
      </c>
      <c r="Y78" s="1137" t="s">
        <v>53</v>
      </c>
      <c r="Z78" s="1137" t="s">
        <v>53</v>
      </c>
      <c r="AA78" s="1137" t="s">
        <v>53</v>
      </c>
      <c r="AB78" s="1137" t="s">
        <v>53</v>
      </c>
      <c r="AC78" s="1137" t="s">
        <v>53</v>
      </c>
      <c r="AD78" s="1137" t="s">
        <v>54</v>
      </c>
      <c r="AE78" s="1137" t="s">
        <v>53</v>
      </c>
      <c r="AF78" s="1137" t="s">
        <v>53</v>
      </c>
      <c r="AG78" s="1137" t="s">
        <v>54</v>
      </c>
      <c r="AH78" s="1138"/>
      <c r="AI78" s="1373"/>
      <c r="AJ78" s="1138"/>
      <c r="AK78" s="1375"/>
      <c r="AL78" s="1377"/>
      <c r="AM78" s="1379"/>
      <c r="AN78" s="1430"/>
      <c r="AO78" s="1642"/>
      <c r="AP78" s="1409"/>
      <c r="AQ78" s="1411"/>
      <c r="AR78" s="1381"/>
      <c r="AS78" s="1377"/>
      <c r="AT78" s="1381"/>
      <c r="AU78" s="1377"/>
      <c r="AV78" s="1401"/>
      <c r="AW78" s="1381"/>
      <c r="AX78" s="1381"/>
      <c r="AY78" s="1381"/>
      <c r="AZ78" s="1401"/>
      <c r="BA78" s="1399"/>
      <c r="BB78" s="1401"/>
      <c r="BC78" s="1399"/>
      <c r="BD78" s="1403"/>
      <c r="BE78" s="1381"/>
      <c r="BF78" s="1598"/>
      <c r="BG78" s="1590"/>
      <c r="BH78" s="1590"/>
      <c r="BI78" s="1610"/>
      <c r="BJ78" s="1610"/>
      <c r="BK78" s="1012"/>
      <c r="BL78" s="1617"/>
    </row>
    <row r="79" spans="2:64" ht="176.25" customHeight="1" thickBot="1" x14ac:dyDescent="0.35">
      <c r="B79" s="1446"/>
      <c r="C79" s="1504"/>
      <c r="D79" s="1507"/>
      <c r="E79" s="598" t="s">
        <v>50</v>
      </c>
      <c r="F79" s="1156" t="s">
        <v>280</v>
      </c>
      <c r="G79" s="1280" t="s">
        <v>649</v>
      </c>
      <c r="H79" s="1069" t="s">
        <v>51</v>
      </c>
      <c r="I79" s="1069" t="s">
        <v>650</v>
      </c>
      <c r="J79" s="1281" t="s">
        <v>651</v>
      </c>
      <c r="K79" s="1071" t="s">
        <v>355</v>
      </c>
      <c r="L79" s="1157" t="s">
        <v>70</v>
      </c>
      <c r="M79" s="1158" t="s">
        <v>129</v>
      </c>
      <c r="N79" s="1159">
        <v>0.8</v>
      </c>
      <c r="O79" s="1061" t="s">
        <v>53</v>
      </c>
      <c r="P79" s="1061" t="s">
        <v>53</v>
      </c>
      <c r="Q79" s="1061" t="s">
        <v>53</v>
      </c>
      <c r="R79" s="1061" t="s">
        <v>53</v>
      </c>
      <c r="S79" s="1061" t="s">
        <v>53</v>
      </c>
      <c r="T79" s="1061" t="s">
        <v>53</v>
      </c>
      <c r="U79" s="1061" t="s">
        <v>53</v>
      </c>
      <c r="V79" s="1061" t="s">
        <v>54</v>
      </c>
      <c r="W79" s="1061" t="s">
        <v>54</v>
      </c>
      <c r="X79" s="1061" t="s">
        <v>53</v>
      </c>
      <c r="Y79" s="1061" t="s">
        <v>53</v>
      </c>
      <c r="Z79" s="1061" t="s">
        <v>53</v>
      </c>
      <c r="AA79" s="1061" t="s">
        <v>53</v>
      </c>
      <c r="AB79" s="1061" t="s">
        <v>53</v>
      </c>
      <c r="AC79" s="1061" t="s">
        <v>53</v>
      </c>
      <c r="AD79" s="1061" t="s">
        <v>54</v>
      </c>
      <c r="AE79" s="1061" t="s">
        <v>53</v>
      </c>
      <c r="AF79" s="1061" t="s">
        <v>53</v>
      </c>
      <c r="AG79" s="1061" t="s">
        <v>54</v>
      </c>
      <c r="AH79" s="309"/>
      <c r="AI79" s="1157" t="s">
        <v>361</v>
      </c>
      <c r="AJ79" s="309"/>
      <c r="AK79" s="1160" t="s">
        <v>123</v>
      </c>
      <c r="AL79" s="1161">
        <v>0.6</v>
      </c>
      <c r="AM79" s="1162" t="s">
        <v>129</v>
      </c>
      <c r="AN79" s="1151" t="s">
        <v>84</v>
      </c>
      <c r="AO79" s="1311" t="s">
        <v>1314</v>
      </c>
      <c r="AP79" s="1057" t="s">
        <v>652</v>
      </c>
      <c r="AQ79" s="890" t="s">
        <v>103</v>
      </c>
      <c r="AR79" s="1163" t="s">
        <v>62</v>
      </c>
      <c r="AS79" s="1161">
        <v>0.15</v>
      </c>
      <c r="AT79" s="1163" t="s">
        <v>56</v>
      </c>
      <c r="AU79" s="1161">
        <v>0.15</v>
      </c>
      <c r="AV79" s="1054">
        <v>0.3</v>
      </c>
      <c r="AW79" s="1163" t="s">
        <v>57</v>
      </c>
      <c r="AX79" s="1163" t="s">
        <v>58</v>
      </c>
      <c r="AY79" s="1163" t="s">
        <v>59</v>
      </c>
      <c r="AZ79" s="1054">
        <v>0.56000000000000005</v>
      </c>
      <c r="BA79" s="1052" t="s">
        <v>122</v>
      </c>
      <c r="BB79" s="1054">
        <v>0.6</v>
      </c>
      <c r="BC79" s="1052" t="s">
        <v>123</v>
      </c>
      <c r="BD79" s="1192" t="s">
        <v>126</v>
      </c>
      <c r="BE79" s="1163" t="s">
        <v>60</v>
      </c>
      <c r="BF79" s="1278" t="s">
        <v>654</v>
      </c>
      <c r="BG79" s="1069" t="s">
        <v>655</v>
      </c>
      <c r="BH79" s="1327" t="s">
        <v>590</v>
      </c>
      <c r="BI79" s="1343">
        <v>44928</v>
      </c>
      <c r="BJ79" s="1343">
        <v>45291</v>
      </c>
      <c r="BK79" s="1328"/>
      <c r="BL79" s="1344" t="s">
        <v>656</v>
      </c>
    </row>
    <row r="80" spans="2:64" ht="162" customHeight="1" thickBot="1" x14ac:dyDescent="0.35">
      <c r="B80" s="1446"/>
      <c r="C80" s="1504"/>
      <c r="D80" s="1507"/>
      <c r="E80" s="1413" t="s">
        <v>346</v>
      </c>
      <c r="F80" s="1394" t="s">
        <v>281</v>
      </c>
      <c r="G80" s="1599" t="s">
        <v>943</v>
      </c>
      <c r="H80" s="1589" t="s">
        <v>68</v>
      </c>
      <c r="I80" s="1282" t="s">
        <v>657</v>
      </c>
      <c r="J80" s="1595" t="s">
        <v>659</v>
      </c>
      <c r="K80" s="1595" t="s">
        <v>101</v>
      </c>
      <c r="L80" s="1372" t="s">
        <v>64</v>
      </c>
      <c r="M80" s="1384" t="s">
        <v>122</v>
      </c>
      <c r="N80" s="1370">
        <v>0.6</v>
      </c>
      <c r="O80" s="1104" t="s">
        <v>53</v>
      </c>
      <c r="P80" s="1104" t="s">
        <v>53</v>
      </c>
      <c r="Q80" s="1104" t="s">
        <v>53</v>
      </c>
      <c r="R80" s="1104" t="s">
        <v>53</v>
      </c>
      <c r="S80" s="1104" t="s">
        <v>53</v>
      </c>
      <c r="T80" s="1104" t="s">
        <v>53</v>
      </c>
      <c r="U80" s="1104" t="s">
        <v>53</v>
      </c>
      <c r="V80" s="1104" t="s">
        <v>54</v>
      </c>
      <c r="W80" s="1104" t="s">
        <v>54</v>
      </c>
      <c r="X80" s="1104" t="s">
        <v>53</v>
      </c>
      <c r="Y80" s="1104" t="s">
        <v>53</v>
      </c>
      <c r="Z80" s="1104" t="s">
        <v>53</v>
      </c>
      <c r="AA80" s="1104" t="s">
        <v>53</v>
      </c>
      <c r="AB80" s="1104" t="s">
        <v>53</v>
      </c>
      <c r="AC80" s="1104" t="s">
        <v>53</v>
      </c>
      <c r="AD80" s="1104" t="s">
        <v>54</v>
      </c>
      <c r="AE80" s="1104" t="s">
        <v>53</v>
      </c>
      <c r="AF80" s="1104" t="s">
        <v>53</v>
      </c>
      <c r="AG80" s="1104" t="s">
        <v>54</v>
      </c>
      <c r="AH80" s="1105"/>
      <c r="AI80" s="1372" t="s">
        <v>361</v>
      </c>
      <c r="AJ80" s="1105"/>
      <c r="AK80" s="1374" t="s">
        <v>123</v>
      </c>
      <c r="AL80" s="1376">
        <v>0.6</v>
      </c>
      <c r="AM80" s="1378" t="s">
        <v>126</v>
      </c>
      <c r="AN80" s="1139" t="s">
        <v>84</v>
      </c>
      <c r="AO80" s="1312" t="s">
        <v>1315</v>
      </c>
      <c r="AP80" s="896" t="s">
        <v>688</v>
      </c>
      <c r="AQ80" s="1136" t="s">
        <v>103</v>
      </c>
      <c r="AR80" s="1109" t="s">
        <v>62</v>
      </c>
      <c r="AS80" s="1110">
        <v>0.15</v>
      </c>
      <c r="AT80" s="1109" t="s">
        <v>56</v>
      </c>
      <c r="AU80" s="1110">
        <v>0.15</v>
      </c>
      <c r="AV80" s="1111">
        <v>0.3</v>
      </c>
      <c r="AW80" s="1109" t="s">
        <v>57</v>
      </c>
      <c r="AX80" s="1109" t="s">
        <v>58</v>
      </c>
      <c r="AY80" s="1109" t="s">
        <v>59</v>
      </c>
      <c r="AZ80" s="1111">
        <v>0.42</v>
      </c>
      <c r="BA80" s="1112" t="s">
        <v>122</v>
      </c>
      <c r="BB80" s="1111">
        <v>0.6</v>
      </c>
      <c r="BC80" s="1112" t="s">
        <v>123</v>
      </c>
      <c r="BD80" s="1113" t="s">
        <v>126</v>
      </c>
      <c r="BE80" s="1380" t="s">
        <v>60</v>
      </c>
      <c r="BF80" s="1015" t="s">
        <v>661</v>
      </c>
      <c r="BG80" s="1237" t="s">
        <v>662</v>
      </c>
      <c r="BH80" s="1273" t="s">
        <v>430</v>
      </c>
      <c r="BI80" s="1331">
        <v>45019</v>
      </c>
      <c r="BJ80" s="1331">
        <v>45260</v>
      </c>
      <c r="BK80" s="1011"/>
      <c r="BL80" s="1616" t="s">
        <v>944</v>
      </c>
    </row>
    <row r="81" spans="2:64" ht="88.5" customHeight="1" thickBot="1" x14ac:dyDescent="0.35">
      <c r="B81" s="1446"/>
      <c r="C81" s="1504"/>
      <c r="D81" s="1507"/>
      <c r="E81" s="1433"/>
      <c r="F81" s="1395"/>
      <c r="G81" s="1600"/>
      <c r="H81" s="1590"/>
      <c r="I81" s="1239" t="s">
        <v>658</v>
      </c>
      <c r="J81" s="1596"/>
      <c r="K81" s="1596"/>
      <c r="L81" s="1373"/>
      <c r="M81" s="1385"/>
      <c r="N81" s="1371"/>
      <c r="O81" s="1137" t="s">
        <v>53</v>
      </c>
      <c r="P81" s="1137" t="s">
        <v>53</v>
      </c>
      <c r="Q81" s="1137" t="s">
        <v>53</v>
      </c>
      <c r="R81" s="1137" t="s">
        <v>53</v>
      </c>
      <c r="S81" s="1137" t="s">
        <v>53</v>
      </c>
      <c r="T81" s="1137" t="s">
        <v>53</v>
      </c>
      <c r="U81" s="1137" t="s">
        <v>53</v>
      </c>
      <c r="V81" s="1137" t="s">
        <v>54</v>
      </c>
      <c r="W81" s="1137" t="s">
        <v>54</v>
      </c>
      <c r="X81" s="1137" t="s">
        <v>53</v>
      </c>
      <c r="Y81" s="1137" t="s">
        <v>53</v>
      </c>
      <c r="Z81" s="1137" t="s">
        <v>53</v>
      </c>
      <c r="AA81" s="1137" t="s">
        <v>53</v>
      </c>
      <c r="AB81" s="1137" t="s">
        <v>53</v>
      </c>
      <c r="AC81" s="1137" t="s">
        <v>53</v>
      </c>
      <c r="AD81" s="1137" t="s">
        <v>54</v>
      </c>
      <c r="AE81" s="1137" t="s">
        <v>53</v>
      </c>
      <c r="AF81" s="1137" t="s">
        <v>53</v>
      </c>
      <c r="AG81" s="1137" t="s">
        <v>54</v>
      </c>
      <c r="AH81" s="1138"/>
      <c r="AI81" s="1373"/>
      <c r="AJ81" s="1138"/>
      <c r="AK81" s="1375"/>
      <c r="AL81" s="1377"/>
      <c r="AM81" s="1379"/>
      <c r="AN81" s="1139" t="s">
        <v>347</v>
      </c>
      <c r="AO81" s="1313" t="s">
        <v>1316</v>
      </c>
      <c r="AP81" s="897" t="s">
        <v>688</v>
      </c>
      <c r="AQ81" s="1141" t="s">
        <v>103</v>
      </c>
      <c r="AR81" s="1142" t="s">
        <v>62</v>
      </c>
      <c r="AS81" s="1143">
        <v>0.15</v>
      </c>
      <c r="AT81" s="1142" t="s">
        <v>56</v>
      </c>
      <c r="AU81" s="1143">
        <v>0.15</v>
      </c>
      <c r="AV81" s="1144">
        <v>0.3</v>
      </c>
      <c r="AW81" s="1142" t="s">
        <v>57</v>
      </c>
      <c r="AX81" s="1142" t="s">
        <v>65</v>
      </c>
      <c r="AY81" s="1142" t="s">
        <v>59</v>
      </c>
      <c r="AZ81" s="1155">
        <v>0.29399999999999998</v>
      </c>
      <c r="BA81" s="1145" t="s">
        <v>90</v>
      </c>
      <c r="BB81" s="1144">
        <v>0.6</v>
      </c>
      <c r="BC81" s="1145" t="s">
        <v>123</v>
      </c>
      <c r="BD81" s="1146" t="s">
        <v>126</v>
      </c>
      <c r="BE81" s="1381"/>
      <c r="BF81" s="1016" t="s">
        <v>946</v>
      </c>
      <c r="BG81" s="1239" t="s">
        <v>663</v>
      </c>
      <c r="BH81" s="1345" t="s">
        <v>468</v>
      </c>
      <c r="BI81" s="1340">
        <v>45019</v>
      </c>
      <c r="BJ81" s="1340">
        <v>45260</v>
      </c>
      <c r="BK81" s="1012"/>
      <c r="BL81" s="1617"/>
    </row>
    <row r="82" spans="2:64" ht="159.75" customHeight="1" thickBot="1" x14ac:dyDescent="0.35">
      <c r="B82" s="1446"/>
      <c r="C82" s="1504"/>
      <c r="D82" s="1507"/>
      <c r="E82" s="1413" t="s">
        <v>74</v>
      </c>
      <c r="F82" s="1394" t="s">
        <v>282</v>
      </c>
      <c r="G82" s="1636" t="s">
        <v>681</v>
      </c>
      <c r="H82" s="1589" t="s">
        <v>68</v>
      </c>
      <c r="I82" s="1623" t="s">
        <v>682</v>
      </c>
      <c r="J82" s="1626" t="s">
        <v>683</v>
      </c>
      <c r="K82" s="1595" t="s">
        <v>101</v>
      </c>
      <c r="L82" s="1372" t="s">
        <v>167</v>
      </c>
      <c r="M82" s="1384" t="s">
        <v>112</v>
      </c>
      <c r="N82" s="1370">
        <v>0.2</v>
      </c>
      <c r="O82" s="1104" t="s">
        <v>53</v>
      </c>
      <c r="P82" s="1104" t="s">
        <v>53</v>
      </c>
      <c r="Q82" s="1104" t="s">
        <v>53</v>
      </c>
      <c r="R82" s="1104" t="s">
        <v>53</v>
      </c>
      <c r="S82" s="1104" t="s">
        <v>53</v>
      </c>
      <c r="T82" s="1104" t="s">
        <v>53</v>
      </c>
      <c r="U82" s="1104" t="s">
        <v>53</v>
      </c>
      <c r="V82" s="1104" t="s">
        <v>54</v>
      </c>
      <c r="W82" s="1104" t="s">
        <v>54</v>
      </c>
      <c r="X82" s="1104" t="s">
        <v>53</v>
      </c>
      <c r="Y82" s="1104" t="s">
        <v>53</v>
      </c>
      <c r="Z82" s="1104" t="s">
        <v>53</v>
      </c>
      <c r="AA82" s="1104" t="s">
        <v>53</v>
      </c>
      <c r="AB82" s="1104" t="s">
        <v>53</v>
      </c>
      <c r="AC82" s="1104" t="s">
        <v>53</v>
      </c>
      <c r="AD82" s="1104" t="s">
        <v>54</v>
      </c>
      <c r="AE82" s="1104" t="s">
        <v>53</v>
      </c>
      <c r="AF82" s="1104" t="s">
        <v>53</v>
      </c>
      <c r="AG82" s="1104" t="s">
        <v>54</v>
      </c>
      <c r="AH82" s="1105"/>
      <c r="AI82" s="1372" t="s">
        <v>359</v>
      </c>
      <c r="AJ82" s="1105"/>
      <c r="AK82" s="1374" t="s">
        <v>1083</v>
      </c>
      <c r="AL82" s="1376">
        <v>0.2</v>
      </c>
      <c r="AM82" s="1378" t="s">
        <v>90</v>
      </c>
      <c r="AN82" s="1139" t="s">
        <v>84</v>
      </c>
      <c r="AO82" s="1224" t="s">
        <v>1317</v>
      </c>
      <c r="AP82" s="1147" t="s">
        <v>685</v>
      </c>
      <c r="AQ82" s="1167" t="s">
        <v>103</v>
      </c>
      <c r="AR82" s="1168" t="s">
        <v>61</v>
      </c>
      <c r="AS82" s="1169">
        <v>0.25</v>
      </c>
      <c r="AT82" s="1168" t="s">
        <v>56</v>
      </c>
      <c r="AU82" s="1169">
        <v>0.15</v>
      </c>
      <c r="AV82" s="1170">
        <v>0.4</v>
      </c>
      <c r="AW82" s="1168" t="s">
        <v>57</v>
      </c>
      <c r="AX82" s="1168" t="s">
        <v>58</v>
      </c>
      <c r="AY82" s="1168" t="s">
        <v>59</v>
      </c>
      <c r="AZ82" s="1170">
        <v>0.12</v>
      </c>
      <c r="BA82" s="1171" t="s">
        <v>112</v>
      </c>
      <c r="BB82" s="1170">
        <v>0.2</v>
      </c>
      <c r="BC82" s="1171" t="s">
        <v>1083</v>
      </c>
      <c r="BD82" s="1172" t="s">
        <v>90</v>
      </c>
      <c r="BE82" s="1380" t="s">
        <v>114</v>
      </c>
      <c r="BF82" s="1247" t="s">
        <v>388</v>
      </c>
      <c r="BG82" s="1247" t="s">
        <v>388</v>
      </c>
      <c r="BH82" s="1247" t="s">
        <v>388</v>
      </c>
      <c r="BI82" s="1247" t="s">
        <v>388</v>
      </c>
      <c r="BJ82" s="1247" t="s">
        <v>388</v>
      </c>
      <c r="BK82" s="1330"/>
      <c r="BL82" s="1591" t="s">
        <v>947</v>
      </c>
    </row>
    <row r="83" spans="2:64" ht="184.5" customHeight="1" thickBot="1" x14ac:dyDescent="0.35">
      <c r="B83" s="1446"/>
      <c r="C83" s="1504"/>
      <c r="D83" s="1507"/>
      <c r="E83" s="1436"/>
      <c r="F83" s="1437"/>
      <c r="G83" s="1637"/>
      <c r="H83" s="1621"/>
      <c r="I83" s="1624"/>
      <c r="J83" s="1639"/>
      <c r="K83" s="1613"/>
      <c r="L83" s="1415"/>
      <c r="M83" s="1424"/>
      <c r="N83" s="1414"/>
      <c r="O83" s="1137" t="s">
        <v>53</v>
      </c>
      <c r="P83" s="1137" t="s">
        <v>53</v>
      </c>
      <c r="Q83" s="1137" t="s">
        <v>53</v>
      </c>
      <c r="R83" s="1137" t="s">
        <v>53</v>
      </c>
      <c r="S83" s="1137" t="s">
        <v>53</v>
      </c>
      <c r="T83" s="1137" t="s">
        <v>53</v>
      </c>
      <c r="U83" s="1137" t="s">
        <v>53</v>
      </c>
      <c r="V83" s="1137" t="s">
        <v>54</v>
      </c>
      <c r="W83" s="1137" t="s">
        <v>54</v>
      </c>
      <c r="X83" s="1137" t="s">
        <v>53</v>
      </c>
      <c r="Y83" s="1137" t="s">
        <v>53</v>
      </c>
      <c r="Z83" s="1137" t="s">
        <v>53</v>
      </c>
      <c r="AA83" s="1137" t="s">
        <v>53</v>
      </c>
      <c r="AB83" s="1137" t="s">
        <v>53</v>
      </c>
      <c r="AC83" s="1137" t="s">
        <v>53</v>
      </c>
      <c r="AD83" s="1137" t="s">
        <v>54</v>
      </c>
      <c r="AE83" s="1137" t="s">
        <v>53</v>
      </c>
      <c r="AF83" s="1137" t="s">
        <v>53</v>
      </c>
      <c r="AG83" s="1137" t="s">
        <v>54</v>
      </c>
      <c r="AH83" s="1138"/>
      <c r="AI83" s="1415"/>
      <c r="AJ83" s="1138"/>
      <c r="AK83" s="1416"/>
      <c r="AL83" s="1417"/>
      <c r="AM83" s="1418"/>
      <c r="AN83" s="1106" t="s">
        <v>347</v>
      </c>
      <c r="AO83" s="1224" t="s">
        <v>1318</v>
      </c>
      <c r="AP83" s="1147" t="s">
        <v>691</v>
      </c>
      <c r="AQ83" s="717" t="s">
        <v>103</v>
      </c>
      <c r="AR83" s="1119" t="s">
        <v>61</v>
      </c>
      <c r="AS83" s="1120">
        <v>0.25</v>
      </c>
      <c r="AT83" s="1119" t="s">
        <v>56</v>
      </c>
      <c r="AU83" s="1120">
        <v>0.15</v>
      </c>
      <c r="AV83" s="1121">
        <v>0.4</v>
      </c>
      <c r="AW83" s="1119" t="s">
        <v>57</v>
      </c>
      <c r="AX83" s="1119" t="s">
        <v>58</v>
      </c>
      <c r="AY83" s="1119" t="s">
        <v>59</v>
      </c>
      <c r="AZ83" s="1122">
        <v>7.1999999999999995E-2</v>
      </c>
      <c r="BA83" s="1123" t="s">
        <v>112</v>
      </c>
      <c r="BB83" s="1121">
        <v>0.2</v>
      </c>
      <c r="BC83" s="1123" t="s">
        <v>1083</v>
      </c>
      <c r="BD83" s="1124" t="s">
        <v>90</v>
      </c>
      <c r="BE83" s="1419"/>
      <c r="BF83" s="1258" t="s">
        <v>388</v>
      </c>
      <c r="BG83" s="1258" t="s">
        <v>388</v>
      </c>
      <c r="BH83" s="1258" t="s">
        <v>388</v>
      </c>
      <c r="BI83" s="1258" t="s">
        <v>388</v>
      </c>
      <c r="BJ83" s="1258" t="s">
        <v>388</v>
      </c>
      <c r="BK83" s="1346"/>
      <c r="BL83" s="1614"/>
    </row>
    <row r="84" spans="2:64" ht="139.5" customHeight="1" thickBot="1" x14ac:dyDescent="0.35">
      <c r="B84" s="1446"/>
      <c r="C84" s="1504"/>
      <c r="D84" s="1507"/>
      <c r="E84" s="1393"/>
      <c r="F84" s="1395"/>
      <c r="G84" s="1638"/>
      <c r="H84" s="1256" t="s">
        <v>51</v>
      </c>
      <c r="I84" s="1075" t="s">
        <v>684</v>
      </c>
      <c r="J84" s="1283" t="s">
        <v>949</v>
      </c>
      <c r="K84" s="1596"/>
      <c r="L84" s="1373"/>
      <c r="M84" s="1385"/>
      <c r="N84" s="1371"/>
      <c r="O84" s="1125"/>
      <c r="P84" s="1125"/>
      <c r="Q84" s="1125"/>
      <c r="R84" s="1125"/>
      <c r="S84" s="1125"/>
      <c r="T84" s="1125"/>
      <c r="U84" s="1125"/>
      <c r="V84" s="1125"/>
      <c r="W84" s="1125"/>
      <c r="X84" s="1125"/>
      <c r="Y84" s="1125"/>
      <c r="Z84" s="1125"/>
      <c r="AA84" s="1125"/>
      <c r="AB84" s="1125"/>
      <c r="AC84" s="1125"/>
      <c r="AD84" s="1125"/>
      <c r="AE84" s="1125"/>
      <c r="AF84" s="1125"/>
      <c r="AG84" s="1125"/>
      <c r="AH84" s="1126"/>
      <c r="AI84" s="1373"/>
      <c r="AJ84" s="1126"/>
      <c r="AK84" s="1375"/>
      <c r="AL84" s="1377"/>
      <c r="AM84" s="1379"/>
      <c r="AN84" s="1151" t="s">
        <v>348</v>
      </c>
      <c r="AO84" s="1233" t="s">
        <v>1319</v>
      </c>
      <c r="AP84" s="1147" t="s">
        <v>686</v>
      </c>
      <c r="AQ84" s="1153" t="s">
        <v>103</v>
      </c>
      <c r="AR84" s="1142" t="s">
        <v>61</v>
      </c>
      <c r="AS84" s="1143">
        <v>0.25</v>
      </c>
      <c r="AT84" s="1142" t="s">
        <v>56</v>
      </c>
      <c r="AU84" s="1143">
        <v>0.15</v>
      </c>
      <c r="AV84" s="1144">
        <v>0.4</v>
      </c>
      <c r="AW84" s="1142" t="s">
        <v>57</v>
      </c>
      <c r="AX84" s="1142" t="s">
        <v>58</v>
      </c>
      <c r="AY84" s="1142" t="s">
        <v>59</v>
      </c>
      <c r="AZ84" s="1144">
        <v>4.3199999999999995E-2</v>
      </c>
      <c r="BA84" s="1145" t="s">
        <v>112</v>
      </c>
      <c r="BB84" s="1144">
        <v>0.2</v>
      </c>
      <c r="BC84" s="1145" t="s">
        <v>1083</v>
      </c>
      <c r="BD84" s="1146" t="s">
        <v>90</v>
      </c>
      <c r="BE84" s="1381"/>
      <c r="BF84" s="1345" t="s">
        <v>388</v>
      </c>
      <c r="BG84" s="1345" t="s">
        <v>388</v>
      </c>
      <c r="BH84" s="1345" t="s">
        <v>388</v>
      </c>
      <c r="BI84" s="1345" t="s">
        <v>388</v>
      </c>
      <c r="BJ84" s="1345" t="s">
        <v>388</v>
      </c>
      <c r="BK84" s="1347"/>
      <c r="BL84" s="1592"/>
    </row>
    <row r="85" spans="2:64" ht="195" customHeight="1" thickBot="1" x14ac:dyDescent="0.35">
      <c r="B85" s="1446"/>
      <c r="C85" s="1504"/>
      <c r="D85" s="1507"/>
      <c r="E85" s="1392" t="s">
        <v>50</v>
      </c>
      <c r="F85" s="1394" t="s">
        <v>283</v>
      </c>
      <c r="G85" s="1636" t="s">
        <v>692</v>
      </c>
      <c r="H85" s="1237" t="s">
        <v>51</v>
      </c>
      <c r="I85" s="1282" t="s">
        <v>693</v>
      </c>
      <c r="J85" s="1015" t="s">
        <v>694</v>
      </c>
      <c r="K85" s="1595" t="s">
        <v>101</v>
      </c>
      <c r="L85" s="1372" t="s">
        <v>72</v>
      </c>
      <c r="M85" s="1384" t="s">
        <v>90</v>
      </c>
      <c r="N85" s="1370">
        <v>0.4</v>
      </c>
      <c r="O85" s="1104" t="s">
        <v>53</v>
      </c>
      <c r="P85" s="1104" t="s">
        <v>53</v>
      </c>
      <c r="Q85" s="1104" t="s">
        <v>53</v>
      </c>
      <c r="R85" s="1104" t="s">
        <v>53</v>
      </c>
      <c r="S85" s="1104" t="s">
        <v>53</v>
      </c>
      <c r="T85" s="1104" t="s">
        <v>53</v>
      </c>
      <c r="U85" s="1104" t="s">
        <v>53</v>
      </c>
      <c r="V85" s="1104" t="s">
        <v>54</v>
      </c>
      <c r="W85" s="1104" t="s">
        <v>54</v>
      </c>
      <c r="X85" s="1104" t="s">
        <v>53</v>
      </c>
      <c r="Y85" s="1104" t="s">
        <v>53</v>
      </c>
      <c r="Z85" s="1104" t="s">
        <v>53</v>
      </c>
      <c r="AA85" s="1104" t="s">
        <v>53</v>
      </c>
      <c r="AB85" s="1104" t="s">
        <v>53</v>
      </c>
      <c r="AC85" s="1104" t="s">
        <v>53</v>
      </c>
      <c r="AD85" s="1104" t="s">
        <v>54</v>
      </c>
      <c r="AE85" s="1104" t="s">
        <v>53</v>
      </c>
      <c r="AF85" s="1104" t="s">
        <v>53</v>
      </c>
      <c r="AG85" s="1104" t="s">
        <v>54</v>
      </c>
      <c r="AH85" s="1105"/>
      <c r="AI85" s="1372" t="s">
        <v>360</v>
      </c>
      <c r="AJ85" s="1105"/>
      <c r="AK85" s="1374" t="s">
        <v>117</v>
      </c>
      <c r="AL85" s="1376">
        <v>0.4</v>
      </c>
      <c r="AM85" s="1378" t="s">
        <v>126</v>
      </c>
      <c r="AN85" s="1106" t="s">
        <v>84</v>
      </c>
      <c r="AO85" s="1308" t="s">
        <v>1320</v>
      </c>
      <c r="AP85" s="1152" t="s">
        <v>697</v>
      </c>
      <c r="AQ85" s="1167" t="s">
        <v>103</v>
      </c>
      <c r="AR85" s="1168" t="s">
        <v>61</v>
      </c>
      <c r="AS85" s="1169">
        <v>0.25</v>
      </c>
      <c r="AT85" s="1168" t="s">
        <v>56</v>
      </c>
      <c r="AU85" s="1169">
        <v>0.15</v>
      </c>
      <c r="AV85" s="1170">
        <v>0.4</v>
      </c>
      <c r="AW85" s="1168" t="s">
        <v>57</v>
      </c>
      <c r="AX85" s="1168" t="s">
        <v>65</v>
      </c>
      <c r="AY85" s="1168" t="s">
        <v>59</v>
      </c>
      <c r="AZ85" s="1170">
        <v>0.24</v>
      </c>
      <c r="BA85" s="1171" t="s">
        <v>90</v>
      </c>
      <c r="BB85" s="1170">
        <v>0.4</v>
      </c>
      <c r="BC85" s="1171" t="s">
        <v>117</v>
      </c>
      <c r="BD85" s="1172" t="s">
        <v>126</v>
      </c>
      <c r="BE85" s="1380" t="s">
        <v>114</v>
      </c>
      <c r="BF85" s="1597" t="s">
        <v>701</v>
      </c>
      <c r="BG85" s="1589" t="s">
        <v>702</v>
      </c>
      <c r="BH85" s="1589" t="s">
        <v>430</v>
      </c>
      <c r="BI85" s="1609">
        <v>44928</v>
      </c>
      <c r="BJ85" s="1609">
        <v>45260</v>
      </c>
      <c r="BK85" s="1266"/>
      <c r="BL85" s="1616" t="s">
        <v>703</v>
      </c>
    </row>
    <row r="86" spans="2:64" ht="156.75" customHeight="1" thickBot="1" x14ac:dyDescent="0.35">
      <c r="B86" s="1446"/>
      <c r="C86" s="1504"/>
      <c r="D86" s="1507"/>
      <c r="E86" s="1393"/>
      <c r="F86" s="1395"/>
      <c r="G86" s="1638"/>
      <c r="H86" s="1239" t="s">
        <v>68</v>
      </c>
      <c r="I86" s="1284" t="s">
        <v>696</v>
      </c>
      <c r="J86" s="1016" t="s">
        <v>695</v>
      </c>
      <c r="K86" s="1596"/>
      <c r="L86" s="1373"/>
      <c r="M86" s="1385"/>
      <c r="N86" s="1371"/>
      <c r="O86" s="1063" t="s">
        <v>53</v>
      </c>
      <c r="P86" s="1063" t="s">
        <v>53</v>
      </c>
      <c r="Q86" s="1063" t="s">
        <v>53</v>
      </c>
      <c r="R86" s="1063" t="s">
        <v>53</v>
      </c>
      <c r="S86" s="1063" t="s">
        <v>53</v>
      </c>
      <c r="T86" s="1063" t="s">
        <v>53</v>
      </c>
      <c r="U86" s="1063" t="s">
        <v>53</v>
      </c>
      <c r="V86" s="1063" t="s">
        <v>54</v>
      </c>
      <c r="W86" s="1063" t="s">
        <v>54</v>
      </c>
      <c r="X86" s="1063" t="s">
        <v>53</v>
      </c>
      <c r="Y86" s="1063" t="s">
        <v>53</v>
      </c>
      <c r="Z86" s="1063" t="s">
        <v>53</v>
      </c>
      <c r="AA86" s="1063" t="s">
        <v>53</v>
      </c>
      <c r="AB86" s="1063" t="s">
        <v>53</v>
      </c>
      <c r="AC86" s="1063" t="s">
        <v>53</v>
      </c>
      <c r="AD86" s="1063" t="s">
        <v>54</v>
      </c>
      <c r="AE86" s="1063" t="s">
        <v>53</v>
      </c>
      <c r="AF86" s="1063" t="s">
        <v>53</v>
      </c>
      <c r="AG86" s="1063" t="s">
        <v>54</v>
      </c>
      <c r="AH86" s="674"/>
      <c r="AI86" s="1373"/>
      <c r="AJ86" s="674"/>
      <c r="AK86" s="1375"/>
      <c r="AL86" s="1377"/>
      <c r="AM86" s="1379"/>
      <c r="AN86" s="1139" t="s">
        <v>347</v>
      </c>
      <c r="AO86" s="1314" t="s">
        <v>1321</v>
      </c>
      <c r="AP86" s="1147" t="s">
        <v>698</v>
      </c>
      <c r="AQ86" s="1153" t="s">
        <v>103</v>
      </c>
      <c r="AR86" s="1142" t="s">
        <v>61</v>
      </c>
      <c r="AS86" s="1143">
        <v>0.25</v>
      </c>
      <c r="AT86" s="1142" t="s">
        <v>56</v>
      </c>
      <c r="AU86" s="1143">
        <v>0.15</v>
      </c>
      <c r="AV86" s="1144">
        <v>0.4</v>
      </c>
      <c r="AW86" s="1142" t="s">
        <v>57</v>
      </c>
      <c r="AX86" s="1142" t="s">
        <v>58</v>
      </c>
      <c r="AY86" s="1142" t="s">
        <v>59</v>
      </c>
      <c r="AZ86" s="1155">
        <v>0.14399999999999999</v>
      </c>
      <c r="BA86" s="1145" t="s">
        <v>112</v>
      </c>
      <c r="BB86" s="1144">
        <v>0.4</v>
      </c>
      <c r="BC86" s="1145" t="s">
        <v>117</v>
      </c>
      <c r="BD86" s="1146" t="s">
        <v>90</v>
      </c>
      <c r="BE86" s="1381"/>
      <c r="BF86" s="1598"/>
      <c r="BG86" s="1590"/>
      <c r="BH86" s="1590"/>
      <c r="BI86" s="1610"/>
      <c r="BJ86" s="1610"/>
      <c r="BK86" s="1012"/>
      <c r="BL86" s="1617"/>
    </row>
    <row r="87" spans="2:64" ht="138.75" customHeight="1" thickBot="1" x14ac:dyDescent="0.35">
      <c r="B87" s="1446"/>
      <c r="C87" s="1504"/>
      <c r="D87" s="1507"/>
      <c r="E87" s="1392" t="s">
        <v>346</v>
      </c>
      <c r="F87" s="1394" t="s">
        <v>285</v>
      </c>
      <c r="G87" s="1636" t="s">
        <v>950</v>
      </c>
      <c r="H87" s="1589" t="s">
        <v>68</v>
      </c>
      <c r="I87" s="1618" t="s">
        <v>705</v>
      </c>
      <c r="J87" s="1626" t="s">
        <v>706</v>
      </c>
      <c r="K87" s="1595" t="s">
        <v>355</v>
      </c>
      <c r="L87" s="1372" t="s">
        <v>70</v>
      </c>
      <c r="M87" s="1384" t="s">
        <v>129</v>
      </c>
      <c r="N87" s="1370">
        <v>0.8</v>
      </c>
      <c r="O87" s="1104" t="s">
        <v>53</v>
      </c>
      <c r="P87" s="1104" t="s">
        <v>53</v>
      </c>
      <c r="Q87" s="1104" t="s">
        <v>53</v>
      </c>
      <c r="R87" s="1104" t="s">
        <v>53</v>
      </c>
      <c r="S87" s="1104" t="s">
        <v>53</v>
      </c>
      <c r="T87" s="1104" t="s">
        <v>53</v>
      </c>
      <c r="U87" s="1104" t="s">
        <v>53</v>
      </c>
      <c r="V87" s="1104" t="s">
        <v>54</v>
      </c>
      <c r="W87" s="1104" t="s">
        <v>54</v>
      </c>
      <c r="X87" s="1104" t="s">
        <v>53</v>
      </c>
      <c r="Y87" s="1104" t="s">
        <v>53</v>
      </c>
      <c r="Z87" s="1104" t="s">
        <v>53</v>
      </c>
      <c r="AA87" s="1104" t="s">
        <v>53</v>
      </c>
      <c r="AB87" s="1104" t="s">
        <v>53</v>
      </c>
      <c r="AC87" s="1104" t="s">
        <v>53</v>
      </c>
      <c r="AD87" s="1104" t="s">
        <v>54</v>
      </c>
      <c r="AE87" s="1104" t="s">
        <v>53</v>
      </c>
      <c r="AF87" s="1104" t="s">
        <v>53</v>
      </c>
      <c r="AG87" s="1104" t="s">
        <v>54</v>
      </c>
      <c r="AH87" s="1105"/>
      <c r="AI87" s="1372" t="s">
        <v>362</v>
      </c>
      <c r="AJ87" s="1105"/>
      <c r="AK87" s="1374" t="s">
        <v>130</v>
      </c>
      <c r="AL87" s="1376">
        <v>0.8</v>
      </c>
      <c r="AM87" s="1378" t="s">
        <v>129</v>
      </c>
      <c r="AN87" s="1106" t="s">
        <v>84</v>
      </c>
      <c r="AO87" s="434" t="s">
        <v>1323</v>
      </c>
      <c r="AP87" s="1147" t="s">
        <v>708</v>
      </c>
      <c r="AQ87" s="1108" t="s">
        <v>103</v>
      </c>
      <c r="AR87" s="1109" t="s">
        <v>62</v>
      </c>
      <c r="AS87" s="1110">
        <v>0.15</v>
      </c>
      <c r="AT87" s="1109" t="s">
        <v>56</v>
      </c>
      <c r="AU87" s="1110">
        <v>0.15</v>
      </c>
      <c r="AV87" s="1111">
        <v>0.3</v>
      </c>
      <c r="AW87" s="1109" t="s">
        <v>57</v>
      </c>
      <c r="AX87" s="1109" t="s">
        <v>58</v>
      </c>
      <c r="AY87" s="1109" t="s">
        <v>59</v>
      </c>
      <c r="AZ87" s="1111">
        <v>0.56000000000000005</v>
      </c>
      <c r="BA87" s="1112" t="s">
        <v>122</v>
      </c>
      <c r="BB87" s="1111">
        <v>0.8</v>
      </c>
      <c r="BC87" s="1112" t="s">
        <v>130</v>
      </c>
      <c r="BD87" s="1113" t="s">
        <v>129</v>
      </c>
      <c r="BE87" s="1380" t="s">
        <v>60</v>
      </c>
      <c r="BF87" s="1597" t="s">
        <v>712</v>
      </c>
      <c r="BG87" s="1589" t="s">
        <v>713</v>
      </c>
      <c r="BH87" s="1589" t="s">
        <v>590</v>
      </c>
      <c r="BI87" s="1605">
        <v>44928</v>
      </c>
      <c r="BJ87" s="1605">
        <v>45260</v>
      </c>
      <c r="BK87" s="1623"/>
      <c r="BL87" s="1591" t="s">
        <v>951</v>
      </c>
    </row>
    <row r="88" spans="2:64" ht="126" customHeight="1" thickTop="1" thickBot="1" x14ac:dyDescent="0.35">
      <c r="B88" s="1446"/>
      <c r="C88" s="1504"/>
      <c r="D88" s="1507"/>
      <c r="E88" s="1436"/>
      <c r="F88" s="1437"/>
      <c r="G88" s="1637"/>
      <c r="H88" s="1612"/>
      <c r="I88" s="1619"/>
      <c r="J88" s="1627"/>
      <c r="K88" s="1613"/>
      <c r="L88" s="1415"/>
      <c r="M88" s="1424"/>
      <c r="N88" s="1414"/>
      <c r="O88" s="1114" t="s">
        <v>53</v>
      </c>
      <c r="P88" s="1114" t="s">
        <v>53</v>
      </c>
      <c r="Q88" s="1114" t="s">
        <v>53</v>
      </c>
      <c r="R88" s="1114" t="s">
        <v>53</v>
      </c>
      <c r="S88" s="1114" t="s">
        <v>53</v>
      </c>
      <c r="T88" s="1114" t="s">
        <v>53</v>
      </c>
      <c r="U88" s="1114" t="s">
        <v>53</v>
      </c>
      <c r="V88" s="1114" t="s">
        <v>54</v>
      </c>
      <c r="W88" s="1114" t="s">
        <v>54</v>
      </c>
      <c r="X88" s="1114" t="s">
        <v>53</v>
      </c>
      <c r="Y88" s="1114" t="s">
        <v>53</v>
      </c>
      <c r="Z88" s="1114" t="s">
        <v>53</v>
      </c>
      <c r="AA88" s="1114" t="s">
        <v>53</v>
      </c>
      <c r="AB88" s="1114" t="s">
        <v>53</v>
      </c>
      <c r="AC88" s="1114" t="s">
        <v>53</v>
      </c>
      <c r="AD88" s="1114" t="s">
        <v>54</v>
      </c>
      <c r="AE88" s="1114" t="s">
        <v>53</v>
      </c>
      <c r="AF88" s="1114" t="s">
        <v>53</v>
      </c>
      <c r="AG88" s="1114" t="s">
        <v>54</v>
      </c>
      <c r="AH88" s="1115"/>
      <c r="AI88" s="1415"/>
      <c r="AJ88" s="1115"/>
      <c r="AK88" s="1416"/>
      <c r="AL88" s="1417"/>
      <c r="AM88" s="1418"/>
      <c r="AN88" s="1106" t="s">
        <v>347</v>
      </c>
      <c r="AO88" s="1315" t="s">
        <v>1324</v>
      </c>
      <c r="AP88" s="1147" t="s">
        <v>708</v>
      </c>
      <c r="AQ88" s="1118" t="s">
        <v>105</v>
      </c>
      <c r="AR88" s="1119" t="s">
        <v>55</v>
      </c>
      <c r="AS88" s="1120">
        <v>0.1</v>
      </c>
      <c r="AT88" s="1168" t="s">
        <v>56</v>
      </c>
      <c r="AU88" s="1120">
        <v>0.15</v>
      </c>
      <c r="AV88" s="1121">
        <v>0.25</v>
      </c>
      <c r="AW88" s="1119" t="s">
        <v>57</v>
      </c>
      <c r="AX88" s="1119" t="s">
        <v>58</v>
      </c>
      <c r="AY88" s="1119" t="s">
        <v>59</v>
      </c>
      <c r="AZ88" s="1122">
        <v>0.56000000000000005</v>
      </c>
      <c r="BA88" s="1123" t="s">
        <v>122</v>
      </c>
      <c r="BB88" s="1121">
        <v>0.60000000000000009</v>
      </c>
      <c r="BC88" s="1123" t="s">
        <v>123</v>
      </c>
      <c r="BD88" s="1124" t="s">
        <v>126</v>
      </c>
      <c r="BE88" s="1419"/>
      <c r="BF88" s="1633"/>
      <c r="BG88" s="1621"/>
      <c r="BH88" s="1621"/>
      <c r="BI88" s="1622"/>
      <c r="BJ88" s="1622"/>
      <c r="BK88" s="1624"/>
      <c r="BL88" s="1614"/>
    </row>
    <row r="89" spans="2:64" ht="144" customHeight="1" thickTop="1" thickBot="1" x14ac:dyDescent="0.35">
      <c r="B89" s="1446"/>
      <c r="C89" s="1504"/>
      <c r="D89" s="1507"/>
      <c r="E89" s="1433"/>
      <c r="F89" s="1395"/>
      <c r="G89" s="1638"/>
      <c r="H89" s="1590"/>
      <c r="I89" s="1620"/>
      <c r="J89" s="1628"/>
      <c r="K89" s="1596"/>
      <c r="L89" s="1373"/>
      <c r="M89" s="1385"/>
      <c r="N89" s="1371"/>
      <c r="O89" s="1114" t="s">
        <v>53</v>
      </c>
      <c r="P89" s="1114" t="s">
        <v>53</v>
      </c>
      <c r="Q89" s="1114" t="s">
        <v>53</v>
      </c>
      <c r="R89" s="1114" t="s">
        <v>53</v>
      </c>
      <c r="S89" s="1114" t="s">
        <v>53</v>
      </c>
      <c r="T89" s="1114" t="s">
        <v>53</v>
      </c>
      <c r="U89" s="1114" t="s">
        <v>53</v>
      </c>
      <c r="V89" s="1114" t="s">
        <v>54</v>
      </c>
      <c r="W89" s="1114" t="s">
        <v>54</v>
      </c>
      <c r="X89" s="1114" t="s">
        <v>53</v>
      </c>
      <c r="Y89" s="1114" t="s">
        <v>53</v>
      </c>
      <c r="Z89" s="1114" t="s">
        <v>53</v>
      </c>
      <c r="AA89" s="1114" t="s">
        <v>53</v>
      </c>
      <c r="AB89" s="1114" t="s">
        <v>53</v>
      </c>
      <c r="AC89" s="1114" t="s">
        <v>53</v>
      </c>
      <c r="AD89" s="1114" t="s">
        <v>54</v>
      </c>
      <c r="AE89" s="1114" t="s">
        <v>53</v>
      </c>
      <c r="AF89" s="1114" t="s">
        <v>53</v>
      </c>
      <c r="AG89" s="1114" t="s">
        <v>54</v>
      </c>
      <c r="AH89" s="1115"/>
      <c r="AI89" s="1373"/>
      <c r="AJ89" s="1115"/>
      <c r="AK89" s="1375"/>
      <c r="AL89" s="1377"/>
      <c r="AM89" s="1379"/>
      <c r="AN89" s="1106" t="s">
        <v>348</v>
      </c>
      <c r="AO89" s="1315" t="s">
        <v>1325</v>
      </c>
      <c r="AP89" s="1147" t="s">
        <v>707</v>
      </c>
      <c r="AQ89" s="1118" t="s">
        <v>103</v>
      </c>
      <c r="AR89" s="1119" t="s">
        <v>62</v>
      </c>
      <c r="AS89" s="1120">
        <v>0.15</v>
      </c>
      <c r="AT89" s="1168" t="s">
        <v>56</v>
      </c>
      <c r="AU89" s="1120">
        <v>0.15</v>
      </c>
      <c r="AV89" s="1121">
        <v>0.3</v>
      </c>
      <c r="AW89" s="1119" t="s">
        <v>57</v>
      </c>
      <c r="AX89" s="1119" t="s">
        <v>58</v>
      </c>
      <c r="AY89" s="1119" t="s">
        <v>59</v>
      </c>
      <c r="AZ89" s="1132">
        <v>0.39200000000000002</v>
      </c>
      <c r="BA89" s="1123" t="s">
        <v>90</v>
      </c>
      <c r="BB89" s="1132">
        <v>0.60000000000000009</v>
      </c>
      <c r="BC89" s="1123" t="s">
        <v>123</v>
      </c>
      <c r="BD89" s="1124" t="s">
        <v>126</v>
      </c>
      <c r="BE89" s="1381"/>
      <c r="BF89" s="1318" t="s">
        <v>714</v>
      </c>
      <c r="BG89" s="1262" t="s">
        <v>1326</v>
      </c>
      <c r="BH89" s="1262" t="s">
        <v>395</v>
      </c>
      <c r="BI89" s="1348">
        <v>44928</v>
      </c>
      <c r="BJ89" s="1348">
        <v>45291</v>
      </c>
      <c r="BK89" s="1075"/>
      <c r="BL89" s="1592"/>
    </row>
    <row r="90" spans="2:64" ht="123.75" customHeight="1" thickBot="1" x14ac:dyDescent="0.35">
      <c r="B90" s="1446"/>
      <c r="C90" s="1504"/>
      <c r="D90" s="1507"/>
      <c r="E90" s="1413" t="s">
        <v>346</v>
      </c>
      <c r="F90" s="1394" t="s">
        <v>286</v>
      </c>
      <c r="G90" s="1636" t="s">
        <v>955</v>
      </c>
      <c r="H90" s="1589" t="s">
        <v>165</v>
      </c>
      <c r="I90" s="1623" t="s">
        <v>715</v>
      </c>
      <c r="J90" s="1626" t="s">
        <v>716</v>
      </c>
      <c r="K90" s="1595" t="s">
        <v>355</v>
      </c>
      <c r="L90" s="1372" t="s">
        <v>64</v>
      </c>
      <c r="M90" s="1384" t="s">
        <v>122</v>
      </c>
      <c r="N90" s="1370">
        <v>0.6</v>
      </c>
      <c r="O90" s="1104" t="s">
        <v>53</v>
      </c>
      <c r="P90" s="1104" t="s">
        <v>53</v>
      </c>
      <c r="Q90" s="1104" t="s">
        <v>53</v>
      </c>
      <c r="R90" s="1104" t="s">
        <v>53</v>
      </c>
      <c r="S90" s="1104" t="s">
        <v>53</v>
      </c>
      <c r="T90" s="1104" t="s">
        <v>53</v>
      </c>
      <c r="U90" s="1104" t="s">
        <v>53</v>
      </c>
      <c r="V90" s="1104" t="s">
        <v>54</v>
      </c>
      <c r="W90" s="1104" t="s">
        <v>54</v>
      </c>
      <c r="X90" s="1104" t="s">
        <v>53</v>
      </c>
      <c r="Y90" s="1104" t="s">
        <v>53</v>
      </c>
      <c r="Z90" s="1104" t="s">
        <v>53</v>
      </c>
      <c r="AA90" s="1104" t="s">
        <v>53</v>
      </c>
      <c r="AB90" s="1104" t="s">
        <v>53</v>
      </c>
      <c r="AC90" s="1104" t="s">
        <v>53</v>
      </c>
      <c r="AD90" s="1104" t="s">
        <v>54</v>
      </c>
      <c r="AE90" s="1104" t="s">
        <v>53</v>
      </c>
      <c r="AF90" s="1104" t="s">
        <v>53</v>
      </c>
      <c r="AG90" s="1104" t="s">
        <v>54</v>
      </c>
      <c r="AH90" s="1105"/>
      <c r="AI90" s="1372" t="s">
        <v>362</v>
      </c>
      <c r="AJ90" s="1105"/>
      <c r="AK90" s="1374" t="s">
        <v>130</v>
      </c>
      <c r="AL90" s="1376">
        <v>0.8</v>
      </c>
      <c r="AM90" s="1378" t="s">
        <v>129</v>
      </c>
      <c r="AN90" s="1151" t="s">
        <v>84</v>
      </c>
      <c r="AO90" s="1316" t="s">
        <v>1327</v>
      </c>
      <c r="AP90" s="1147" t="s">
        <v>717</v>
      </c>
      <c r="AQ90" s="1108" t="s">
        <v>105</v>
      </c>
      <c r="AR90" s="1109" t="s">
        <v>55</v>
      </c>
      <c r="AS90" s="1110">
        <v>0.1</v>
      </c>
      <c r="AT90" s="1109" t="s">
        <v>56</v>
      </c>
      <c r="AU90" s="1110">
        <v>0.15</v>
      </c>
      <c r="AV90" s="1111">
        <v>0.25</v>
      </c>
      <c r="AW90" s="1109" t="s">
        <v>57</v>
      </c>
      <c r="AX90" s="1109" t="s">
        <v>58</v>
      </c>
      <c r="AY90" s="1109" t="s">
        <v>59</v>
      </c>
      <c r="AZ90" s="1111">
        <v>0.6</v>
      </c>
      <c r="BA90" s="1112" t="s">
        <v>122</v>
      </c>
      <c r="BB90" s="1111">
        <v>0.60000000000000009</v>
      </c>
      <c r="BC90" s="1112" t="s">
        <v>123</v>
      </c>
      <c r="BD90" s="1113" t="s">
        <v>126</v>
      </c>
      <c r="BE90" s="1380" t="s">
        <v>60</v>
      </c>
      <c r="BF90" s="1597" t="s">
        <v>956</v>
      </c>
      <c r="BG90" s="1589" t="s">
        <v>1334</v>
      </c>
      <c r="BH90" s="1589" t="s">
        <v>395</v>
      </c>
      <c r="BI90" s="1630">
        <v>44928</v>
      </c>
      <c r="BJ90" s="1630">
        <v>45291</v>
      </c>
      <c r="BK90" s="1623"/>
      <c r="BL90" s="1616" t="s">
        <v>958</v>
      </c>
    </row>
    <row r="91" spans="2:64" ht="105.75" customHeight="1" thickBot="1" x14ac:dyDescent="0.35">
      <c r="B91" s="1446"/>
      <c r="C91" s="1504"/>
      <c r="D91" s="1507"/>
      <c r="E91" s="1436"/>
      <c r="F91" s="1437"/>
      <c r="G91" s="1637"/>
      <c r="H91" s="1612"/>
      <c r="I91" s="1640"/>
      <c r="J91" s="1627"/>
      <c r="K91" s="1613"/>
      <c r="L91" s="1415"/>
      <c r="M91" s="1424"/>
      <c r="N91" s="1414"/>
      <c r="O91" s="1114" t="s">
        <v>53</v>
      </c>
      <c r="P91" s="1114" t="s">
        <v>53</v>
      </c>
      <c r="Q91" s="1114" t="s">
        <v>53</v>
      </c>
      <c r="R91" s="1114" t="s">
        <v>53</v>
      </c>
      <c r="S91" s="1114" t="s">
        <v>53</v>
      </c>
      <c r="T91" s="1114" t="s">
        <v>53</v>
      </c>
      <c r="U91" s="1114" t="s">
        <v>53</v>
      </c>
      <c r="V91" s="1114" t="s">
        <v>54</v>
      </c>
      <c r="W91" s="1114" t="s">
        <v>54</v>
      </c>
      <c r="X91" s="1114" t="s">
        <v>53</v>
      </c>
      <c r="Y91" s="1114" t="s">
        <v>53</v>
      </c>
      <c r="Z91" s="1114" t="s">
        <v>53</v>
      </c>
      <c r="AA91" s="1114" t="s">
        <v>53</v>
      </c>
      <c r="AB91" s="1114" t="s">
        <v>53</v>
      </c>
      <c r="AC91" s="1114" t="s">
        <v>53</v>
      </c>
      <c r="AD91" s="1114" t="s">
        <v>54</v>
      </c>
      <c r="AE91" s="1114" t="s">
        <v>53</v>
      </c>
      <c r="AF91" s="1114" t="s">
        <v>53</v>
      </c>
      <c r="AG91" s="1114" t="s">
        <v>54</v>
      </c>
      <c r="AH91" s="1115"/>
      <c r="AI91" s="1415"/>
      <c r="AJ91" s="1115"/>
      <c r="AK91" s="1416"/>
      <c r="AL91" s="1417"/>
      <c r="AM91" s="1418"/>
      <c r="AN91" s="1151" t="s">
        <v>347</v>
      </c>
      <c r="AO91" s="749" t="s">
        <v>1328</v>
      </c>
      <c r="AP91" s="1147" t="s">
        <v>717</v>
      </c>
      <c r="AQ91" s="1118" t="s">
        <v>105</v>
      </c>
      <c r="AR91" s="1168" t="s">
        <v>55</v>
      </c>
      <c r="AS91" s="1120">
        <v>0.1</v>
      </c>
      <c r="AT91" s="1168" t="s">
        <v>56</v>
      </c>
      <c r="AU91" s="1120">
        <v>0.15</v>
      </c>
      <c r="AV91" s="1121">
        <v>0.25</v>
      </c>
      <c r="AW91" s="1119" t="s">
        <v>57</v>
      </c>
      <c r="AX91" s="1119" t="s">
        <v>58</v>
      </c>
      <c r="AY91" s="1119" t="s">
        <v>59</v>
      </c>
      <c r="AZ91" s="1122">
        <v>0.6</v>
      </c>
      <c r="BA91" s="1123" t="s">
        <v>122</v>
      </c>
      <c r="BB91" s="1121">
        <v>0.45000000000000007</v>
      </c>
      <c r="BC91" s="1123" t="s">
        <v>123</v>
      </c>
      <c r="BD91" s="1124" t="s">
        <v>126</v>
      </c>
      <c r="BE91" s="1419"/>
      <c r="BF91" s="1633"/>
      <c r="BG91" s="1621"/>
      <c r="BH91" s="1621"/>
      <c r="BI91" s="1622"/>
      <c r="BJ91" s="1622"/>
      <c r="BK91" s="1624"/>
      <c r="BL91" s="1625"/>
    </row>
    <row r="92" spans="2:64" ht="119.25" customHeight="1" thickBot="1" x14ac:dyDescent="0.35">
      <c r="B92" s="1446"/>
      <c r="C92" s="1504"/>
      <c r="D92" s="1507"/>
      <c r="E92" s="1436"/>
      <c r="F92" s="1437"/>
      <c r="G92" s="1637"/>
      <c r="H92" s="1612"/>
      <c r="I92" s="1640"/>
      <c r="J92" s="1627"/>
      <c r="K92" s="1613"/>
      <c r="L92" s="1415"/>
      <c r="M92" s="1424"/>
      <c r="N92" s="1414"/>
      <c r="O92" s="1114" t="s">
        <v>53</v>
      </c>
      <c r="P92" s="1114" t="s">
        <v>53</v>
      </c>
      <c r="Q92" s="1114" t="s">
        <v>53</v>
      </c>
      <c r="R92" s="1114" t="s">
        <v>53</v>
      </c>
      <c r="S92" s="1114" t="s">
        <v>53</v>
      </c>
      <c r="T92" s="1114" t="s">
        <v>53</v>
      </c>
      <c r="U92" s="1114" t="s">
        <v>53</v>
      </c>
      <c r="V92" s="1114" t="s">
        <v>54</v>
      </c>
      <c r="W92" s="1114" t="s">
        <v>54</v>
      </c>
      <c r="X92" s="1114" t="s">
        <v>53</v>
      </c>
      <c r="Y92" s="1114" t="s">
        <v>53</v>
      </c>
      <c r="Z92" s="1114" t="s">
        <v>53</v>
      </c>
      <c r="AA92" s="1114" t="s">
        <v>53</v>
      </c>
      <c r="AB92" s="1114" t="s">
        <v>53</v>
      </c>
      <c r="AC92" s="1114" t="s">
        <v>53</v>
      </c>
      <c r="AD92" s="1114" t="s">
        <v>54</v>
      </c>
      <c r="AE92" s="1114" t="s">
        <v>53</v>
      </c>
      <c r="AF92" s="1114" t="s">
        <v>53</v>
      </c>
      <c r="AG92" s="1114" t="s">
        <v>54</v>
      </c>
      <c r="AH92" s="1115"/>
      <c r="AI92" s="1415"/>
      <c r="AJ92" s="1115"/>
      <c r="AK92" s="1416"/>
      <c r="AL92" s="1417"/>
      <c r="AM92" s="1418"/>
      <c r="AN92" s="1139" t="s">
        <v>348</v>
      </c>
      <c r="AO92" s="1317" t="s">
        <v>1329</v>
      </c>
      <c r="AP92" s="1147" t="s">
        <v>717</v>
      </c>
      <c r="AQ92" s="1118" t="s">
        <v>105</v>
      </c>
      <c r="AR92" s="1168" t="s">
        <v>55</v>
      </c>
      <c r="AS92" s="1120">
        <v>0.1</v>
      </c>
      <c r="AT92" s="1168" t="s">
        <v>56</v>
      </c>
      <c r="AU92" s="1120">
        <v>0.15</v>
      </c>
      <c r="AV92" s="1121">
        <v>0.25</v>
      </c>
      <c r="AW92" s="1119" t="s">
        <v>57</v>
      </c>
      <c r="AX92" s="1119" t="s">
        <v>58</v>
      </c>
      <c r="AY92" s="1119" t="s">
        <v>59</v>
      </c>
      <c r="AZ92" s="1132">
        <v>0.6</v>
      </c>
      <c r="BA92" s="1123" t="s">
        <v>122</v>
      </c>
      <c r="BB92" s="1121">
        <v>0.33750000000000002</v>
      </c>
      <c r="BC92" s="1123" t="s">
        <v>117</v>
      </c>
      <c r="BD92" s="1124" t="s">
        <v>126</v>
      </c>
      <c r="BE92" s="1419"/>
      <c r="BF92" s="1252" t="s">
        <v>959</v>
      </c>
      <c r="BG92" s="1253" t="s">
        <v>1335</v>
      </c>
      <c r="BH92" s="1253" t="s">
        <v>395</v>
      </c>
      <c r="BI92" s="1254">
        <v>44928</v>
      </c>
      <c r="BJ92" s="1254">
        <v>45291</v>
      </c>
      <c r="BK92" s="1013"/>
      <c r="BL92" s="1625"/>
    </row>
    <row r="93" spans="2:64" ht="108" customHeight="1" thickBot="1" x14ac:dyDescent="0.35">
      <c r="B93" s="1446"/>
      <c r="C93" s="1504"/>
      <c r="D93" s="1507"/>
      <c r="E93" s="1436"/>
      <c r="F93" s="1437"/>
      <c r="G93" s="1637"/>
      <c r="H93" s="1612"/>
      <c r="I93" s="1640"/>
      <c r="J93" s="1627"/>
      <c r="K93" s="1613"/>
      <c r="L93" s="1415"/>
      <c r="M93" s="1424"/>
      <c r="N93" s="1414"/>
      <c r="O93" s="1114" t="s">
        <v>53</v>
      </c>
      <c r="P93" s="1114" t="s">
        <v>53</v>
      </c>
      <c r="Q93" s="1114" t="s">
        <v>53</v>
      </c>
      <c r="R93" s="1114" t="s">
        <v>53</v>
      </c>
      <c r="S93" s="1114" t="s">
        <v>53</v>
      </c>
      <c r="T93" s="1114" t="s">
        <v>53</v>
      </c>
      <c r="U93" s="1114" t="s">
        <v>53</v>
      </c>
      <c r="V93" s="1114" t="s">
        <v>54</v>
      </c>
      <c r="W93" s="1114" t="s">
        <v>54</v>
      </c>
      <c r="X93" s="1114" t="s">
        <v>53</v>
      </c>
      <c r="Y93" s="1114" t="s">
        <v>53</v>
      </c>
      <c r="Z93" s="1114" t="s">
        <v>53</v>
      </c>
      <c r="AA93" s="1114" t="s">
        <v>53</v>
      </c>
      <c r="AB93" s="1114" t="s">
        <v>53</v>
      </c>
      <c r="AC93" s="1114" t="s">
        <v>53</v>
      </c>
      <c r="AD93" s="1114" t="s">
        <v>54</v>
      </c>
      <c r="AE93" s="1114" t="s">
        <v>53</v>
      </c>
      <c r="AF93" s="1114" t="s">
        <v>53</v>
      </c>
      <c r="AG93" s="1114" t="s">
        <v>54</v>
      </c>
      <c r="AH93" s="1115"/>
      <c r="AI93" s="1415"/>
      <c r="AJ93" s="1115"/>
      <c r="AK93" s="1416"/>
      <c r="AL93" s="1417"/>
      <c r="AM93" s="1418"/>
      <c r="AN93" s="1139" t="s">
        <v>349</v>
      </c>
      <c r="AO93" s="749" t="s">
        <v>1330</v>
      </c>
      <c r="AP93" s="1147" t="s">
        <v>717</v>
      </c>
      <c r="AQ93" s="1118" t="s">
        <v>105</v>
      </c>
      <c r="AR93" s="1168" t="s">
        <v>55</v>
      </c>
      <c r="AS93" s="1120">
        <v>0.1</v>
      </c>
      <c r="AT93" s="1168" t="s">
        <v>56</v>
      </c>
      <c r="AU93" s="1120">
        <v>0.15</v>
      </c>
      <c r="AV93" s="1121">
        <v>0.25</v>
      </c>
      <c r="AW93" s="1119" t="s">
        <v>57</v>
      </c>
      <c r="AX93" s="1119" t="s">
        <v>58</v>
      </c>
      <c r="AY93" s="1119" t="s">
        <v>59</v>
      </c>
      <c r="AZ93" s="1121">
        <v>0.6</v>
      </c>
      <c r="BA93" s="1123" t="s">
        <v>122</v>
      </c>
      <c r="BB93" s="1121">
        <v>0.25312500000000004</v>
      </c>
      <c r="BC93" s="1123" t="s">
        <v>117</v>
      </c>
      <c r="BD93" s="1124" t="s">
        <v>126</v>
      </c>
      <c r="BE93" s="1419"/>
      <c r="BF93" s="1252" t="s">
        <v>725</v>
      </c>
      <c r="BG93" s="1253" t="s">
        <v>1335</v>
      </c>
      <c r="BH93" s="1253" t="s">
        <v>395</v>
      </c>
      <c r="BI93" s="1254">
        <v>44928</v>
      </c>
      <c r="BJ93" s="1254">
        <v>45289</v>
      </c>
      <c r="BK93" s="1013"/>
      <c r="BL93" s="1625"/>
    </row>
    <row r="94" spans="2:64" ht="117.75" customHeight="1" thickBot="1" x14ac:dyDescent="0.35">
      <c r="B94" s="1446"/>
      <c r="C94" s="1504"/>
      <c r="D94" s="1507"/>
      <c r="E94" s="1436"/>
      <c r="F94" s="1437"/>
      <c r="G94" s="1637"/>
      <c r="H94" s="1612"/>
      <c r="I94" s="1640"/>
      <c r="J94" s="1627"/>
      <c r="K94" s="1613"/>
      <c r="L94" s="1415"/>
      <c r="M94" s="1424"/>
      <c r="N94" s="1414"/>
      <c r="O94" s="1114" t="s">
        <v>53</v>
      </c>
      <c r="P94" s="1114" t="s">
        <v>53</v>
      </c>
      <c r="Q94" s="1114" t="s">
        <v>53</v>
      </c>
      <c r="R94" s="1114" t="s">
        <v>53</v>
      </c>
      <c r="S94" s="1114" t="s">
        <v>53</v>
      </c>
      <c r="T94" s="1114" t="s">
        <v>53</v>
      </c>
      <c r="U94" s="1114" t="s">
        <v>53</v>
      </c>
      <c r="V94" s="1114" t="s">
        <v>54</v>
      </c>
      <c r="W94" s="1114" t="s">
        <v>54</v>
      </c>
      <c r="X94" s="1114" t="s">
        <v>53</v>
      </c>
      <c r="Y94" s="1114" t="s">
        <v>53</v>
      </c>
      <c r="Z94" s="1114" t="s">
        <v>53</v>
      </c>
      <c r="AA94" s="1114" t="s">
        <v>53</v>
      </c>
      <c r="AB94" s="1114" t="s">
        <v>53</v>
      </c>
      <c r="AC94" s="1114" t="s">
        <v>53</v>
      </c>
      <c r="AD94" s="1114" t="s">
        <v>54</v>
      </c>
      <c r="AE94" s="1114" t="s">
        <v>53</v>
      </c>
      <c r="AF94" s="1114" t="s">
        <v>53</v>
      </c>
      <c r="AG94" s="1114" t="s">
        <v>54</v>
      </c>
      <c r="AH94" s="1115"/>
      <c r="AI94" s="1415"/>
      <c r="AJ94" s="1115"/>
      <c r="AK94" s="1416"/>
      <c r="AL94" s="1417"/>
      <c r="AM94" s="1418"/>
      <c r="AN94" s="1065" t="s">
        <v>350</v>
      </c>
      <c r="AO94" s="1306" t="s">
        <v>1331</v>
      </c>
      <c r="AP94" s="1147" t="s">
        <v>718</v>
      </c>
      <c r="AQ94" s="1118" t="s">
        <v>105</v>
      </c>
      <c r="AR94" s="1168" t="s">
        <v>55</v>
      </c>
      <c r="AS94" s="1120">
        <v>0.1</v>
      </c>
      <c r="AT94" s="1168" t="s">
        <v>56</v>
      </c>
      <c r="AU94" s="1120">
        <v>0.15</v>
      </c>
      <c r="AV94" s="1121">
        <v>0.25</v>
      </c>
      <c r="AW94" s="1119" t="s">
        <v>57</v>
      </c>
      <c r="AX94" s="1119" t="s">
        <v>58</v>
      </c>
      <c r="AY94" s="1119" t="s">
        <v>59</v>
      </c>
      <c r="AZ94" s="1121">
        <v>0.6</v>
      </c>
      <c r="BA94" s="1123" t="s">
        <v>122</v>
      </c>
      <c r="BB94" s="1121">
        <v>0.18984375000000003</v>
      </c>
      <c r="BC94" s="1123" t="s">
        <v>1083</v>
      </c>
      <c r="BD94" s="1124" t="s">
        <v>126</v>
      </c>
      <c r="BE94" s="1419"/>
      <c r="BF94" s="1629" t="s">
        <v>726</v>
      </c>
      <c r="BG94" s="1604" t="s">
        <v>1335</v>
      </c>
      <c r="BH94" s="1604" t="s">
        <v>430</v>
      </c>
      <c r="BI94" s="1630">
        <v>44928</v>
      </c>
      <c r="BJ94" s="1630">
        <v>45289</v>
      </c>
      <c r="BK94" s="1631"/>
      <c r="BL94" s="1625"/>
    </row>
    <row r="95" spans="2:64" ht="115.5" customHeight="1" thickBot="1" x14ac:dyDescent="0.35">
      <c r="B95" s="1446"/>
      <c r="C95" s="1504"/>
      <c r="D95" s="1507"/>
      <c r="E95" s="1433"/>
      <c r="F95" s="1395"/>
      <c r="G95" s="1638"/>
      <c r="H95" s="1590"/>
      <c r="I95" s="1632"/>
      <c r="J95" s="1628"/>
      <c r="K95" s="1596"/>
      <c r="L95" s="1373"/>
      <c r="M95" s="1385"/>
      <c r="N95" s="1371"/>
      <c r="O95" s="1137" t="s">
        <v>53</v>
      </c>
      <c r="P95" s="1137" t="s">
        <v>53</v>
      </c>
      <c r="Q95" s="1137" t="s">
        <v>53</v>
      </c>
      <c r="R95" s="1137" t="s">
        <v>53</v>
      </c>
      <c r="S95" s="1137" t="s">
        <v>53</v>
      </c>
      <c r="T95" s="1137" t="s">
        <v>53</v>
      </c>
      <c r="U95" s="1137" t="s">
        <v>53</v>
      </c>
      <c r="V95" s="1137" t="s">
        <v>54</v>
      </c>
      <c r="W95" s="1137" t="s">
        <v>54</v>
      </c>
      <c r="X95" s="1137" t="s">
        <v>53</v>
      </c>
      <c r="Y95" s="1137" t="s">
        <v>53</v>
      </c>
      <c r="Z95" s="1137" t="s">
        <v>53</v>
      </c>
      <c r="AA95" s="1137" t="s">
        <v>53</v>
      </c>
      <c r="AB95" s="1137" t="s">
        <v>53</v>
      </c>
      <c r="AC95" s="1137" t="s">
        <v>53</v>
      </c>
      <c r="AD95" s="1137" t="s">
        <v>54</v>
      </c>
      <c r="AE95" s="1137" t="s">
        <v>53</v>
      </c>
      <c r="AF95" s="1137" t="s">
        <v>53</v>
      </c>
      <c r="AG95" s="1137" t="s">
        <v>54</v>
      </c>
      <c r="AH95" s="1138"/>
      <c r="AI95" s="1373"/>
      <c r="AJ95" s="1138"/>
      <c r="AK95" s="1375"/>
      <c r="AL95" s="1377"/>
      <c r="AM95" s="1379"/>
      <c r="AN95" s="1065" t="s">
        <v>351</v>
      </c>
      <c r="AO95" s="764" t="s">
        <v>1332</v>
      </c>
      <c r="AP95" s="1147" t="s">
        <v>717</v>
      </c>
      <c r="AQ95" s="652" t="s">
        <v>105</v>
      </c>
      <c r="AR95" s="1154" t="s">
        <v>55</v>
      </c>
      <c r="AS95" s="1143">
        <v>0.1</v>
      </c>
      <c r="AT95" s="1154" t="s">
        <v>56</v>
      </c>
      <c r="AU95" s="1143">
        <v>0.15</v>
      </c>
      <c r="AV95" s="1144">
        <v>0.25</v>
      </c>
      <c r="AW95" s="1142" t="s">
        <v>57</v>
      </c>
      <c r="AX95" s="1142" t="s">
        <v>58</v>
      </c>
      <c r="AY95" s="1142" t="s">
        <v>59</v>
      </c>
      <c r="AZ95" s="1144">
        <v>0.6</v>
      </c>
      <c r="BA95" s="1145" t="s">
        <v>122</v>
      </c>
      <c r="BB95" s="1144">
        <v>0.14238281250000001</v>
      </c>
      <c r="BC95" s="1145" t="s">
        <v>1083</v>
      </c>
      <c r="BD95" s="1146" t="s">
        <v>126</v>
      </c>
      <c r="BE95" s="1381"/>
      <c r="BF95" s="1598"/>
      <c r="BG95" s="1590"/>
      <c r="BH95" s="1590"/>
      <c r="BI95" s="1606"/>
      <c r="BJ95" s="1606"/>
      <c r="BK95" s="1632"/>
      <c r="BL95" s="1617"/>
    </row>
    <row r="96" spans="2:64" ht="117" customHeight="1" thickBot="1" x14ac:dyDescent="0.35">
      <c r="B96" s="1446"/>
      <c r="C96" s="1504"/>
      <c r="D96" s="1507"/>
      <c r="E96" s="1413" t="s">
        <v>50</v>
      </c>
      <c r="F96" s="1394" t="s">
        <v>287</v>
      </c>
      <c r="G96" s="1599" t="s">
        <v>961</v>
      </c>
      <c r="H96" s="1589" t="s">
        <v>68</v>
      </c>
      <c r="I96" s="1623" t="s">
        <v>727</v>
      </c>
      <c r="J96" s="1626" t="s">
        <v>962</v>
      </c>
      <c r="K96" s="1595" t="s">
        <v>355</v>
      </c>
      <c r="L96" s="1372" t="s">
        <v>64</v>
      </c>
      <c r="M96" s="1384" t="s">
        <v>122</v>
      </c>
      <c r="N96" s="1370">
        <v>0.6</v>
      </c>
      <c r="O96" s="1104" t="s">
        <v>53</v>
      </c>
      <c r="P96" s="1104" t="s">
        <v>53</v>
      </c>
      <c r="Q96" s="1104" t="s">
        <v>53</v>
      </c>
      <c r="R96" s="1104" t="s">
        <v>53</v>
      </c>
      <c r="S96" s="1104" t="s">
        <v>53</v>
      </c>
      <c r="T96" s="1104" t="s">
        <v>53</v>
      </c>
      <c r="U96" s="1104" t="s">
        <v>53</v>
      </c>
      <c r="V96" s="1104" t="s">
        <v>54</v>
      </c>
      <c r="W96" s="1104" t="s">
        <v>54</v>
      </c>
      <c r="X96" s="1104" t="s">
        <v>53</v>
      </c>
      <c r="Y96" s="1104" t="s">
        <v>53</v>
      </c>
      <c r="Z96" s="1104" t="s">
        <v>53</v>
      </c>
      <c r="AA96" s="1104" t="s">
        <v>53</v>
      </c>
      <c r="AB96" s="1104" t="s">
        <v>53</v>
      </c>
      <c r="AC96" s="1104" t="s">
        <v>53</v>
      </c>
      <c r="AD96" s="1104" t="s">
        <v>54</v>
      </c>
      <c r="AE96" s="1104" t="s">
        <v>53</v>
      </c>
      <c r="AF96" s="1104" t="s">
        <v>53</v>
      </c>
      <c r="AG96" s="1104" t="s">
        <v>54</v>
      </c>
      <c r="AH96" s="1105"/>
      <c r="AI96" s="1372" t="s">
        <v>361</v>
      </c>
      <c r="AJ96" s="1105"/>
      <c r="AK96" s="1374" t="s">
        <v>123</v>
      </c>
      <c r="AL96" s="1376">
        <v>0.6</v>
      </c>
      <c r="AM96" s="1378" t="s">
        <v>126</v>
      </c>
      <c r="AN96" s="1151" t="s">
        <v>84</v>
      </c>
      <c r="AO96" s="1315" t="s">
        <v>1338</v>
      </c>
      <c r="AP96" s="1147" t="s">
        <v>729</v>
      </c>
      <c r="AQ96" s="1108" t="s">
        <v>103</v>
      </c>
      <c r="AR96" s="1109" t="s">
        <v>62</v>
      </c>
      <c r="AS96" s="1110">
        <v>0.15</v>
      </c>
      <c r="AT96" s="1109" t="s">
        <v>56</v>
      </c>
      <c r="AU96" s="1110">
        <v>0.15</v>
      </c>
      <c r="AV96" s="1111">
        <v>0.3</v>
      </c>
      <c r="AW96" s="1109" t="s">
        <v>57</v>
      </c>
      <c r="AX96" s="1109" t="s">
        <v>58</v>
      </c>
      <c r="AY96" s="1109" t="s">
        <v>59</v>
      </c>
      <c r="AZ96" s="1111">
        <v>0.42</v>
      </c>
      <c r="BA96" s="1112" t="s">
        <v>122</v>
      </c>
      <c r="BB96" s="1111">
        <v>0.6</v>
      </c>
      <c r="BC96" s="1112" t="s">
        <v>123</v>
      </c>
      <c r="BD96" s="1113" t="s">
        <v>126</v>
      </c>
      <c r="BE96" s="1380" t="s">
        <v>60</v>
      </c>
      <c r="BF96" s="1597" t="s">
        <v>733</v>
      </c>
      <c r="BG96" s="1589" t="s">
        <v>1336</v>
      </c>
      <c r="BH96" s="1589" t="s">
        <v>1342</v>
      </c>
      <c r="BI96" s="1685">
        <v>45201</v>
      </c>
      <c r="BJ96" s="1685">
        <v>45289</v>
      </c>
      <c r="BK96" s="1623"/>
      <c r="BL96" s="1591" t="s">
        <v>736</v>
      </c>
    </row>
    <row r="97" spans="2:64" ht="161.25" customHeight="1" thickTop="1" thickBot="1" x14ac:dyDescent="0.35">
      <c r="B97" s="1446"/>
      <c r="C97" s="1504"/>
      <c r="D97" s="1507"/>
      <c r="E97" s="1436"/>
      <c r="F97" s="1437"/>
      <c r="G97" s="1666"/>
      <c r="H97" s="1612"/>
      <c r="I97" s="1640"/>
      <c r="J97" s="1627"/>
      <c r="K97" s="1613"/>
      <c r="L97" s="1415"/>
      <c r="M97" s="1424"/>
      <c r="N97" s="1414"/>
      <c r="O97" s="1114" t="s">
        <v>53</v>
      </c>
      <c r="P97" s="1114" t="s">
        <v>53</v>
      </c>
      <c r="Q97" s="1114" t="s">
        <v>53</v>
      </c>
      <c r="R97" s="1114" t="s">
        <v>53</v>
      </c>
      <c r="S97" s="1114" t="s">
        <v>53</v>
      </c>
      <c r="T97" s="1114" t="s">
        <v>53</v>
      </c>
      <c r="U97" s="1114" t="s">
        <v>53</v>
      </c>
      <c r="V97" s="1114" t="s">
        <v>54</v>
      </c>
      <c r="W97" s="1114" t="s">
        <v>54</v>
      </c>
      <c r="X97" s="1114" t="s">
        <v>53</v>
      </c>
      <c r="Y97" s="1114" t="s">
        <v>53</v>
      </c>
      <c r="Z97" s="1114" t="s">
        <v>53</v>
      </c>
      <c r="AA97" s="1114" t="s">
        <v>53</v>
      </c>
      <c r="AB97" s="1114" t="s">
        <v>53</v>
      </c>
      <c r="AC97" s="1114" t="s">
        <v>53</v>
      </c>
      <c r="AD97" s="1114" t="s">
        <v>54</v>
      </c>
      <c r="AE97" s="1114" t="s">
        <v>53</v>
      </c>
      <c r="AF97" s="1114" t="s">
        <v>53</v>
      </c>
      <c r="AG97" s="1114" t="s">
        <v>54</v>
      </c>
      <c r="AH97" s="1115"/>
      <c r="AI97" s="1415"/>
      <c r="AJ97" s="1115"/>
      <c r="AK97" s="1416"/>
      <c r="AL97" s="1417"/>
      <c r="AM97" s="1418"/>
      <c r="AN97" s="1139" t="s">
        <v>347</v>
      </c>
      <c r="AO97" s="1306" t="s">
        <v>1339</v>
      </c>
      <c r="AP97" s="1147" t="s">
        <v>1445</v>
      </c>
      <c r="AQ97" s="1118" t="s">
        <v>103</v>
      </c>
      <c r="AR97" s="1119" t="s">
        <v>62</v>
      </c>
      <c r="AS97" s="1120">
        <v>0.15</v>
      </c>
      <c r="AT97" s="1168" t="s">
        <v>56</v>
      </c>
      <c r="AU97" s="1120">
        <v>0.15</v>
      </c>
      <c r="AV97" s="1121">
        <v>0.3</v>
      </c>
      <c r="AW97" s="1168" t="s">
        <v>57</v>
      </c>
      <c r="AX97" s="1168" t="s">
        <v>65</v>
      </c>
      <c r="AY97" s="1168" t="s">
        <v>59</v>
      </c>
      <c r="AZ97" s="1122">
        <v>0.29399999999999998</v>
      </c>
      <c r="BA97" s="1123" t="s">
        <v>90</v>
      </c>
      <c r="BB97" s="1121">
        <v>0.6</v>
      </c>
      <c r="BC97" s="1123" t="s">
        <v>123</v>
      </c>
      <c r="BD97" s="1124" t="s">
        <v>126</v>
      </c>
      <c r="BE97" s="1419"/>
      <c r="BF97" s="1633"/>
      <c r="BG97" s="1621"/>
      <c r="BH97" s="1621"/>
      <c r="BI97" s="1686"/>
      <c r="BJ97" s="1686"/>
      <c r="BK97" s="1624"/>
      <c r="BL97" s="1614"/>
    </row>
    <row r="98" spans="2:64" ht="103.5" customHeight="1" thickBot="1" x14ac:dyDescent="0.35">
      <c r="B98" s="1446"/>
      <c r="C98" s="1504"/>
      <c r="D98" s="1507"/>
      <c r="E98" s="1436"/>
      <c r="F98" s="1437"/>
      <c r="G98" s="1666"/>
      <c r="H98" s="1612"/>
      <c r="I98" s="1640"/>
      <c r="J98" s="1627"/>
      <c r="K98" s="1613"/>
      <c r="L98" s="1415"/>
      <c r="M98" s="1424"/>
      <c r="N98" s="1414"/>
      <c r="O98" s="1114" t="s">
        <v>53</v>
      </c>
      <c r="P98" s="1114" t="s">
        <v>53</v>
      </c>
      <c r="Q98" s="1114" t="s">
        <v>53</v>
      </c>
      <c r="R98" s="1114" t="s">
        <v>53</v>
      </c>
      <c r="S98" s="1114" t="s">
        <v>53</v>
      </c>
      <c r="T98" s="1114" t="s">
        <v>53</v>
      </c>
      <c r="U98" s="1114" t="s">
        <v>53</v>
      </c>
      <c r="V98" s="1114" t="s">
        <v>54</v>
      </c>
      <c r="W98" s="1114" t="s">
        <v>54</v>
      </c>
      <c r="X98" s="1114" t="s">
        <v>53</v>
      </c>
      <c r="Y98" s="1114" t="s">
        <v>53</v>
      </c>
      <c r="Z98" s="1114" t="s">
        <v>53</v>
      </c>
      <c r="AA98" s="1114" t="s">
        <v>53</v>
      </c>
      <c r="AB98" s="1114" t="s">
        <v>53</v>
      </c>
      <c r="AC98" s="1114" t="s">
        <v>53</v>
      </c>
      <c r="AD98" s="1114" t="s">
        <v>54</v>
      </c>
      <c r="AE98" s="1114" t="s">
        <v>53</v>
      </c>
      <c r="AF98" s="1114" t="s">
        <v>53</v>
      </c>
      <c r="AG98" s="1114" t="s">
        <v>54</v>
      </c>
      <c r="AH98" s="1115"/>
      <c r="AI98" s="1415"/>
      <c r="AJ98" s="1115"/>
      <c r="AK98" s="1416"/>
      <c r="AL98" s="1417"/>
      <c r="AM98" s="1418"/>
      <c r="AN98" s="1065" t="s">
        <v>348</v>
      </c>
      <c r="AO98" s="1300" t="s">
        <v>1340</v>
      </c>
      <c r="AP98" s="1147" t="s">
        <v>964</v>
      </c>
      <c r="AQ98" s="1118" t="s">
        <v>103</v>
      </c>
      <c r="AR98" s="1119" t="s">
        <v>62</v>
      </c>
      <c r="AS98" s="1120">
        <v>0.15</v>
      </c>
      <c r="AT98" s="1168" t="s">
        <v>56</v>
      </c>
      <c r="AU98" s="1120">
        <v>0.15</v>
      </c>
      <c r="AV98" s="1121">
        <v>0.3</v>
      </c>
      <c r="AW98" s="1168" t="s">
        <v>57</v>
      </c>
      <c r="AX98" s="1168" t="s">
        <v>58</v>
      </c>
      <c r="AY98" s="1168" t="s">
        <v>59</v>
      </c>
      <c r="AZ98" s="1132">
        <v>0.20579999999999998</v>
      </c>
      <c r="BA98" s="1123" t="s">
        <v>90</v>
      </c>
      <c r="BB98" s="1121">
        <v>0.6</v>
      </c>
      <c r="BC98" s="1123" t="s">
        <v>123</v>
      </c>
      <c r="BD98" s="1124" t="s">
        <v>126</v>
      </c>
      <c r="BE98" s="1419"/>
      <c r="BF98" s="1629" t="s">
        <v>735</v>
      </c>
      <c r="BG98" s="1604" t="s">
        <v>1336</v>
      </c>
      <c r="BH98" s="1604" t="s">
        <v>390</v>
      </c>
      <c r="BI98" s="1634">
        <v>44958</v>
      </c>
      <c r="BJ98" s="1634">
        <v>45289</v>
      </c>
      <c r="BK98" s="1631"/>
      <c r="BL98" s="1614"/>
    </row>
    <row r="99" spans="2:64" ht="140.25" customHeight="1" thickBot="1" x14ac:dyDescent="0.35">
      <c r="B99" s="1446"/>
      <c r="C99" s="1504"/>
      <c r="D99" s="1507"/>
      <c r="E99" s="1433"/>
      <c r="F99" s="1395"/>
      <c r="G99" s="1600"/>
      <c r="H99" s="1590"/>
      <c r="I99" s="1632"/>
      <c r="J99" s="1628"/>
      <c r="K99" s="1596"/>
      <c r="L99" s="1373"/>
      <c r="M99" s="1385"/>
      <c r="N99" s="1371"/>
      <c r="O99" s="1137" t="s">
        <v>53</v>
      </c>
      <c r="P99" s="1137" t="s">
        <v>53</v>
      </c>
      <c r="Q99" s="1137" t="s">
        <v>53</v>
      </c>
      <c r="R99" s="1137" t="s">
        <v>53</v>
      </c>
      <c r="S99" s="1137" t="s">
        <v>53</v>
      </c>
      <c r="T99" s="1137" t="s">
        <v>53</v>
      </c>
      <c r="U99" s="1137" t="s">
        <v>53</v>
      </c>
      <c r="V99" s="1137" t="s">
        <v>54</v>
      </c>
      <c r="W99" s="1137" t="s">
        <v>54</v>
      </c>
      <c r="X99" s="1137" t="s">
        <v>53</v>
      </c>
      <c r="Y99" s="1137" t="s">
        <v>53</v>
      </c>
      <c r="Z99" s="1137" t="s">
        <v>53</v>
      </c>
      <c r="AA99" s="1137" t="s">
        <v>53</v>
      </c>
      <c r="AB99" s="1137" t="s">
        <v>53</v>
      </c>
      <c r="AC99" s="1137" t="s">
        <v>53</v>
      </c>
      <c r="AD99" s="1137" t="s">
        <v>54</v>
      </c>
      <c r="AE99" s="1137" t="s">
        <v>53</v>
      </c>
      <c r="AF99" s="1137" t="s">
        <v>53</v>
      </c>
      <c r="AG99" s="1137" t="s">
        <v>54</v>
      </c>
      <c r="AH99" s="1138"/>
      <c r="AI99" s="1373"/>
      <c r="AJ99" s="1138"/>
      <c r="AK99" s="1375"/>
      <c r="AL99" s="1377"/>
      <c r="AM99" s="1379"/>
      <c r="AN99" s="1065" t="s">
        <v>349</v>
      </c>
      <c r="AO99" s="435" t="s">
        <v>1341</v>
      </c>
      <c r="AP99" s="1147" t="s">
        <v>729</v>
      </c>
      <c r="AQ99" s="652" t="s">
        <v>103</v>
      </c>
      <c r="AR99" s="1142" t="s">
        <v>62</v>
      </c>
      <c r="AS99" s="1143">
        <v>0.15</v>
      </c>
      <c r="AT99" s="1154" t="s">
        <v>56</v>
      </c>
      <c r="AU99" s="1143">
        <v>0.15</v>
      </c>
      <c r="AV99" s="1144">
        <v>0.3</v>
      </c>
      <c r="AW99" s="1154" t="s">
        <v>57</v>
      </c>
      <c r="AX99" s="1154" t="s">
        <v>58</v>
      </c>
      <c r="AY99" s="1154" t="s">
        <v>59</v>
      </c>
      <c r="AZ99" s="1144">
        <v>0.14405999999999999</v>
      </c>
      <c r="BA99" s="1145" t="s">
        <v>112</v>
      </c>
      <c r="BB99" s="1144">
        <v>0.6</v>
      </c>
      <c r="BC99" s="1145" t="s">
        <v>123</v>
      </c>
      <c r="BD99" s="1146" t="s">
        <v>126</v>
      </c>
      <c r="BE99" s="1381"/>
      <c r="BF99" s="1598"/>
      <c r="BG99" s="1590"/>
      <c r="BH99" s="1590"/>
      <c r="BI99" s="1635"/>
      <c r="BJ99" s="1635"/>
      <c r="BK99" s="1632"/>
      <c r="BL99" s="1592"/>
    </row>
    <row r="100" spans="2:64" ht="133.5" customHeight="1" thickBot="1" x14ac:dyDescent="0.35">
      <c r="B100" s="1446"/>
      <c r="C100" s="1504"/>
      <c r="D100" s="1507"/>
      <c r="E100" s="1413" t="s">
        <v>50</v>
      </c>
      <c r="F100" s="1394" t="s">
        <v>288</v>
      </c>
      <c r="G100" s="1593" t="s">
        <v>966</v>
      </c>
      <c r="H100" s="1589" t="s">
        <v>51</v>
      </c>
      <c r="I100" s="1589" t="s">
        <v>737</v>
      </c>
      <c r="J100" s="1589" t="s">
        <v>738</v>
      </c>
      <c r="K100" s="1595" t="s">
        <v>355</v>
      </c>
      <c r="L100" s="1372" t="s">
        <v>64</v>
      </c>
      <c r="M100" s="1465" t="s">
        <v>122</v>
      </c>
      <c r="N100" s="1370">
        <v>0.6</v>
      </c>
      <c r="O100" s="1104" t="s">
        <v>53</v>
      </c>
      <c r="P100" s="1104" t="s">
        <v>53</v>
      </c>
      <c r="Q100" s="1104" t="s">
        <v>53</v>
      </c>
      <c r="R100" s="1104" t="s">
        <v>53</v>
      </c>
      <c r="S100" s="1104" t="s">
        <v>53</v>
      </c>
      <c r="T100" s="1104" t="s">
        <v>53</v>
      </c>
      <c r="U100" s="1104" t="s">
        <v>53</v>
      </c>
      <c r="V100" s="1104" t="s">
        <v>54</v>
      </c>
      <c r="W100" s="1104" t="s">
        <v>54</v>
      </c>
      <c r="X100" s="1104" t="s">
        <v>53</v>
      </c>
      <c r="Y100" s="1104" t="s">
        <v>53</v>
      </c>
      <c r="Z100" s="1104" t="s">
        <v>53</v>
      </c>
      <c r="AA100" s="1104" t="s">
        <v>53</v>
      </c>
      <c r="AB100" s="1104" t="s">
        <v>53</v>
      </c>
      <c r="AC100" s="1104" t="s">
        <v>53</v>
      </c>
      <c r="AD100" s="1104" t="s">
        <v>54</v>
      </c>
      <c r="AE100" s="1104" t="s">
        <v>53</v>
      </c>
      <c r="AF100" s="1104" t="s">
        <v>53</v>
      </c>
      <c r="AG100" s="1104" t="s">
        <v>54</v>
      </c>
      <c r="AH100" s="1105"/>
      <c r="AI100" s="1372" t="s">
        <v>359</v>
      </c>
      <c r="AJ100" s="1105"/>
      <c r="AK100" s="1374" t="s">
        <v>1083</v>
      </c>
      <c r="AL100" s="1376">
        <v>0.2</v>
      </c>
      <c r="AM100" s="1378" t="s">
        <v>126</v>
      </c>
      <c r="AN100" s="1139" t="s">
        <v>84</v>
      </c>
      <c r="AO100" s="1296" t="s">
        <v>1343</v>
      </c>
      <c r="AP100" s="1147" t="s">
        <v>1344</v>
      </c>
      <c r="AQ100" s="1108" t="s">
        <v>105</v>
      </c>
      <c r="AR100" s="1109" t="s">
        <v>55</v>
      </c>
      <c r="AS100" s="1110">
        <v>0.1</v>
      </c>
      <c r="AT100" s="1109" t="s">
        <v>56</v>
      </c>
      <c r="AU100" s="1110">
        <v>0.15</v>
      </c>
      <c r="AV100" s="1111">
        <v>0.25</v>
      </c>
      <c r="AW100" s="1109" t="s">
        <v>57</v>
      </c>
      <c r="AX100" s="1109" t="s">
        <v>58</v>
      </c>
      <c r="AY100" s="1109" t="s">
        <v>59</v>
      </c>
      <c r="AZ100" s="1111">
        <v>0.6</v>
      </c>
      <c r="BA100" s="1112" t="s">
        <v>122</v>
      </c>
      <c r="BB100" s="1111">
        <v>0.15000000000000002</v>
      </c>
      <c r="BC100" s="1112" t="s">
        <v>1083</v>
      </c>
      <c r="BD100" s="1113" t="s">
        <v>126</v>
      </c>
      <c r="BE100" s="1380" t="s">
        <v>114</v>
      </c>
      <c r="BF100" s="1589" t="s">
        <v>388</v>
      </c>
      <c r="BG100" s="1589" t="s">
        <v>388</v>
      </c>
      <c r="BH100" s="1589" t="s">
        <v>388</v>
      </c>
      <c r="BI100" s="1589" t="s">
        <v>388</v>
      </c>
      <c r="BJ100" s="1589" t="s">
        <v>388</v>
      </c>
      <c r="BK100" s="1011"/>
      <c r="BL100" s="1616" t="s">
        <v>749</v>
      </c>
    </row>
    <row r="101" spans="2:64" ht="117.75" thickBot="1" x14ac:dyDescent="0.35">
      <c r="B101" s="1446"/>
      <c r="C101" s="1504"/>
      <c r="D101" s="1507"/>
      <c r="E101" s="1436"/>
      <c r="F101" s="1437"/>
      <c r="G101" s="1611"/>
      <c r="H101" s="1612"/>
      <c r="I101" s="1612"/>
      <c r="J101" s="1612"/>
      <c r="K101" s="1613"/>
      <c r="L101" s="1415"/>
      <c r="M101" s="1466"/>
      <c r="N101" s="1414"/>
      <c r="O101" s="1114" t="s">
        <v>53</v>
      </c>
      <c r="P101" s="1114" t="s">
        <v>53</v>
      </c>
      <c r="Q101" s="1114" t="s">
        <v>53</v>
      </c>
      <c r="R101" s="1114" t="s">
        <v>53</v>
      </c>
      <c r="S101" s="1114" t="s">
        <v>53</v>
      </c>
      <c r="T101" s="1114" t="s">
        <v>53</v>
      </c>
      <c r="U101" s="1114" t="s">
        <v>53</v>
      </c>
      <c r="V101" s="1114" t="s">
        <v>54</v>
      </c>
      <c r="W101" s="1114" t="s">
        <v>54</v>
      </c>
      <c r="X101" s="1114" t="s">
        <v>53</v>
      </c>
      <c r="Y101" s="1114" t="s">
        <v>53</v>
      </c>
      <c r="Z101" s="1114" t="s">
        <v>53</v>
      </c>
      <c r="AA101" s="1114" t="s">
        <v>53</v>
      </c>
      <c r="AB101" s="1114" t="s">
        <v>53</v>
      </c>
      <c r="AC101" s="1114" t="s">
        <v>53</v>
      </c>
      <c r="AD101" s="1114" t="s">
        <v>54</v>
      </c>
      <c r="AE101" s="1114" t="s">
        <v>53</v>
      </c>
      <c r="AF101" s="1114" t="s">
        <v>53</v>
      </c>
      <c r="AG101" s="1114" t="s">
        <v>54</v>
      </c>
      <c r="AH101" s="1115"/>
      <c r="AI101" s="1415"/>
      <c r="AJ101" s="1115"/>
      <c r="AK101" s="1416"/>
      <c r="AL101" s="1417"/>
      <c r="AM101" s="1418"/>
      <c r="AN101" s="1139" t="s">
        <v>347</v>
      </c>
      <c r="AO101" s="1315" t="s">
        <v>1346</v>
      </c>
      <c r="AP101" s="1147" t="s">
        <v>1344</v>
      </c>
      <c r="AQ101" s="1118" t="s">
        <v>103</v>
      </c>
      <c r="AR101" s="1119" t="s">
        <v>62</v>
      </c>
      <c r="AS101" s="1120">
        <v>0.15</v>
      </c>
      <c r="AT101" s="1168" t="s">
        <v>56</v>
      </c>
      <c r="AU101" s="1120">
        <v>0.15</v>
      </c>
      <c r="AV101" s="1121">
        <v>0.3</v>
      </c>
      <c r="AW101" s="1168" t="s">
        <v>57</v>
      </c>
      <c r="AX101" s="1168" t="s">
        <v>58</v>
      </c>
      <c r="AY101" s="1168" t="s">
        <v>59</v>
      </c>
      <c r="AZ101" s="1122">
        <v>0.42</v>
      </c>
      <c r="BA101" s="1123" t="s">
        <v>122</v>
      </c>
      <c r="BB101" s="1121">
        <v>0.15000000000000002</v>
      </c>
      <c r="BC101" s="1123" t="s">
        <v>1083</v>
      </c>
      <c r="BD101" s="1124" t="s">
        <v>126</v>
      </c>
      <c r="BE101" s="1419"/>
      <c r="BF101" s="1612"/>
      <c r="BG101" s="1612"/>
      <c r="BH101" s="1612"/>
      <c r="BI101" s="1612"/>
      <c r="BJ101" s="1612"/>
      <c r="BK101" s="1014"/>
      <c r="BL101" s="1625"/>
    </row>
    <row r="102" spans="2:64" ht="147.75" thickBot="1" x14ac:dyDescent="0.35">
      <c r="B102" s="1446"/>
      <c r="C102" s="1504"/>
      <c r="D102" s="1507"/>
      <c r="E102" s="1433"/>
      <c r="F102" s="1395"/>
      <c r="G102" s="1594"/>
      <c r="H102" s="1590"/>
      <c r="I102" s="1590"/>
      <c r="J102" s="1590"/>
      <c r="K102" s="1596"/>
      <c r="L102" s="1373"/>
      <c r="M102" s="1467"/>
      <c r="N102" s="1371"/>
      <c r="O102" s="1125" t="s">
        <v>53</v>
      </c>
      <c r="P102" s="1125" t="s">
        <v>53</v>
      </c>
      <c r="Q102" s="1125" t="s">
        <v>53</v>
      </c>
      <c r="R102" s="1125" t="s">
        <v>53</v>
      </c>
      <c r="S102" s="1125" t="s">
        <v>53</v>
      </c>
      <c r="T102" s="1125" t="s">
        <v>53</v>
      </c>
      <c r="U102" s="1125" t="s">
        <v>53</v>
      </c>
      <c r="V102" s="1125" t="s">
        <v>54</v>
      </c>
      <c r="W102" s="1125" t="s">
        <v>54</v>
      </c>
      <c r="X102" s="1125" t="s">
        <v>53</v>
      </c>
      <c r="Y102" s="1125" t="s">
        <v>53</v>
      </c>
      <c r="Z102" s="1125" t="s">
        <v>53</v>
      </c>
      <c r="AA102" s="1125" t="s">
        <v>53</v>
      </c>
      <c r="AB102" s="1125" t="s">
        <v>53</v>
      </c>
      <c r="AC102" s="1125" t="s">
        <v>53</v>
      </c>
      <c r="AD102" s="1125" t="s">
        <v>54</v>
      </c>
      <c r="AE102" s="1125" t="s">
        <v>53</v>
      </c>
      <c r="AF102" s="1125" t="s">
        <v>53</v>
      </c>
      <c r="AG102" s="1125" t="s">
        <v>54</v>
      </c>
      <c r="AH102" s="1126"/>
      <c r="AI102" s="1373"/>
      <c r="AJ102" s="1126"/>
      <c r="AK102" s="1375"/>
      <c r="AL102" s="1377"/>
      <c r="AM102" s="1379"/>
      <c r="AN102" s="1151" t="s">
        <v>348</v>
      </c>
      <c r="AO102" s="1298" t="s">
        <v>1347</v>
      </c>
      <c r="AP102" s="1147" t="s">
        <v>1345</v>
      </c>
      <c r="AQ102" s="1129" t="s">
        <v>103</v>
      </c>
      <c r="AR102" s="1130" t="s">
        <v>61</v>
      </c>
      <c r="AS102" s="1131">
        <v>0.25</v>
      </c>
      <c r="AT102" s="1194" t="s">
        <v>56</v>
      </c>
      <c r="AU102" s="1131">
        <v>0.15</v>
      </c>
      <c r="AV102" s="1132">
        <v>0.4</v>
      </c>
      <c r="AW102" s="1194" t="s">
        <v>57</v>
      </c>
      <c r="AX102" s="1194" t="s">
        <v>58</v>
      </c>
      <c r="AY102" s="1194" t="s">
        <v>59</v>
      </c>
      <c r="AZ102" s="1132">
        <v>0.252</v>
      </c>
      <c r="BA102" s="1133" t="s">
        <v>90</v>
      </c>
      <c r="BB102" s="1132">
        <v>0.15000000000000002</v>
      </c>
      <c r="BC102" s="1133" t="s">
        <v>1083</v>
      </c>
      <c r="BD102" s="1134" t="s">
        <v>90</v>
      </c>
      <c r="BE102" s="1381"/>
      <c r="BF102" s="1590"/>
      <c r="BG102" s="1590"/>
      <c r="BH102" s="1590"/>
      <c r="BI102" s="1590"/>
      <c r="BJ102" s="1590"/>
      <c r="BK102" s="1325"/>
      <c r="BL102" s="1617"/>
    </row>
    <row r="103" spans="2:64" ht="160.5" customHeight="1" thickBot="1" x14ac:dyDescent="0.35">
      <c r="B103" s="1447"/>
      <c r="C103" s="1505"/>
      <c r="D103" s="1508"/>
      <c r="E103" s="530" t="s">
        <v>346</v>
      </c>
      <c r="F103" s="720" t="s">
        <v>290</v>
      </c>
      <c r="G103" s="914" t="s">
        <v>967</v>
      </c>
      <c r="H103" s="1241" t="s">
        <v>68</v>
      </c>
      <c r="I103" s="1285" t="s">
        <v>759</v>
      </c>
      <c r="J103" s="1286" t="s">
        <v>760</v>
      </c>
      <c r="K103" s="923" t="s">
        <v>355</v>
      </c>
      <c r="L103" s="688" t="s">
        <v>72</v>
      </c>
      <c r="M103" s="690" t="s">
        <v>90</v>
      </c>
      <c r="N103" s="691">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
        <v>117</v>
      </c>
      <c r="AL103" s="695">
        <v>0.4</v>
      </c>
      <c r="AM103" s="939" t="s">
        <v>126</v>
      </c>
      <c r="AN103" s="1139" t="s">
        <v>84</v>
      </c>
      <c r="AO103" s="1220" t="s">
        <v>1433</v>
      </c>
      <c r="AP103" s="393" t="s">
        <v>757</v>
      </c>
      <c r="AQ103" s="696" t="s">
        <v>103</v>
      </c>
      <c r="AR103" s="697" t="s">
        <v>61</v>
      </c>
      <c r="AS103" s="695">
        <v>0.25</v>
      </c>
      <c r="AT103" s="697" t="s">
        <v>56</v>
      </c>
      <c r="AU103" s="695">
        <v>0.15</v>
      </c>
      <c r="AV103" s="698">
        <v>0.4</v>
      </c>
      <c r="AW103" s="697" t="s">
        <v>73</v>
      </c>
      <c r="AX103" s="697" t="s">
        <v>65</v>
      </c>
      <c r="AY103" s="697" t="s">
        <v>59</v>
      </c>
      <c r="AZ103" s="698">
        <v>0.24</v>
      </c>
      <c r="BA103" s="699" t="s">
        <v>90</v>
      </c>
      <c r="BB103" s="698">
        <v>0.4</v>
      </c>
      <c r="BC103" s="699" t="s">
        <v>117</v>
      </c>
      <c r="BD103" s="700" t="s">
        <v>126</v>
      </c>
      <c r="BE103" s="697" t="s">
        <v>60</v>
      </c>
      <c r="BF103" s="1264" t="s">
        <v>762</v>
      </c>
      <c r="BG103" s="1241" t="s">
        <v>1337</v>
      </c>
      <c r="BH103" s="1241" t="s">
        <v>430</v>
      </c>
      <c r="BI103" s="1265">
        <v>44928</v>
      </c>
      <c r="BJ103" s="1265">
        <v>45260</v>
      </c>
      <c r="BK103" s="1336"/>
      <c r="BL103" s="1009" t="s">
        <v>763</v>
      </c>
    </row>
    <row r="104" spans="2:64" ht="185.25" customHeight="1" thickBot="1" x14ac:dyDescent="0.35">
      <c r="B104" s="1445" t="s">
        <v>195</v>
      </c>
      <c r="C104" s="1503" t="s">
        <v>208</v>
      </c>
      <c r="D104" s="1506" t="s">
        <v>230</v>
      </c>
      <c r="E104" s="682" t="s">
        <v>74</v>
      </c>
      <c r="F104" s="720" t="s">
        <v>291</v>
      </c>
      <c r="G104" s="906" t="s">
        <v>980</v>
      </c>
      <c r="H104" s="1241" t="s">
        <v>68</v>
      </c>
      <c r="I104" s="1287" t="s">
        <v>799</v>
      </c>
      <c r="J104" s="1287" t="s">
        <v>981</v>
      </c>
      <c r="K104" s="923" t="s">
        <v>101</v>
      </c>
      <c r="L104" s="688" t="s">
        <v>70</v>
      </c>
      <c r="M104" s="690" t="s">
        <v>129</v>
      </c>
      <c r="N104" s="691">
        <v>0.8</v>
      </c>
      <c r="O104" s="692" t="s">
        <v>53</v>
      </c>
      <c r="P104" s="692" t="s">
        <v>53</v>
      </c>
      <c r="Q104" s="692" t="s">
        <v>53</v>
      </c>
      <c r="R104" s="692" t="s">
        <v>53</v>
      </c>
      <c r="S104" s="692" t="s">
        <v>53</v>
      </c>
      <c r="T104" s="692" t="s">
        <v>53</v>
      </c>
      <c r="U104" s="692" t="s">
        <v>53</v>
      </c>
      <c r="V104" s="692" t="s">
        <v>54</v>
      </c>
      <c r="W104" s="692" t="s">
        <v>54</v>
      </c>
      <c r="X104" s="692" t="s">
        <v>53</v>
      </c>
      <c r="Y104" s="692" t="s">
        <v>53</v>
      </c>
      <c r="Z104" s="692" t="s">
        <v>53</v>
      </c>
      <c r="AA104" s="692" t="s">
        <v>53</v>
      </c>
      <c r="AB104" s="692" t="s">
        <v>53</v>
      </c>
      <c r="AC104" s="692" t="s">
        <v>53</v>
      </c>
      <c r="AD104" s="692" t="s">
        <v>54</v>
      </c>
      <c r="AE104" s="692" t="s">
        <v>53</v>
      </c>
      <c r="AF104" s="692" t="s">
        <v>53</v>
      </c>
      <c r="AG104" s="692" t="s">
        <v>54</v>
      </c>
      <c r="AH104" s="693"/>
      <c r="AI104" s="688" t="s">
        <v>361</v>
      </c>
      <c r="AJ104" s="693"/>
      <c r="AK104" s="694" t="s">
        <v>123</v>
      </c>
      <c r="AL104" s="695">
        <v>0.6</v>
      </c>
      <c r="AM104" s="706" t="s">
        <v>129</v>
      </c>
      <c r="AN104" s="1139" t="s">
        <v>84</v>
      </c>
      <c r="AO104" s="1220" t="s">
        <v>1517</v>
      </c>
      <c r="AP104" s="1033" t="s">
        <v>800</v>
      </c>
      <c r="AQ104" s="696" t="s">
        <v>103</v>
      </c>
      <c r="AR104" s="697" t="s">
        <v>61</v>
      </c>
      <c r="AS104" s="695">
        <v>0.25</v>
      </c>
      <c r="AT104" s="697" t="s">
        <v>69</v>
      </c>
      <c r="AU104" s="695">
        <v>0.25</v>
      </c>
      <c r="AV104" s="698">
        <v>0.5</v>
      </c>
      <c r="AW104" s="697" t="s">
        <v>57</v>
      </c>
      <c r="AX104" s="697" t="s">
        <v>58</v>
      </c>
      <c r="AY104" s="697" t="s">
        <v>59</v>
      </c>
      <c r="AZ104" s="698">
        <v>0.4</v>
      </c>
      <c r="BA104" s="699" t="s">
        <v>90</v>
      </c>
      <c r="BB104" s="698">
        <v>0.6</v>
      </c>
      <c r="BC104" s="699" t="s">
        <v>123</v>
      </c>
      <c r="BD104" s="700" t="s">
        <v>126</v>
      </c>
      <c r="BE104" s="697" t="s">
        <v>60</v>
      </c>
      <c r="BF104" s="1264" t="s">
        <v>1434</v>
      </c>
      <c r="BG104" s="1241" t="s">
        <v>819</v>
      </c>
      <c r="BH104" s="1345" t="s">
        <v>802</v>
      </c>
      <c r="BI104" s="1245">
        <v>44958</v>
      </c>
      <c r="BJ104" s="1245">
        <v>45289</v>
      </c>
      <c r="BK104" s="1336"/>
      <c r="BL104" s="1009" t="s">
        <v>805</v>
      </c>
    </row>
    <row r="105" spans="2:64" ht="199.5" customHeight="1" thickBot="1" x14ac:dyDescent="0.35">
      <c r="B105" s="1446"/>
      <c r="C105" s="1504"/>
      <c r="D105" s="1507"/>
      <c r="E105" s="1059" t="s">
        <v>74</v>
      </c>
      <c r="F105" s="1156" t="s">
        <v>292</v>
      </c>
      <c r="G105" s="1087" t="s">
        <v>984</v>
      </c>
      <c r="H105" s="1069" t="s">
        <v>68</v>
      </c>
      <c r="I105" s="1069" t="s">
        <v>806</v>
      </c>
      <c r="J105" s="1069" t="s">
        <v>807</v>
      </c>
      <c r="K105" s="1071" t="s">
        <v>101</v>
      </c>
      <c r="L105" s="1157" t="s">
        <v>70</v>
      </c>
      <c r="M105" s="1158" t="s">
        <v>129</v>
      </c>
      <c r="N105" s="1159">
        <v>0.8</v>
      </c>
      <c r="O105" s="1104" t="s">
        <v>53</v>
      </c>
      <c r="P105" s="1104" t="s">
        <v>53</v>
      </c>
      <c r="Q105" s="1104" t="s">
        <v>53</v>
      </c>
      <c r="R105" s="1104" t="s">
        <v>53</v>
      </c>
      <c r="S105" s="1104" t="s">
        <v>53</v>
      </c>
      <c r="T105" s="1104" t="s">
        <v>53</v>
      </c>
      <c r="U105" s="1104" t="s">
        <v>53</v>
      </c>
      <c r="V105" s="1104" t="s">
        <v>54</v>
      </c>
      <c r="W105" s="1104" t="s">
        <v>54</v>
      </c>
      <c r="X105" s="1104" t="s">
        <v>53</v>
      </c>
      <c r="Y105" s="1104" t="s">
        <v>53</v>
      </c>
      <c r="Z105" s="1104" t="s">
        <v>53</v>
      </c>
      <c r="AA105" s="1104" t="s">
        <v>53</v>
      </c>
      <c r="AB105" s="1104" t="s">
        <v>53</v>
      </c>
      <c r="AC105" s="1104" t="s">
        <v>53</v>
      </c>
      <c r="AD105" s="1104" t="s">
        <v>54</v>
      </c>
      <c r="AE105" s="1104" t="s">
        <v>53</v>
      </c>
      <c r="AF105" s="1104" t="s">
        <v>53</v>
      </c>
      <c r="AG105" s="1104" t="s">
        <v>54</v>
      </c>
      <c r="AH105" s="1105"/>
      <c r="AI105" s="1157" t="s">
        <v>361</v>
      </c>
      <c r="AJ105" s="1105"/>
      <c r="AK105" s="1160" t="s">
        <v>123</v>
      </c>
      <c r="AL105" s="1161">
        <v>0.6</v>
      </c>
      <c r="AM105" s="1162" t="s">
        <v>129</v>
      </c>
      <c r="AN105" s="1106" t="s">
        <v>84</v>
      </c>
      <c r="AO105" s="434" t="s">
        <v>1518</v>
      </c>
      <c r="AP105" s="1033" t="s">
        <v>800</v>
      </c>
      <c r="AQ105" s="1108" t="s">
        <v>103</v>
      </c>
      <c r="AR105" s="1109" t="s">
        <v>61</v>
      </c>
      <c r="AS105" s="1110">
        <v>0.25</v>
      </c>
      <c r="AT105" s="1109" t="s">
        <v>56</v>
      </c>
      <c r="AU105" s="1110">
        <v>0.15</v>
      </c>
      <c r="AV105" s="1111">
        <v>0.4</v>
      </c>
      <c r="AW105" s="697" t="s">
        <v>57</v>
      </c>
      <c r="AX105" s="697" t="s">
        <v>58</v>
      </c>
      <c r="AY105" s="697" t="s">
        <v>59</v>
      </c>
      <c r="AZ105" s="1111">
        <v>0.48</v>
      </c>
      <c r="BA105" s="1112" t="s">
        <v>122</v>
      </c>
      <c r="BB105" s="1111">
        <v>0.6</v>
      </c>
      <c r="BC105" s="1112" t="s">
        <v>123</v>
      </c>
      <c r="BD105" s="1113" t="s">
        <v>126</v>
      </c>
      <c r="BE105" s="1163" t="s">
        <v>60</v>
      </c>
      <c r="BF105" s="1264" t="s">
        <v>1435</v>
      </c>
      <c r="BG105" s="1241" t="s">
        <v>819</v>
      </c>
      <c r="BH105" s="1237" t="s">
        <v>1436</v>
      </c>
      <c r="BI105" s="1331">
        <v>44958</v>
      </c>
      <c r="BJ105" s="1331">
        <v>45289</v>
      </c>
      <c r="BK105" s="1011"/>
      <c r="BL105" s="1344" t="s">
        <v>814</v>
      </c>
    </row>
    <row r="106" spans="2:64" ht="260.25" customHeight="1" thickTop="1" thickBot="1" x14ac:dyDescent="0.35">
      <c r="B106" s="1446"/>
      <c r="C106" s="1504"/>
      <c r="D106" s="1507"/>
      <c r="E106" s="1059" t="s">
        <v>74</v>
      </c>
      <c r="F106" s="1156" t="s">
        <v>293</v>
      </c>
      <c r="G106" s="1087" t="s">
        <v>987</v>
      </c>
      <c r="H106" s="1069" t="s">
        <v>68</v>
      </c>
      <c r="I106" s="1069" t="s">
        <v>815</v>
      </c>
      <c r="J106" s="1069" t="s">
        <v>816</v>
      </c>
      <c r="K106" s="1071" t="s">
        <v>101</v>
      </c>
      <c r="L106" s="1157" t="s">
        <v>70</v>
      </c>
      <c r="M106" s="1158" t="s">
        <v>129</v>
      </c>
      <c r="N106" s="1159">
        <v>0.8</v>
      </c>
      <c r="O106" s="1104" t="s">
        <v>53</v>
      </c>
      <c r="P106" s="1104" t="s">
        <v>53</v>
      </c>
      <c r="Q106" s="1104" t="s">
        <v>53</v>
      </c>
      <c r="R106" s="1104" t="s">
        <v>53</v>
      </c>
      <c r="S106" s="1104" t="s">
        <v>53</v>
      </c>
      <c r="T106" s="1104" t="s">
        <v>53</v>
      </c>
      <c r="U106" s="1104" t="s">
        <v>53</v>
      </c>
      <c r="V106" s="1104" t="s">
        <v>54</v>
      </c>
      <c r="W106" s="1104" t="s">
        <v>54</v>
      </c>
      <c r="X106" s="1104" t="s">
        <v>53</v>
      </c>
      <c r="Y106" s="1104" t="s">
        <v>53</v>
      </c>
      <c r="Z106" s="1104" t="s">
        <v>53</v>
      </c>
      <c r="AA106" s="1104" t="s">
        <v>53</v>
      </c>
      <c r="AB106" s="1104" t="s">
        <v>53</v>
      </c>
      <c r="AC106" s="1104" t="s">
        <v>53</v>
      </c>
      <c r="AD106" s="1104" t="s">
        <v>54</v>
      </c>
      <c r="AE106" s="1104" t="s">
        <v>53</v>
      </c>
      <c r="AF106" s="1104" t="s">
        <v>53</v>
      </c>
      <c r="AG106" s="1104" t="s">
        <v>54</v>
      </c>
      <c r="AH106" s="1105"/>
      <c r="AI106" s="1157" t="s">
        <v>361</v>
      </c>
      <c r="AJ106" s="1105"/>
      <c r="AK106" s="1160" t="s">
        <v>123</v>
      </c>
      <c r="AL106" s="1161">
        <v>0.6</v>
      </c>
      <c r="AM106" s="1162" t="s">
        <v>129</v>
      </c>
      <c r="AN106" s="1106" t="s">
        <v>84</v>
      </c>
      <c r="AO106" s="434" t="s">
        <v>1520</v>
      </c>
      <c r="AP106" s="1033" t="s">
        <v>800</v>
      </c>
      <c r="AQ106" s="1108" t="s">
        <v>103</v>
      </c>
      <c r="AR106" s="1109" t="s">
        <v>61</v>
      </c>
      <c r="AS106" s="1110">
        <v>0.25</v>
      </c>
      <c r="AT106" s="1109" t="s">
        <v>56</v>
      </c>
      <c r="AU106" s="1110">
        <v>0.15</v>
      </c>
      <c r="AV106" s="1111">
        <v>0.4</v>
      </c>
      <c r="AW106" s="1109" t="s">
        <v>57</v>
      </c>
      <c r="AX106" s="1109" t="s">
        <v>58</v>
      </c>
      <c r="AY106" s="1109" t="s">
        <v>59</v>
      </c>
      <c r="AZ106" s="1111">
        <v>0.48</v>
      </c>
      <c r="BA106" s="1112" t="s">
        <v>122</v>
      </c>
      <c r="BB106" s="1111">
        <v>0.6</v>
      </c>
      <c r="BC106" s="1112" t="s">
        <v>123</v>
      </c>
      <c r="BD106" s="1113" t="s">
        <v>126</v>
      </c>
      <c r="BE106" s="1163" t="s">
        <v>60</v>
      </c>
      <c r="BF106" s="1278" t="s">
        <v>1438</v>
      </c>
      <c r="BG106" s="1069" t="s">
        <v>819</v>
      </c>
      <c r="BH106" s="1069" t="s">
        <v>1437</v>
      </c>
      <c r="BI106" s="1250">
        <v>44928</v>
      </c>
      <c r="BJ106" s="1250">
        <v>44957</v>
      </c>
      <c r="BK106" s="1011"/>
      <c r="BL106" s="1344" t="s">
        <v>820</v>
      </c>
    </row>
    <row r="107" spans="2:64" ht="215.25" customHeight="1" thickTop="1" thickBot="1" x14ac:dyDescent="0.35">
      <c r="B107" s="1446"/>
      <c r="C107" s="1504"/>
      <c r="D107" s="1507"/>
      <c r="E107" s="779" t="s">
        <v>74</v>
      </c>
      <c r="F107" s="720" t="s">
        <v>294</v>
      </c>
      <c r="G107" s="906" t="s">
        <v>821</v>
      </c>
      <c r="H107" s="1241" t="s">
        <v>68</v>
      </c>
      <c r="I107" s="1241" t="s">
        <v>989</v>
      </c>
      <c r="J107" s="1241" t="s">
        <v>990</v>
      </c>
      <c r="K107" s="923" t="s">
        <v>101</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359</v>
      </c>
      <c r="AJ107" s="693"/>
      <c r="AK107" s="694" t="s">
        <v>1083</v>
      </c>
      <c r="AL107" s="695">
        <v>0.2</v>
      </c>
      <c r="AM107" s="706" t="s">
        <v>90</v>
      </c>
      <c r="AN107" s="1139" t="s">
        <v>84</v>
      </c>
      <c r="AO107" s="1318" t="s">
        <v>1594</v>
      </c>
      <c r="AP107" s="1021" t="s">
        <v>992</v>
      </c>
      <c r="AQ107" s="696" t="s">
        <v>103</v>
      </c>
      <c r="AR107" s="697" t="s">
        <v>61</v>
      </c>
      <c r="AS107" s="695">
        <v>0.25</v>
      </c>
      <c r="AT107" s="697" t="s">
        <v>56</v>
      </c>
      <c r="AU107" s="695">
        <v>0.15</v>
      </c>
      <c r="AV107" s="698">
        <v>0.4</v>
      </c>
      <c r="AW107" s="697" t="s">
        <v>73</v>
      </c>
      <c r="AX107" s="697" t="s">
        <v>65</v>
      </c>
      <c r="AY107" s="697" t="s">
        <v>59</v>
      </c>
      <c r="AZ107" s="698">
        <v>0.24</v>
      </c>
      <c r="BA107" s="699" t="s">
        <v>90</v>
      </c>
      <c r="BB107" s="698">
        <v>0.2</v>
      </c>
      <c r="BC107" s="699" t="s">
        <v>1083</v>
      </c>
      <c r="BD107" s="700" t="s">
        <v>90</v>
      </c>
      <c r="BE107" s="697" t="s">
        <v>114</v>
      </c>
      <c r="BF107" s="930" t="s">
        <v>388</v>
      </c>
      <c r="BG107" s="930" t="s">
        <v>388</v>
      </c>
      <c r="BH107" s="930" t="s">
        <v>388</v>
      </c>
      <c r="BI107" s="930" t="s">
        <v>388</v>
      </c>
      <c r="BJ107" s="930" t="s">
        <v>388</v>
      </c>
      <c r="BK107" s="1336"/>
      <c r="BL107" s="1349" t="s">
        <v>822</v>
      </c>
    </row>
    <row r="108" spans="2:64" ht="184.5" customHeight="1" thickBot="1" x14ac:dyDescent="0.35">
      <c r="B108" s="1446"/>
      <c r="C108" s="1504"/>
      <c r="D108" s="1507"/>
      <c r="E108" s="779" t="s">
        <v>74</v>
      </c>
      <c r="F108" s="720" t="s">
        <v>295</v>
      </c>
      <c r="G108" s="915" t="s">
        <v>993</v>
      </c>
      <c r="H108" s="1241" t="s">
        <v>51</v>
      </c>
      <c r="I108" s="1286" t="s">
        <v>994</v>
      </c>
      <c r="J108" s="1286" t="s">
        <v>995</v>
      </c>
      <c r="K108" s="923" t="s">
        <v>101</v>
      </c>
      <c r="L108" s="688" t="s">
        <v>167</v>
      </c>
      <c r="M108" s="690" t="s">
        <v>112</v>
      </c>
      <c r="N108" s="691">
        <v>0.2</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359</v>
      </c>
      <c r="AJ108" s="693"/>
      <c r="AK108" s="694" t="s">
        <v>1083</v>
      </c>
      <c r="AL108" s="695">
        <v>0.2</v>
      </c>
      <c r="AM108" s="706" t="s">
        <v>90</v>
      </c>
      <c r="AN108" s="1139" t="s">
        <v>84</v>
      </c>
      <c r="AO108" s="1220" t="s">
        <v>1595</v>
      </c>
      <c r="AP108" s="1033" t="s">
        <v>1509</v>
      </c>
      <c r="AQ108" s="696" t="s">
        <v>103</v>
      </c>
      <c r="AR108" s="697" t="s">
        <v>61</v>
      </c>
      <c r="AS108" s="695">
        <v>0.25</v>
      </c>
      <c r="AT108" s="697" t="s">
        <v>56</v>
      </c>
      <c r="AU108" s="695">
        <v>0.15</v>
      </c>
      <c r="AV108" s="698">
        <v>0.4</v>
      </c>
      <c r="AW108" s="697" t="s">
        <v>57</v>
      </c>
      <c r="AX108" s="697" t="s">
        <v>58</v>
      </c>
      <c r="AY108" s="697" t="s">
        <v>59</v>
      </c>
      <c r="AZ108" s="698">
        <v>0.12</v>
      </c>
      <c r="BA108" s="699" t="s">
        <v>112</v>
      </c>
      <c r="BB108" s="698">
        <v>0.2</v>
      </c>
      <c r="BC108" s="699" t="s">
        <v>1083</v>
      </c>
      <c r="BD108" s="700" t="s">
        <v>90</v>
      </c>
      <c r="BE108" s="697" t="s">
        <v>114</v>
      </c>
      <c r="BF108" s="930" t="s">
        <v>388</v>
      </c>
      <c r="BG108" s="930" t="s">
        <v>388</v>
      </c>
      <c r="BH108" s="930" t="s">
        <v>388</v>
      </c>
      <c r="BI108" s="930" t="s">
        <v>388</v>
      </c>
      <c r="BJ108" s="930" t="s">
        <v>388</v>
      </c>
      <c r="BK108" s="1336"/>
      <c r="BL108" s="1009" t="s">
        <v>996</v>
      </c>
    </row>
    <row r="109" spans="2:64" ht="207" customHeight="1" thickBot="1" x14ac:dyDescent="0.35">
      <c r="B109" s="1446"/>
      <c r="C109" s="1504"/>
      <c r="D109" s="1507"/>
      <c r="E109" s="779" t="s">
        <v>74</v>
      </c>
      <c r="F109" s="1196" t="s">
        <v>297</v>
      </c>
      <c r="G109" s="916" t="s">
        <v>1512</v>
      </c>
      <c r="H109" s="1246" t="s">
        <v>51</v>
      </c>
      <c r="I109" s="1288" t="s">
        <v>1513</v>
      </c>
      <c r="J109" s="1288" t="s">
        <v>831</v>
      </c>
      <c r="K109" s="925" t="s">
        <v>101</v>
      </c>
      <c r="L109" s="1066" t="s">
        <v>167</v>
      </c>
      <c r="M109" s="630" t="s">
        <v>112</v>
      </c>
      <c r="N109" s="631">
        <v>0.2</v>
      </c>
      <c r="O109" s="1165" t="s">
        <v>53</v>
      </c>
      <c r="P109" s="1165" t="s">
        <v>53</v>
      </c>
      <c r="Q109" s="1165" t="s">
        <v>53</v>
      </c>
      <c r="R109" s="1165" t="s">
        <v>53</v>
      </c>
      <c r="S109" s="1165" t="s">
        <v>53</v>
      </c>
      <c r="T109" s="1165" t="s">
        <v>53</v>
      </c>
      <c r="U109" s="1165" t="s">
        <v>53</v>
      </c>
      <c r="V109" s="1165" t="s">
        <v>54</v>
      </c>
      <c r="W109" s="1165" t="s">
        <v>54</v>
      </c>
      <c r="X109" s="1165" t="s">
        <v>53</v>
      </c>
      <c r="Y109" s="1165" t="s">
        <v>53</v>
      </c>
      <c r="Z109" s="1165" t="s">
        <v>53</v>
      </c>
      <c r="AA109" s="1165" t="s">
        <v>53</v>
      </c>
      <c r="AB109" s="1165" t="s">
        <v>53</v>
      </c>
      <c r="AC109" s="1165" t="s">
        <v>53</v>
      </c>
      <c r="AD109" s="1165" t="s">
        <v>54</v>
      </c>
      <c r="AE109" s="1165" t="s">
        <v>53</v>
      </c>
      <c r="AF109" s="1165" t="s">
        <v>53</v>
      </c>
      <c r="AG109" s="1165" t="s">
        <v>54</v>
      </c>
      <c r="AH109" s="1166"/>
      <c r="AI109" s="1066" t="s">
        <v>359</v>
      </c>
      <c r="AJ109" s="1166"/>
      <c r="AK109" s="85" t="s">
        <v>1083</v>
      </c>
      <c r="AL109" s="1169">
        <v>0.2</v>
      </c>
      <c r="AM109" s="750" t="s">
        <v>90</v>
      </c>
      <c r="AN109" s="1065" t="s">
        <v>84</v>
      </c>
      <c r="AO109" s="1220" t="s">
        <v>1599</v>
      </c>
      <c r="AP109" s="1033" t="s">
        <v>1516</v>
      </c>
      <c r="AQ109" s="696" t="s">
        <v>105</v>
      </c>
      <c r="AR109" s="697" t="s">
        <v>55</v>
      </c>
      <c r="AS109" s="695">
        <v>0.1</v>
      </c>
      <c r="AT109" s="697" t="s">
        <v>56</v>
      </c>
      <c r="AU109" s="695">
        <v>0.15</v>
      </c>
      <c r="AV109" s="698">
        <v>0.25</v>
      </c>
      <c r="AW109" s="697" t="s">
        <v>73</v>
      </c>
      <c r="AX109" s="697" t="s">
        <v>65</v>
      </c>
      <c r="AY109" s="697" t="s">
        <v>59</v>
      </c>
      <c r="AZ109" s="698">
        <v>0.2</v>
      </c>
      <c r="BA109" s="699" t="s">
        <v>112</v>
      </c>
      <c r="BB109" s="698">
        <v>0.15000000000000002</v>
      </c>
      <c r="BC109" s="699" t="s">
        <v>1083</v>
      </c>
      <c r="BD109" s="700" t="s">
        <v>90</v>
      </c>
      <c r="BE109" s="697" t="s">
        <v>114</v>
      </c>
      <c r="BF109" s="930" t="s">
        <v>388</v>
      </c>
      <c r="BG109" s="930" t="s">
        <v>388</v>
      </c>
      <c r="BH109" s="930" t="s">
        <v>388</v>
      </c>
      <c r="BI109" s="930" t="s">
        <v>388</v>
      </c>
      <c r="BJ109" s="930" t="s">
        <v>388</v>
      </c>
      <c r="BK109" s="1336"/>
      <c r="BL109" s="1009" t="s">
        <v>1081</v>
      </c>
    </row>
    <row r="110" spans="2:64" ht="189.75" customHeight="1" thickBot="1" x14ac:dyDescent="0.35">
      <c r="B110" s="1446"/>
      <c r="C110" s="1504"/>
      <c r="D110" s="1507"/>
      <c r="E110" s="779" t="s">
        <v>74</v>
      </c>
      <c r="F110" s="720" t="s">
        <v>299</v>
      </c>
      <c r="G110" s="906" t="s">
        <v>1514</v>
      </c>
      <c r="H110" s="1241" t="s">
        <v>51</v>
      </c>
      <c r="I110" s="1286" t="s">
        <v>1515</v>
      </c>
      <c r="J110" s="1286" t="s">
        <v>834</v>
      </c>
      <c r="K110" s="923" t="s">
        <v>101</v>
      </c>
      <c r="L110" s="688" t="s">
        <v>72</v>
      </c>
      <c r="M110" s="690" t="s">
        <v>90</v>
      </c>
      <c r="N110" s="691">
        <v>0.4</v>
      </c>
      <c r="O110" s="692" t="s">
        <v>53</v>
      </c>
      <c r="P110" s="692" t="s">
        <v>53</v>
      </c>
      <c r="Q110" s="692" t="s">
        <v>53</v>
      </c>
      <c r="R110" s="692" t="s">
        <v>53</v>
      </c>
      <c r="S110" s="692" t="s">
        <v>53</v>
      </c>
      <c r="T110" s="692" t="s">
        <v>53</v>
      </c>
      <c r="U110" s="692" t="s">
        <v>53</v>
      </c>
      <c r="V110" s="692" t="s">
        <v>54</v>
      </c>
      <c r="W110" s="692" t="s">
        <v>54</v>
      </c>
      <c r="X110" s="692" t="s">
        <v>53</v>
      </c>
      <c r="Y110" s="692" t="s">
        <v>53</v>
      </c>
      <c r="Z110" s="692" t="s">
        <v>53</v>
      </c>
      <c r="AA110" s="692" t="s">
        <v>53</v>
      </c>
      <c r="AB110" s="692" t="s">
        <v>53</v>
      </c>
      <c r="AC110" s="692" t="s">
        <v>53</v>
      </c>
      <c r="AD110" s="692" t="s">
        <v>54</v>
      </c>
      <c r="AE110" s="692" t="s">
        <v>53</v>
      </c>
      <c r="AF110" s="692" t="s">
        <v>53</v>
      </c>
      <c r="AG110" s="692" t="s">
        <v>54</v>
      </c>
      <c r="AH110" s="693"/>
      <c r="AI110" s="688" t="s">
        <v>359</v>
      </c>
      <c r="AJ110" s="693"/>
      <c r="AK110" s="694" t="s">
        <v>1083</v>
      </c>
      <c r="AL110" s="695">
        <v>0.2</v>
      </c>
      <c r="AM110" s="706" t="s">
        <v>90</v>
      </c>
      <c r="AN110" s="1139" t="s">
        <v>84</v>
      </c>
      <c r="AO110" s="1220" t="s">
        <v>1600</v>
      </c>
      <c r="AP110" s="1033" t="s">
        <v>1510</v>
      </c>
      <c r="AQ110" s="696" t="s">
        <v>103</v>
      </c>
      <c r="AR110" s="697" t="s">
        <v>61</v>
      </c>
      <c r="AS110" s="695">
        <v>0.25</v>
      </c>
      <c r="AT110" s="697" t="s">
        <v>56</v>
      </c>
      <c r="AU110" s="695">
        <v>0.15</v>
      </c>
      <c r="AV110" s="698">
        <v>0.4</v>
      </c>
      <c r="AW110" s="697" t="s">
        <v>73</v>
      </c>
      <c r="AX110" s="697" t="s">
        <v>58</v>
      </c>
      <c r="AY110" s="697" t="s">
        <v>59</v>
      </c>
      <c r="AZ110" s="698">
        <v>0.24</v>
      </c>
      <c r="BA110" s="699" t="s">
        <v>90</v>
      </c>
      <c r="BB110" s="698">
        <v>0.2</v>
      </c>
      <c r="BC110" s="699" t="s">
        <v>1083</v>
      </c>
      <c r="BD110" s="700" t="s">
        <v>90</v>
      </c>
      <c r="BE110" s="697" t="s">
        <v>114</v>
      </c>
      <c r="BF110" s="930" t="s">
        <v>388</v>
      </c>
      <c r="BG110" s="930" t="s">
        <v>388</v>
      </c>
      <c r="BH110" s="930" t="s">
        <v>388</v>
      </c>
      <c r="BI110" s="930" t="s">
        <v>388</v>
      </c>
      <c r="BJ110" s="930" t="s">
        <v>388</v>
      </c>
      <c r="BK110" s="1336"/>
      <c r="BL110" s="1009" t="s">
        <v>1519</v>
      </c>
    </row>
    <row r="111" spans="2:64" ht="200.25" customHeight="1" thickBot="1" x14ac:dyDescent="0.35">
      <c r="B111" s="1446"/>
      <c r="C111" s="1504"/>
      <c r="D111" s="1507"/>
      <c r="E111" s="779" t="s">
        <v>74</v>
      </c>
      <c r="F111" s="1156" t="s">
        <v>300</v>
      </c>
      <c r="G111" s="907" t="s">
        <v>998</v>
      </c>
      <c r="H111" s="1256" t="s">
        <v>51</v>
      </c>
      <c r="I111" s="1289" t="s">
        <v>999</v>
      </c>
      <c r="J111" s="1289" t="s">
        <v>835</v>
      </c>
      <c r="K111" s="1073" t="s">
        <v>101</v>
      </c>
      <c r="L111" s="1198" t="s">
        <v>72</v>
      </c>
      <c r="M111" s="1199" t="s">
        <v>90</v>
      </c>
      <c r="N111" s="1200">
        <v>0.4</v>
      </c>
      <c r="O111" s="1149" t="s">
        <v>53</v>
      </c>
      <c r="P111" s="1149" t="s">
        <v>53</v>
      </c>
      <c r="Q111" s="1149" t="s">
        <v>53</v>
      </c>
      <c r="R111" s="1149" t="s">
        <v>53</v>
      </c>
      <c r="S111" s="1149" t="s">
        <v>53</v>
      </c>
      <c r="T111" s="1149" t="s">
        <v>53</v>
      </c>
      <c r="U111" s="1149" t="s">
        <v>53</v>
      </c>
      <c r="V111" s="1149" t="s">
        <v>54</v>
      </c>
      <c r="W111" s="1149" t="s">
        <v>54</v>
      </c>
      <c r="X111" s="1149" t="s">
        <v>53</v>
      </c>
      <c r="Y111" s="1149" t="s">
        <v>53</v>
      </c>
      <c r="Z111" s="1149" t="s">
        <v>53</v>
      </c>
      <c r="AA111" s="1149" t="s">
        <v>53</v>
      </c>
      <c r="AB111" s="1149" t="s">
        <v>53</v>
      </c>
      <c r="AC111" s="1149" t="s">
        <v>53</v>
      </c>
      <c r="AD111" s="1149" t="s">
        <v>54</v>
      </c>
      <c r="AE111" s="1149" t="s">
        <v>53</v>
      </c>
      <c r="AF111" s="1149" t="s">
        <v>53</v>
      </c>
      <c r="AG111" s="1149" t="s">
        <v>54</v>
      </c>
      <c r="AH111" s="1150"/>
      <c r="AI111" s="1198" t="s">
        <v>359</v>
      </c>
      <c r="AJ111" s="1150"/>
      <c r="AK111" s="1190" t="s">
        <v>1083</v>
      </c>
      <c r="AL111" s="1191">
        <v>0.2</v>
      </c>
      <c r="AM111" s="1197" t="s">
        <v>90</v>
      </c>
      <c r="AN111" s="522" t="s">
        <v>84</v>
      </c>
      <c r="AO111" s="1220" t="s">
        <v>1600</v>
      </c>
      <c r="AP111" s="1034" t="s">
        <v>1510</v>
      </c>
      <c r="AQ111" s="356" t="s">
        <v>103</v>
      </c>
      <c r="AR111" s="1194" t="s">
        <v>61</v>
      </c>
      <c r="AS111" s="1191">
        <v>0.25</v>
      </c>
      <c r="AT111" s="1194" t="s">
        <v>56</v>
      </c>
      <c r="AU111" s="1191">
        <v>0.15</v>
      </c>
      <c r="AV111" s="1084">
        <v>0.4</v>
      </c>
      <c r="AW111" s="1194" t="s">
        <v>57</v>
      </c>
      <c r="AX111" s="1194" t="s">
        <v>58</v>
      </c>
      <c r="AY111" s="1194" t="s">
        <v>59</v>
      </c>
      <c r="AZ111" s="1084">
        <v>0.24</v>
      </c>
      <c r="BA111" s="1085" t="s">
        <v>90</v>
      </c>
      <c r="BB111" s="1084">
        <v>0.2</v>
      </c>
      <c r="BC111" s="1085" t="s">
        <v>1083</v>
      </c>
      <c r="BD111" s="1193" t="s">
        <v>90</v>
      </c>
      <c r="BE111" s="1194" t="s">
        <v>114</v>
      </c>
      <c r="BF111" s="930" t="s">
        <v>388</v>
      </c>
      <c r="BG111" s="930" t="s">
        <v>388</v>
      </c>
      <c r="BH111" s="930" t="s">
        <v>388</v>
      </c>
      <c r="BI111" s="930" t="s">
        <v>388</v>
      </c>
      <c r="BJ111" s="930" t="s">
        <v>388</v>
      </c>
      <c r="BK111" s="1336"/>
      <c r="BL111" s="1009" t="s">
        <v>1086</v>
      </c>
    </row>
    <row r="112" spans="2:64" ht="254.25" customHeight="1" thickBot="1" x14ac:dyDescent="0.35">
      <c r="B112" s="1446"/>
      <c r="C112" s="1504"/>
      <c r="D112" s="1507"/>
      <c r="E112" s="1413" t="s">
        <v>50</v>
      </c>
      <c r="F112" s="1394" t="s">
        <v>302</v>
      </c>
      <c r="G112" s="1593" t="s">
        <v>839</v>
      </c>
      <c r="H112" s="1589" t="s">
        <v>68</v>
      </c>
      <c r="I112" s="1237" t="s">
        <v>836</v>
      </c>
      <c r="J112" s="1589" t="s">
        <v>837</v>
      </c>
      <c r="K112" s="1595" t="s">
        <v>355</v>
      </c>
      <c r="L112" s="1372" t="s">
        <v>70</v>
      </c>
      <c r="M112" s="1384" t="s">
        <v>129</v>
      </c>
      <c r="N112" s="1370">
        <v>0.8</v>
      </c>
      <c r="O112" s="1104" t="s">
        <v>53</v>
      </c>
      <c r="P112" s="1104" t="s">
        <v>53</v>
      </c>
      <c r="Q112" s="1104" t="s">
        <v>53</v>
      </c>
      <c r="R112" s="1104" t="s">
        <v>53</v>
      </c>
      <c r="S112" s="1104" t="s">
        <v>53</v>
      </c>
      <c r="T112" s="1104" t="s">
        <v>53</v>
      </c>
      <c r="U112" s="1104" t="s">
        <v>53</v>
      </c>
      <c r="V112" s="1104" t="s">
        <v>54</v>
      </c>
      <c r="W112" s="1104" t="s">
        <v>54</v>
      </c>
      <c r="X112" s="1104" t="s">
        <v>53</v>
      </c>
      <c r="Y112" s="1104" t="s">
        <v>53</v>
      </c>
      <c r="Z112" s="1104" t="s">
        <v>53</v>
      </c>
      <c r="AA112" s="1104" t="s">
        <v>53</v>
      </c>
      <c r="AB112" s="1104" t="s">
        <v>53</v>
      </c>
      <c r="AC112" s="1104" t="s">
        <v>53</v>
      </c>
      <c r="AD112" s="1104" t="s">
        <v>54</v>
      </c>
      <c r="AE112" s="1104" t="s">
        <v>53</v>
      </c>
      <c r="AF112" s="1104" t="s">
        <v>53</v>
      </c>
      <c r="AG112" s="1104" t="s">
        <v>54</v>
      </c>
      <c r="AH112" s="1105"/>
      <c r="AI112" s="1372" t="s">
        <v>189</v>
      </c>
      <c r="AJ112" s="1105"/>
      <c r="AK112" s="1374" t="s">
        <v>155</v>
      </c>
      <c r="AL112" s="1376">
        <v>1</v>
      </c>
      <c r="AM112" s="1378" t="s">
        <v>91</v>
      </c>
      <c r="AN112" s="1106" t="s">
        <v>84</v>
      </c>
      <c r="AO112" s="434" t="s">
        <v>1521</v>
      </c>
      <c r="AP112" s="1033" t="s">
        <v>1522</v>
      </c>
      <c r="AQ112" s="1108" t="s">
        <v>103</v>
      </c>
      <c r="AR112" s="1109" t="s">
        <v>61</v>
      </c>
      <c r="AS112" s="1110">
        <v>0.25</v>
      </c>
      <c r="AT112" s="1109" t="s">
        <v>56</v>
      </c>
      <c r="AU112" s="1110">
        <v>0.15</v>
      </c>
      <c r="AV112" s="1111">
        <v>0.4</v>
      </c>
      <c r="AW112" s="1109" t="s">
        <v>57</v>
      </c>
      <c r="AX112" s="1109" t="s">
        <v>58</v>
      </c>
      <c r="AY112" s="1109" t="s">
        <v>59</v>
      </c>
      <c r="AZ112" s="1111">
        <v>0.48</v>
      </c>
      <c r="BA112" s="1112" t="s">
        <v>122</v>
      </c>
      <c r="BB112" s="1111">
        <v>1</v>
      </c>
      <c r="BC112" s="1112" t="s">
        <v>155</v>
      </c>
      <c r="BD112" s="1113" t="s">
        <v>91</v>
      </c>
      <c r="BE112" s="1380" t="s">
        <v>60</v>
      </c>
      <c r="BF112" s="1015" t="s">
        <v>1559</v>
      </c>
      <c r="BG112" s="1237" t="s">
        <v>845</v>
      </c>
      <c r="BH112" s="1350" t="s">
        <v>381</v>
      </c>
      <c r="BI112" s="1331">
        <v>44928</v>
      </c>
      <c r="BJ112" s="1331">
        <v>45289</v>
      </c>
      <c r="BK112" s="1011"/>
      <c r="BL112" s="1591" t="s">
        <v>1574</v>
      </c>
    </row>
    <row r="113" spans="2:64" ht="196.5" customHeight="1" thickTop="1" thickBot="1" x14ac:dyDescent="0.35">
      <c r="B113" s="1446"/>
      <c r="C113" s="1504"/>
      <c r="D113" s="1507"/>
      <c r="E113" s="1436"/>
      <c r="F113" s="1437"/>
      <c r="G113" s="1611"/>
      <c r="H113" s="1612"/>
      <c r="I113" s="1253" t="s">
        <v>838</v>
      </c>
      <c r="J113" s="1612"/>
      <c r="K113" s="1613"/>
      <c r="L113" s="1415"/>
      <c r="M113" s="1424"/>
      <c r="N113" s="1414"/>
      <c r="O113" s="1114" t="s">
        <v>53</v>
      </c>
      <c r="P113" s="1114" t="s">
        <v>53</v>
      </c>
      <c r="Q113" s="1114" t="s">
        <v>53</v>
      </c>
      <c r="R113" s="1114" t="s">
        <v>53</v>
      </c>
      <c r="S113" s="1114" t="s">
        <v>53</v>
      </c>
      <c r="T113" s="1114" t="s">
        <v>53</v>
      </c>
      <c r="U113" s="1114" t="s">
        <v>53</v>
      </c>
      <c r="V113" s="1114" t="s">
        <v>54</v>
      </c>
      <c r="W113" s="1114" t="s">
        <v>54</v>
      </c>
      <c r="X113" s="1114" t="s">
        <v>53</v>
      </c>
      <c r="Y113" s="1114" t="s">
        <v>53</v>
      </c>
      <c r="Z113" s="1114" t="s">
        <v>53</v>
      </c>
      <c r="AA113" s="1114" t="s">
        <v>53</v>
      </c>
      <c r="AB113" s="1114" t="s">
        <v>53</v>
      </c>
      <c r="AC113" s="1114" t="s">
        <v>53</v>
      </c>
      <c r="AD113" s="1114" t="s">
        <v>54</v>
      </c>
      <c r="AE113" s="1114" t="s">
        <v>53</v>
      </c>
      <c r="AF113" s="1114" t="s">
        <v>53</v>
      </c>
      <c r="AG113" s="1114" t="s">
        <v>54</v>
      </c>
      <c r="AH113" s="1115"/>
      <c r="AI113" s="1415"/>
      <c r="AJ113" s="1115"/>
      <c r="AK113" s="1416"/>
      <c r="AL113" s="1417"/>
      <c r="AM113" s="1418"/>
      <c r="AN113" s="1106" t="s">
        <v>347</v>
      </c>
      <c r="AO113" s="1315" t="s">
        <v>1557</v>
      </c>
      <c r="AP113" s="1033" t="s">
        <v>1522</v>
      </c>
      <c r="AQ113" s="1118" t="s">
        <v>103</v>
      </c>
      <c r="AR113" s="1119" t="s">
        <v>62</v>
      </c>
      <c r="AS113" s="1120">
        <v>0.15</v>
      </c>
      <c r="AT113" s="1119" t="s">
        <v>56</v>
      </c>
      <c r="AU113" s="1120">
        <v>0.15</v>
      </c>
      <c r="AV113" s="1121">
        <v>0.3</v>
      </c>
      <c r="AW113" s="1119" t="s">
        <v>57</v>
      </c>
      <c r="AX113" s="1119" t="s">
        <v>58</v>
      </c>
      <c r="AY113" s="1119" t="s">
        <v>59</v>
      </c>
      <c r="AZ113" s="1122">
        <v>0.33599999999999997</v>
      </c>
      <c r="BA113" s="1123" t="s">
        <v>90</v>
      </c>
      <c r="BB113" s="1121">
        <v>1</v>
      </c>
      <c r="BC113" s="1123" t="s">
        <v>155</v>
      </c>
      <c r="BD113" s="1124" t="s">
        <v>91</v>
      </c>
      <c r="BE113" s="1419"/>
      <c r="BF113" s="1252" t="s">
        <v>1560</v>
      </c>
      <c r="BG113" s="1253" t="s">
        <v>845</v>
      </c>
      <c r="BH113" s="1258" t="s">
        <v>590</v>
      </c>
      <c r="BI113" s="1259">
        <v>44928</v>
      </c>
      <c r="BJ113" s="1259">
        <v>45289</v>
      </c>
      <c r="BK113" s="1014"/>
      <c r="BL113" s="1614"/>
    </row>
    <row r="114" spans="2:64" ht="146.25" customHeight="1" thickTop="1" thickBot="1" x14ac:dyDescent="0.35">
      <c r="B114" s="1446"/>
      <c r="C114" s="1504"/>
      <c r="D114" s="1507"/>
      <c r="E114" s="1433"/>
      <c r="F114" s="1395"/>
      <c r="G114" s="1594"/>
      <c r="H114" s="1590"/>
      <c r="I114" s="1239" t="s">
        <v>1000</v>
      </c>
      <c r="J114" s="1590"/>
      <c r="K114" s="1596"/>
      <c r="L114" s="1373"/>
      <c r="M114" s="1385"/>
      <c r="N114" s="1371"/>
      <c r="O114" s="1137" t="s">
        <v>53</v>
      </c>
      <c r="P114" s="1137" t="s">
        <v>53</v>
      </c>
      <c r="Q114" s="1137" t="s">
        <v>53</v>
      </c>
      <c r="R114" s="1137" t="s">
        <v>53</v>
      </c>
      <c r="S114" s="1137" t="s">
        <v>53</v>
      </c>
      <c r="T114" s="1137" t="s">
        <v>53</v>
      </c>
      <c r="U114" s="1137" t="s">
        <v>53</v>
      </c>
      <c r="V114" s="1137" t="s">
        <v>54</v>
      </c>
      <c r="W114" s="1137" t="s">
        <v>54</v>
      </c>
      <c r="X114" s="1137" t="s">
        <v>53</v>
      </c>
      <c r="Y114" s="1137" t="s">
        <v>53</v>
      </c>
      <c r="Z114" s="1137" t="s">
        <v>53</v>
      </c>
      <c r="AA114" s="1137" t="s">
        <v>53</v>
      </c>
      <c r="AB114" s="1137" t="s">
        <v>53</v>
      </c>
      <c r="AC114" s="1137" t="s">
        <v>53</v>
      </c>
      <c r="AD114" s="1137" t="s">
        <v>54</v>
      </c>
      <c r="AE114" s="1137" t="s">
        <v>53</v>
      </c>
      <c r="AF114" s="1137" t="s">
        <v>53</v>
      </c>
      <c r="AG114" s="1137" t="s">
        <v>54</v>
      </c>
      <c r="AH114" s="1138"/>
      <c r="AI114" s="1373"/>
      <c r="AJ114" s="1138"/>
      <c r="AK114" s="1375"/>
      <c r="AL114" s="1377"/>
      <c r="AM114" s="1379"/>
      <c r="AN114" s="1139" t="s">
        <v>348</v>
      </c>
      <c r="AO114" s="435" t="s">
        <v>1558</v>
      </c>
      <c r="AP114" s="1033" t="s">
        <v>840</v>
      </c>
      <c r="AQ114" s="652" t="s">
        <v>103</v>
      </c>
      <c r="AR114" s="1142" t="s">
        <v>61</v>
      </c>
      <c r="AS114" s="1143">
        <v>0.25</v>
      </c>
      <c r="AT114" s="1142" t="s">
        <v>56</v>
      </c>
      <c r="AU114" s="1143">
        <v>0.15</v>
      </c>
      <c r="AV114" s="1144">
        <v>0.4</v>
      </c>
      <c r="AW114" s="1142" t="s">
        <v>57</v>
      </c>
      <c r="AX114" s="1142" t="s">
        <v>58</v>
      </c>
      <c r="AY114" s="1142" t="s">
        <v>59</v>
      </c>
      <c r="AZ114" s="1144">
        <v>0.20159999999999997</v>
      </c>
      <c r="BA114" s="1145" t="s">
        <v>90</v>
      </c>
      <c r="BB114" s="1144">
        <v>1</v>
      </c>
      <c r="BC114" s="1145" t="s">
        <v>155</v>
      </c>
      <c r="BD114" s="1146" t="s">
        <v>91</v>
      </c>
      <c r="BE114" s="1381"/>
      <c r="BF114" s="1016" t="s">
        <v>1561</v>
      </c>
      <c r="BG114" s="1239" t="s">
        <v>845</v>
      </c>
      <c r="BH114" s="1345" t="s">
        <v>1562</v>
      </c>
      <c r="BI114" s="1259">
        <v>44928</v>
      </c>
      <c r="BJ114" s="1259">
        <v>45289</v>
      </c>
      <c r="BK114" s="1012"/>
      <c r="BL114" s="1592"/>
    </row>
    <row r="115" spans="2:64" ht="258.75" customHeight="1" thickBot="1" x14ac:dyDescent="0.35">
      <c r="B115" s="1446"/>
      <c r="C115" s="1504"/>
      <c r="D115" s="1507"/>
      <c r="E115" s="1413" t="s">
        <v>50</v>
      </c>
      <c r="F115" s="1394" t="s">
        <v>303</v>
      </c>
      <c r="G115" s="1593" t="s">
        <v>1001</v>
      </c>
      <c r="H115" s="1589" t="s">
        <v>68</v>
      </c>
      <c r="I115" s="1589" t="s">
        <v>1002</v>
      </c>
      <c r="J115" s="1589" t="s">
        <v>1003</v>
      </c>
      <c r="K115" s="1595" t="s">
        <v>101</v>
      </c>
      <c r="L115" s="1372" t="s">
        <v>72</v>
      </c>
      <c r="M115" s="1384" t="s">
        <v>90</v>
      </c>
      <c r="N115" s="1370">
        <v>0.4</v>
      </c>
      <c r="O115" s="1149" t="s">
        <v>53</v>
      </c>
      <c r="P115" s="1149" t="s">
        <v>53</v>
      </c>
      <c r="Q115" s="1149" t="s">
        <v>53</v>
      </c>
      <c r="R115" s="1149" t="s">
        <v>53</v>
      </c>
      <c r="S115" s="1149" t="s">
        <v>53</v>
      </c>
      <c r="T115" s="1149" t="s">
        <v>53</v>
      </c>
      <c r="U115" s="1149" t="s">
        <v>53</v>
      </c>
      <c r="V115" s="1149" t="s">
        <v>54</v>
      </c>
      <c r="W115" s="1149" t="s">
        <v>54</v>
      </c>
      <c r="X115" s="1149" t="s">
        <v>53</v>
      </c>
      <c r="Y115" s="1149" t="s">
        <v>53</v>
      </c>
      <c r="Z115" s="1149" t="s">
        <v>53</v>
      </c>
      <c r="AA115" s="1149" t="s">
        <v>53</v>
      </c>
      <c r="AB115" s="1149" t="s">
        <v>53</v>
      </c>
      <c r="AC115" s="1149" t="s">
        <v>53</v>
      </c>
      <c r="AD115" s="1149" t="s">
        <v>54</v>
      </c>
      <c r="AE115" s="1149" t="s">
        <v>53</v>
      </c>
      <c r="AF115" s="1149" t="s">
        <v>53</v>
      </c>
      <c r="AG115" s="1149" t="s">
        <v>54</v>
      </c>
      <c r="AH115" s="1150"/>
      <c r="AI115" s="1372" t="s">
        <v>359</v>
      </c>
      <c r="AJ115" s="1150"/>
      <c r="AK115" s="1374" t="s">
        <v>1083</v>
      </c>
      <c r="AL115" s="1376">
        <v>0.2</v>
      </c>
      <c r="AM115" s="1378" t="s">
        <v>90</v>
      </c>
      <c r="AN115" s="1151" t="s">
        <v>84</v>
      </c>
      <c r="AO115" s="1311" t="s">
        <v>1525</v>
      </c>
      <c r="AP115" s="1035" t="s">
        <v>1523</v>
      </c>
      <c r="AQ115" s="1136" t="s">
        <v>103</v>
      </c>
      <c r="AR115" s="1109" t="s">
        <v>62</v>
      </c>
      <c r="AS115" s="1110">
        <v>0.15</v>
      </c>
      <c r="AT115" s="1109" t="s">
        <v>56</v>
      </c>
      <c r="AU115" s="1110">
        <v>0.15</v>
      </c>
      <c r="AV115" s="1111">
        <v>0.3</v>
      </c>
      <c r="AW115" s="1109" t="s">
        <v>73</v>
      </c>
      <c r="AX115" s="1109" t="s">
        <v>65</v>
      </c>
      <c r="AY115" s="1109" t="s">
        <v>59</v>
      </c>
      <c r="AZ115" s="1111">
        <v>0.28000000000000003</v>
      </c>
      <c r="BA115" s="1112" t="s">
        <v>90</v>
      </c>
      <c r="BB115" s="1111">
        <v>0.2</v>
      </c>
      <c r="BC115" s="1112" t="s">
        <v>1083</v>
      </c>
      <c r="BD115" s="1113" t="s">
        <v>90</v>
      </c>
      <c r="BE115" s="1380" t="s">
        <v>114</v>
      </c>
      <c r="BF115" s="1589" t="s">
        <v>388</v>
      </c>
      <c r="BG115" s="1589" t="s">
        <v>388</v>
      </c>
      <c r="BH115" s="1589" t="s">
        <v>388</v>
      </c>
      <c r="BI115" s="1589" t="s">
        <v>388</v>
      </c>
      <c r="BJ115" s="1589" t="s">
        <v>388</v>
      </c>
      <c r="BK115" s="1328"/>
      <c r="BL115" s="1687" t="s">
        <v>850</v>
      </c>
    </row>
    <row r="116" spans="2:64" ht="186" customHeight="1" thickBot="1" x14ac:dyDescent="0.35">
      <c r="B116" s="1446"/>
      <c r="C116" s="1504"/>
      <c r="D116" s="1507"/>
      <c r="E116" s="1433"/>
      <c r="F116" s="1395"/>
      <c r="G116" s="1594"/>
      <c r="H116" s="1590"/>
      <c r="I116" s="1590"/>
      <c r="J116" s="1590"/>
      <c r="K116" s="1596"/>
      <c r="L116" s="1373"/>
      <c r="M116" s="1385"/>
      <c r="N116" s="1371"/>
      <c r="O116" s="1149"/>
      <c r="P116" s="1149"/>
      <c r="Q116" s="1149"/>
      <c r="R116" s="1149"/>
      <c r="S116" s="1149"/>
      <c r="T116" s="1149"/>
      <c r="U116" s="1149"/>
      <c r="V116" s="1149"/>
      <c r="W116" s="1149"/>
      <c r="X116" s="1149"/>
      <c r="Y116" s="1149"/>
      <c r="Z116" s="1149"/>
      <c r="AA116" s="1149"/>
      <c r="AB116" s="1149"/>
      <c r="AC116" s="1149"/>
      <c r="AD116" s="1149"/>
      <c r="AE116" s="1149"/>
      <c r="AF116" s="1149"/>
      <c r="AG116" s="1149"/>
      <c r="AH116" s="1150"/>
      <c r="AI116" s="1373"/>
      <c r="AJ116" s="1150"/>
      <c r="AK116" s="1375"/>
      <c r="AL116" s="1377"/>
      <c r="AM116" s="1379"/>
      <c r="AN116" s="1139" t="s">
        <v>347</v>
      </c>
      <c r="AO116" s="1220" t="s">
        <v>1524</v>
      </c>
      <c r="AP116" s="1033" t="s">
        <v>1527</v>
      </c>
      <c r="AQ116" s="535" t="s">
        <v>103</v>
      </c>
      <c r="AR116" s="1154" t="s">
        <v>62</v>
      </c>
      <c r="AS116" s="1203">
        <v>0.15</v>
      </c>
      <c r="AT116" s="1154" t="s">
        <v>56</v>
      </c>
      <c r="AU116" s="1203">
        <v>0.15</v>
      </c>
      <c r="AV116" s="1055">
        <v>0.3</v>
      </c>
      <c r="AW116" s="1154" t="s">
        <v>73</v>
      </c>
      <c r="AX116" s="1154" t="s">
        <v>65</v>
      </c>
      <c r="AY116" s="1154" t="s">
        <v>59</v>
      </c>
      <c r="AZ116" s="1155">
        <v>0.19600000000000001</v>
      </c>
      <c r="BA116" s="1053" t="s">
        <v>112</v>
      </c>
      <c r="BB116" s="1144">
        <v>0.2</v>
      </c>
      <c r="BC116" s="1053" t="s">
        <v>1083</v>
      </c>
      <c r="BD116" s="1056" t="s">
        <v>90</v>
      </c>
      <c r="BE116" s="1381"/>
      <c r="BF116" s="1590"/>
      <c r="BG116" s="1590"/>
      <c r="BH116" s="1590"/>
      <c r="BI116" s="1590"/>
      <c r="BJ116" s="1590"/>
      <c r="BK116" s="1330"/>
      <c r="BL116" s="1688"/>
    </row>
    <row r="117" spans="2:64" ht="227.25" customHeight="1" thickBot="1" x14ac:dyDescent="0.35">
      <c r="B117" s="1447"/>
      <c r="C117" s="1505"/>
      <c r="D117" s="1508"/>
      <c r="E117" s="580" t="s">
        <v>50</v>
      </c>
      <c r="F117" s="720" t="s">
        <v>305</v>
      </c>
      <c r="G117" s="906" t="s">
        <v>1005</v>
      </c>
      <c r="H117" s="1241" t="s">
        <v>68</v>
      </c>
      <c r="I117" s="1290" t="s">
        <v>1006</v>
      </c>
      <c r="J117" s="1290" t="s">
        <v>860</v>
      </c>
      <c r="K117" s="923"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360</v>
      </c>
      <c r="AJ117" s="693"/>
      <c r="AK117" s="694" t="s">
        <v>117</v>
      </c>
      <c r="AL117" s="695">
        <v>0.4</v>
      </c>
      <c r="AM117" s="706" t="s">
        <v>126</v>
      </c>
      <c r="AN117" s="1139" t="s">
        <v>84</v>
      </c>
      <c r="AO117" s="764" t="s">
        <v>1526</v>
      </c>
      <c r="AP117" s="1004" t="s">
        <v>862</v>
      </c>
      <c r="AQ117" s="300" t="s">
        <v>103</v>
      </c>
      <c r="AR117" s="697" t="s">
        <v>62</v>
      </c>
      <c r="AS117" s="695">
        <v>0.15</v>
      </c>
      <c r="AT117" s="697" t="s">
        <v>56</v>
      </c>
      <c r="AU117" s="695">
        <v>0.15</v>
      </c>
      <c r="AV117" s="698">
        <v>0.3</v>
      </c>
      <c r="AW117" s="697" t="s">
        <v>57</v>
      </c>
      <c r="AX117" s="697" t="s">
        <v>58</v>
      </c>
      <c r="AY117" s="697" t="s">
        <v>59</v>
      </c>
      <c r="AZ117" s="698">
        <v>0.28000000000000003</v>
      </c>
      <c r="BA117" s="699" t="s">
        <v>90</v>
      </c>
      <c r="BB117" s="698">
        <v>0.4</v>
      </c>
      <c r="BC117" s="699" t="s">
        <v>117</v>
      </c>
      <c r="BD117" s="700" t="s">
        <v>126</v>
      </c>
      <c r="BE117" s="697" t="s">
        <v>60</v>
      </c>
      <c r="BF117" s="1264" t="s">
        <v>1637</v>
      </c>
      <c r="BG117" s="1241" t="s">
        <v>854</v>
      </c>
      <c r="BH117" s="1241" t="s">
        <v>390</v>
      </c>
      <c r="BI117" s="1243">
        <v>44928</v>
      </c>
      <c r="BJ117" s="1243">
        <v>45289</v>
      </c>
      <c r="BK117" s="1336"/>
      <c r="BL117" s="1009" t="s">
        <v>1090</v>
      </c>
    </row>
    <row r="118" spans="2:64" ht="171" customHeight="1" thickBot="1" x14ac:dyDescent="0.35">
      <c r="B118" s="1445" t="s">
        <v>202</v>
      </c>
      <c r="C118" s="1503" t="s">
        <v>209</v>
      </c>
      <c r="D118" s="1506" t="s">
        <v>225</v>
      </c>
      <c r="E118" s="1392" t="s">
        <v>50</v>
      </c>
      <c r="F118" s="1394" t="s">
        <v>307</v>
      </c>
      <c r="G118" s="1593" t="s">
        <v>508</v>
      </c>
      <c r="H118" s="1589" t="s">
        <v>68</v>
      </c>
      <c r="I118" s="1069" t="s">
        <v>506</v>
      </c>
      <c r="J118" s="1595" t="s">
        <v>507</v>
      </c>
      <c r="K118" s="1595" t="s">
        <v>101</v>
      </c>
      <c r="L118" s="1372" t="s">
        <v>64</v>
      </c>
      <c r="M118" s="1384" t="s">
        <v>122</v>
      </c>
      <c r="N118" s="1370">
        <v>0.6</v>
      </c>
      <c r="O118" s="1104" t="s">
        <v>53</v>
      </c>
      <c r="P118" s="1104" t="s">
        <v>53</v>
      </c>
      <c r="Q118" s="1104" t="s">
        <v>53</v>
      </c>
      <c r="R118" s="1104" t="s">
        <v>53</v>
      </c>
      <c r="S118" s="1104" t="s">
        <v>53</v>
      </c>
      <c r="T118" s="1104" t="s">
        <v>53</v>
      </c>
      <c r="U118" s="1104" t="s">
        <v>53</v>
      </c>
      <c r="V118" s="1104" t="s">
        <v>54</v>
      </c>
      <c r="W118" s="1104" t="s">
        <v>54</v>
      </c>
      <c r="X118" s="1104" t="s">
        <v>53</v>
      </c>
      <c r="Y118" s="1104" t="s">
        <v>53</v>
      </c>
      <c r="Z118" s="1104" t="s">
        <v>53</v>
      </c>
      <c r="AA118" s="1104" t="s">
        <v>53</v>
      </c>
      <c r="AB118" s="1104" t="s">
        <v>53</v>
      </c>
      <c r="AC118" s="1104" t="s">
        <v>53</v>
      </c>
      <c r="AD118" s="1104" t="s">
        <v>54</v>
      </c>
      <c r="AE118" s="1104" t="s">
        <v>53</v>
      </c>
      <c r="AF118" s="1104" t="s">
        <v>53</v>
      </c>
      <c r="AG118" s="1104" t="s">
        <v>54</v>
      </c>
      <c r="AH118" s="1105"/>
      <c r="AI118" s="1372" t="s">
        <v>360</v>
      </c>
      <c r="AJ118" s="1105"/>
      <c r="AK118" s="1374" t="s">
        <v>117</v>
      </c>
      <c r="AL118" s="1376">
        <v>0.4</v>
      </c>
      <c r="AM118" s="1378" t="s">
        <v>126</v>
      </c>
      <c r="AN118" s="1106" t="s">
        <v>84</v>
      </c>
      <c r="AO118" s="434" t="s">
        <v>1479</v>
      </c>
      <c r="AP118" s="1004" t="s">
        <v>523</v>
      </c>
      <c r="AQ118" s="1108" t="s">
        <v>103</v>
      </c>
      <c r="AR118" s="1109" t="s">
        <v>62</v>
      </c>
      <c r="AS118" s="1110">
        <v>0.15</v>
      </c>
      <c r="AT118" s="1109" t="s">
        <v>56</v>
      </c>
      <c r="AU118" s="1110">
        <v>0.15</v>
      </c>
      <c r="AV118" s="1111">
        <v>0.3</v>
      </c>
      <c r="AW118" s="1109" t="s">
        <v>57</v>
      </c>
      <c r="AX118" s="1109" t="s">
        <v>58</v>
      </c>
      <c r="AY118" s="1109" t="s">
        <v>59</v>
      </c>
      <c r="AZ118" s="1111">
        <v>0.42</v>
      </c>
      <c r="BA118" s="1112" t="s">
        <v>122</v>
      </c>
      <c r="BB118" s="1111">
        <v>0.4</v>
      </c>
      <c r="BC118" s="1112" t="s">
        <v>117</v>
      </c>
      <c r="BD118" s="1113" t="s">
        <v>126</v>
      </c>
      <c r="BE118" s="1380" t="s">
        <v>60</v>
      </c>
      <c r="BF118" s="1015" t="s">
        <v>1483</v>
      </c>
      <c r="BG118" s="1237" t="s">
        <v>1482</v>
      </c>
      <c r="BH118" s="1237" t="s">
        <v>381</v>
      </c>
      <c r="BI118" s="1243">
        <v>44928</v>
      </c>
      <c r="BJ118" s="1243">
        <v>45260</v>
      </c>
      <c r="BK118" s="1015"/>
      <c r="BL118" s="1591" t="s">
        <v>1008</v>
      </c>
    </row>
    <row r="119" spans="2:64" ht="137.25" customHeight="1" thickTop="1" thickBot="1" x14ac:dyDescent="0.35">
      <c r="B119" s="1446"/>
      <c r="C119" s="1504"/>
      <c r="D119" s="1507"/>
      <c r="E119" s="1433"/>
      <c r="F119" s="1395"/>
      <c r="G119" s="1594"/>
      <c r="H119" s="1590"/>
      <c r="I119" s="1291" t="s">
        <v>505</v>
      </c>
      <c r="J119" s="1596"/>
      <c r="K119" s="1596"/>
      <c r="L119" s="1373"/>
      <c r="M119" s="1385"/>
      <c r="N119" s="1371"/>
      <c r="O119" s="1125" t="s">
        <v>53</v>
      </c>
      <c r="P119" s="1125" t="s">
        <v>53</v>
      </c>
      <c r="Q119" s="1125" t="s">
        <v>53</v>
      </c>
      <c r="R119" s="1125" t="s">
        <v>53</v>
      </c>
      <c r="S119" s="1125" t="s">
        <v>53</v>
      </c>
      <c r="T119" s="1125" t="s">
        <v>53</v>
      </c>
      <c r="U119" s="1125" t="s">
        <v>53</v>
      </c>
      <c r="V119" s="1125" t="s">
        <v>54</v>
      </c>
      <c r="W119" s="1125" t="s">
        <v>54</v>
      </c>
      <c r="X119" s="1125" t="s">
        <v>53</v>
      </c>
      <c r="Y119" s="1125" t="s">
        <v>53</v>
      </c>
      <c r="Z119" s="1125" t="s">
        <v>53</v>
      </c>
      <c r="AA119" s="1125" t="s">
        <v>53</v>
      </c>
      <c r="AB119" s="1125" t="s">
        <v>53</v>
      </c>
      <c r="AC119" s="1125" t="s">
        <v>53</v>
      </c>
      <c r="AD119" s="1125" t="s">
        <v>54</v>
      </c>
      <c r="AE119" s="1125" t="s">
        <v>53</v>
      </c>
      <c r="AF119" s="1125" t="s">
        <v>53</v>
      </c>
      <c r="AG119" s="1125" t="s">
        <v>54</v>
      </c>
      <c r="AH119" s="1126"/>
      <c r="AI119" s="1373"/>
      <c r="AJ119" s="1126"/>
      <c r="AK119" s="1375"/>
      <c r="AL119" s="1377"/>
      <c r="AM119" s="1379"/>
      <c r="AN119" s="1151" t="s">
        <v>347</v>
      </c>
      <c r="AO119" s="1306" t="s">
        <v>1481</v>
      </c>
      <c r="AP119" s="1005" t="s">
        <v>1480</v>
      </c>
      <c r="AQ119" s="1129" t="s">
        <v>103</v>
      </c>
      <c r="AR119" s="1130" t="s">
        <v>61</v>
      </c>
      <c r="AS119" s="1131">
        <v>0.25</v>
      </c>
      <c r="AT119" s="1130" t="s">
        <v>56</v>
      </c>
      <c r="AU119" s="1131">
        <v>0.15</v>
      </c>
      <c r="AV119" s="1132">
        <v>0.4</v>
      </c>
      <c r="AW119" s="1130" t="s">
        <v>57</v>
      </c>
      <c r="AX119" s="1130" t="s">
        <v>65</v>
      </c>
      <c r="AY119" s="1130" t="s">
        <v>59</v>
      </c>
      <c r="AZ119" s="1173">
        <v>0.252</v>
      </c>
      <c r="BA119" s="1133" t="s">
        <v>90</v>
      </c>
      <c r="BB119" s="1132">
        <v>0.4</v>
      </c>
      <c r="BC119" s="1133" t="s">
        <v>117</v>
      </c>
      <c r="BD119" s="1134" t="s">
        <v>126</v>
      </c>
      <c r="BE119" s="1381"/>
      <c r="BF119" s="1318" t="s">
        <v>1484</v>
      </c>
      <c r="BG119" s="1262" t="s">
        <v>876</v>
      </c>
      <c r="BH119" s="1262" t="s">
        <v>1485</v>
      </c>
      <c r="BI119" s="1348">
        <v>44928</v>
      </c>
      <c r="BJ119" s="1348">
        <v>45260</v>
      </c>
      <c r="BK119" s="1318"/>
      <c r="BL119" s="1592"/>
    </row>
    <row r="120" spans="2:64" ht="184.5" customHeight="1" thickBot="1" x14ac:dyDescent="0.35">
      <c r="B120" s="1446"/>
      <c r="C120" s="1504"/>
      <c r="D120" s="1507"/>
      <c r="E120" s="1413" t="s">
        <v>50</v>
      </c>
      <c r="F120" s="1394" t="s">
        <v>308</v>
      </c>
      <c r="G120" s="1599" t="s">
        <v>1010</v>
      </c>
      <c r="H120" s="1589" t="s">
        <v>68</v>
      </c>
      <c r="I120" s="1595" t="s">
        <v>878</v>
      </c>
      <c r="J120" s="1595" t="s">
        <v>1468</v>
      </c>
      <c r="K120" s="1595" t="s">
        <v>101</v>
      </c>
      <c r="L120" s="1372" t="s">
        <v>64</v>
      </c>
      <c r="M120" s="1384" t="s">
        <v>122</v>
      </c>
      <c r="N120" s="1370">
        <v>0.6</v>
      </c>
      <c r="O120" s="1104" t="s">
        <v>53</v>
      </c>
      <c r="P120" s="1104" t="s">
        <v>53</v>
      </c>
      <c r="Q120" s="1104" t="s">
        <v>53</v>
      </c>
      <c r="R120" s="1104" t="s">
        <v>53</v>
      </c>
      <c r="S120" s="1104" t="s">
        <v>53</v>
      </c>
      <c r="T120" s="1104" t="s">
        <v>53</v>
      </c>
      <c r="U120" s="1104" t="s">
        <v>53</v>
      </c>
      <c r="V120" s="1104" t="s">
        <v>54</v>
      </c>
      <c r="W120" s="1104" t="s">
        <v>54</v>
      </c>
      <c r="X120" s="1104" t="s">
        <v>53</v>
      </c>
      <c r="Y120" s="1104" t="s">
        <v>53</v>
      </c>
      <c r="Z120" s="1104" t="s">
        <v>53</v>
      </c>
      <c r="AA120" s="1104" t="s">
        <v>53</v>
      </c>
      <c r="AB120" s="1104" t="s">
        <v>53</v>
      </c>
      <c r="AC120" s="1104" t="s">
        <v>53</v>
      </c>
      <c r="AD120" s="1104" t="s">
        <v>54</v>
      </c>
      <c r="AE120" s="1104" t="s">
        <v>53</v>
      </c>
      <c r="AF120" s="1104" t="s">
        <v>53</v>
      </c>
      <c r="AG120" s="1104" t="s">
        <v>54</v>
      </c>
      <c r="AH120" s="1105"/>
      <c r="AI120" s="1372" t="s">
        <v>361</v>
      </c>
      <c r="AJ120" s="1105"/>
      <c r="AK120" s="1374" t="s">
        <v>123</v>
      </c>
      <c r="AL120" s="1376">
        <v>0.6</v>
      </c>
      <c r="AM120" s="1378" t="s">
        <v>126</v>
      </c>
      <c r="AN120" s="1139" t="s">
        <v>84</v>
      </c>
      <c r="AO120" s="1220" t="s">
        <v>1486</v>
      </c>
      <c r="AP120" s="1004" t="s">
        <v>501</v>
      </c>
      <c r="AQ120" s="1108" t="s">
        <v>103</v>
      </c>
      <c r="AR120" s="1109" t="s">
        <v>62</v>
      </c>
      <c r="AS120" s="1110">
        <v>0.15</v>
      </c>
      <c r="AT120" s="1109" t="s">
        <v>56</v>
      </c>
      <c r="AU120" s="1110">
        <v>0.15</v>
      </c>
      <c r="AV120" s="1111">
        <v>0.3</v>
      </c>
      <c r="AW120" s="1109" t="s">
        <v>57</v>
      </c>
      <c r="AX120" s="1109" t="s">
        <v>65</v>
      </c>
      <c r="AY120" s="1109" t="s">
        <v>59</v>
      </c>
      <c r="AZ120" s="1111">
        <v>0.42</v>
      </c>
      <c r="BA120" s="1112" t="s">
        <v>122</v>
      </c>
      <c r="BB120" s="1111">
        <v>0.6</v>
      </c>
      <c r="BC120" s="1112" t="s">
        <v>123</v>
      </c>
      <c r="BD120" s="1113" t="s">
        <v>126</v>
      </c>
      <c r="BE120" s="1380" t="s">
        <v>60</v>
      </c>
      <c r="BF120" s="1597" t="s">
        <v>1011</v>
      </c>
      <c r="BG120" s="1589" t="s">
        <v>883</v>
      </c>
      <c r="BH120" s="1589" t="s">
        <v>1488</v>
      </c>
      <c r="BI120" s="1605">
        <v>44928</v>
      </c>
      <c r="BJ120" s="1605">
        <v>45289</v>
      </c>
      <c r="BK120" s="1015"/>
      <c r="BL120" s="1591" t="s">
        <v>1012</v>
      </c>
    </row>
    <row r="121" spans="2:64" ht="102.75" thickBot="1" x14ac:dyDescent="0.35">
      <c r="B121" s="1446"/>
      <c r="C121" s="1504"/>
      <c r="D121" s="1507"/>
      <c r="E121" s="1433"/>
      <c r="F121" s="1395"/>
      <c r="G121" s="1600"/>
      <c r="H121" s="1590"/>
      <c r="I121" s="1596"/>
      <c r="J121" s="1596"/>
      <c r="K121" s="1596"/>
      <c r="L121" s="1373"/>
      <c r="M121" s="1385"/>
      <c r="N121" s="1371"/>
      <c r="O121" s="1137" t="s">
        <v>53</v>
      </c>
      <c r="P121" s="1137" t="s">
        <v>53</v>
      </c>
      <c r="Q121" s="1137" t="s">
        <v>53</v>
      </c>
      <c r="R121" s="1137" t="s">
        <v>53</v>
      </c>
      <c r="S121" s="1137" t="s">
        <v>53</v>
      </c>
      <c r="T121" s="1137" t="s">
        <v>53</v>
      </c>
      <c r="U121" s="1137" t="s">
        <v>53</v>
      </c>
      <c r="V121" s="1137" t="s">
        <v>54</v>
      </c>
      <c r="W121" s="1137" t="s">
        <v>54</v>
      </c>
      <c r="X121" s="1137" t="s">
        <v>53</v>
      </c>
      <c r="Y121" s="1137" t="s">
        <v>53</v>
      </c>
      <c r="Z121" s="1137" t="s">
        <v>53</v>
      </c>
      <c r="AA121" s="1137" t="s">
        <v>53</v>
      </c>
      <c r="AB121" s="1137" t="s">
        <v>53</v>
      </c>
      <c r="AC121" s="1137" t="s">
        <v>53</v>
      </c>
      <c r="AD121" s="1137" t="s">
        <v>54</v>
      </c>
      <c r="AE121" s="1137" t="s">
        <v>53</v>
      </c>
      <c r="AF121" s="1137" t="s">
        <v>53</v>
      </c>
      <c r="AG121" s="1137" t="s">
        <v>54</v>
      </c>
      <c r="AH121" s="1138"/>
      <c r="AI121" s="1373"/>
      <c r="AJ121" s="1138"/>
      <c r="AK121" s="1375"/>
      <c r="AL121" s="1377"/>
      <c r="AM121" s="1379"/>
      <c r="AN121" s="1151" t="s">
        <v>347</v>
      </c>
      <c r="AO121" s="1319" t="s">
        <v>1487</v>
      </c>
      <c r="AP121" s="1005" t="s">
        <v>880</v>
      </c>
      <c r="AQ121" s="1129" t="s">
        <v>103</v>
      </c>
      <c r="AR121" s="1130" t="s">
        <v>62</v>
      </c>
      <c r="AS121" s="1131">
        <v>0.15</v>
      </c>
      <c r="AT121" s="1130" t="s">
        <v>56</v>
      </c>
      <c r="AU121" s="1131">
        <v>0.15</v>
      </c>
      <c r="AV121" s="1132">
        <v>0.3</v>
      </c>
      <c r="AW121" s="1130" t="s">
        <v>57</v>
      </c>
      <c r="AX121" s="1130" t="s">
        <v>65</v>
      </c>
      <c r="AY121" s="1130" t="s">
        <v>59</v>
      </c>
      <c r="AZ121" s="1173">
        <v>0.29399999999999998</v>
      </c>
      <c r="BA121" s="1133" t="s">
        <v>90</v>
      </c>
      <c r="BB121" s="1132">
        <v>0.6</v>
      </c>
      <c r="BC121" s="1133" t="s">
        <v>123</v>
      </c>
      <c r="BD121" s="1134" t="s">
        <v>126</v>
      </c>
      <c r="BE121" s="1381"/>
      <c r="BF121" s="1598"/>
      <c r="BG121" s="1590"/>
      <c r="BH121" s="1590"/>
      <c r="BI121" s="1606"/>
      <c r="BJ121" s="1606"/>
      <c r="BK121" s="1318"/>
      <c r="BL121" s="1592"/>
    </row>
    <row r="122" spans="2:64" ht="186.75" customHeight="1" thickBot="1" x14ac:dyDescent="0.35">
      <c r="B122" s="1446"/>
      <c r="C122" s="1504"/>
      <c r="D122" s="1507"/>
      <c r="E122" s="1413" t="s">
        <v>50</v>
      </c>
      <c r="F122" s="1394" t="s">
        <v>309</v>
      </c>
      <c r="G122" s="1599" t="s">
        <v>1013</v>
      </c>
      <c r="H122" s="1589" t="s">
        <v>68</v>
      </c>
      <c r="I122" s="1595" t="s">
        <v>885</v>
      </c>
      <c r="J122" s="1595" t="s">
        <v>886</v>
      </c>
      <c r="K122" s="1595" t="s">
        <v>101</v>
      </c>
      <c r="L122" s="1372" t="s">
        <v>64</v>
      </c>
      <c r="M122" s="1384" t="s">
        <v>122</v>
      </c>
      <c r="N122" s="1370">
        <v>0.6</v>
      </c>
      <c r="O122" s="1165" t="s">
        <v>53</v>
      </c>
      <c r="P122" s="1165" t="s">
        <v>53</v>
      </c>
      <c r="Q122" s="1165" t="s">
        <v>53</v>
      </c>
      <c r="R122" s="1165" t="s">
        <v>53</v>
      </c>
      <c r="S122" s="1165" t="s">
        <v>53</v>
      </c>
      <c r="T122" s="1165" t="s">
        <v>53</v>
      </c>
      <c r="U122" s="1165" t="s">
        <v>53</v>
      </c>
      <c r="V122" s="1165" t="s">
        <v>54</v>
      </c>
      <c r="W122" s="1165" t="s">
        <v>54</v>
      </c>
      <c r="X122" s="1165" t="s">
        <v>53</v>
      </c>
      <c r="Y122" s="1165" t="s">
        <v>53</v>
      </c>
      <c r="Z122" s="1165" t="s">
        <v>53</v>
      </c>
      <c r="AA122" s="1165" t="s">
        <v>53</v>
      </c>
      <c r="AB122" s="1165" t="s">
        <v>53</v>
      </c>
      <c r="AC122" s="1165" t="s">
        <v>53</v>
      </c>
      <c r="AD122" s="1165" t="s">
        <v>54</v>
      </c>
      <c r="AE122" s="1165" t="s">
        <v>53</v>
      </c>
      <c r="AF122" s="1165" t="s">
        <v>53</v>
      </c>
      <c r="AG122" s="1165" t="s">
        <v>54</v>
      </c>
      <c r="AH122" s="1166"/>
      <c r="AI122" s="1372" t="s">
        <v>361</v>
      </c>
      <c r="AJ122" s="1166"/>
      <c r="AK122" s="1374" t="s">
        <v>123</v>
      </c>
      <c r="AL122" s="1376">
        <v>0.6</v>
      </c>
      <c r="AM122" s="1378" t="s">
        <v>126</v>
      </c>
      <c r="AN122" s="1139" t="s">
        <v>84</v>
      </c>
      <c r="AO122" s="1223" t="s">
        <v>1471</v>
      </c>
      <c r="AP122" s="1147" t="s">
        <v>887</v>
      </c>
      <c r="AQ122" s="1108" t="s">
        <v>103</v>
      </c>
      <c r="AR122" s="1109" t="s">
        <v>61</v>
      </c>
      <c r="AS122" s="1110">
        <v>0.25</v>
      </c>
      <c r="AT122" s="1109" t="s">
        <v>56</v>
      </c>
      <c r="AU122" s="1110">
        <v>0.15</v>
      </c>
      <c r="AV122" s="1111">
        <v>0.4</v>
      </c>
      <c r="AW122" s="1109" t="s">
        <v>57</v>
      </c>
      <c r="AX122" s="1109" t="s">
        <v>65</v>
      </c>
      <c r="AY122" s="1109" t="s">
        <v>59</v>
      </c>
      <c r="AZ122" s="1111">
        <v>0.36</v>
      </c>
      <c r="BA122" s="1112" t="s">
        <v>90</v>
      </c>
      <c r="BB122" s="1111">
        <v>0.6</v>
      </c>
      <c r="BC122" s="1112" t="s">
        <v>123</v>
      </c>
      <c r="BD122" s="1113" t="s">
        <v>126</v>
      </c>
      <c r="BE122" s="1380" t="s">
        <v>118</v>
      </c>
      <c r="BF122" s="1597" t="s">
        <v>1014</v>
      </c>
      <c r="BG122" s="1589" t="s">
        <v>1015</v>
      </c>
      <c r="BH122" s="1589" t="s">
        <v>395</v>
      </c>
      <c r="BI122" s="1605">
        <v>44958</v>
      </c>
      <c r="BJ122" s="1605">
        <v>45260</v>
      </c>
      <c r="BK122" s="1015"/>
      <c r="BL122" s="1616" t="s">
        <v>890</v>
      </c>
    </row>
    <row r="123" spans="2:64" ht="123.75" customHeight="1" thickBot="1" x14ac:dyDescent="0.35">
      <c r="B123" s="1446"/>
      <c r="C123" s="1504"/>
      <c r="D123" s="1507"/>
      <c r="E123" s="1433"/>
      <c r="F123" s="1395"/>
      <c r="G123" s="1600"/>
      <c r="H123" s="1590"/>
      <c r="I123" s="1596"/>
      <c r="J123" s="1596"/>
      <c r="K123" s="1596"/>
      <c r="L123" s="1373"/>
      <c r="M123" s="1385"/>
      <c r="N123" s="1371"/>
      <c r="O123" s="1125" t="s">
        <v>53</v>
      </c>
      <c r="P123" s="1125" t="s">
        <v>53</v>
      </c>
      <c r="Q123" s="1125" t="s">
        <v>53</v>
      </c>
      <c r="R123" s="1125" t="s">
        <v>53</v>
      </c>
      <c r="S123" s="1125" t="s">
        <v>53</v>
      </c>
      <c r="T123" s="1125" t="s">
        <v>53</v>
      </c>
      <c r="U123" s="1125" t="s">
        <v>53</v>
      </c>
      <c r="V123" s="1125" t="s">
        <v>54</v>
      </c>
      <c r="W123" s="1125" t="s">
        <v>54</v>
      </c>
      <c r="X123" s="1125" t="s">
        <v>53</v>
      </c>
      <c r="Y123" s="1125" t="s">
        <v>53</v>
      </c>
      <c r="Z123" s="1125" t="s">
        <v>53</v>
      </c>
      <c r="AA123" s="1125" t="s">
        <v>53</v>
      </c>
      <c r="AB123" s="1125" t="s">
        <v>53</v>
      </c>
      <c r="AC123" s="1125" t="s">
        <v>53</v>
      </c>
      <c r="AD123" s="1125" t="s">
        <v>54</v>
      </c>
      <c r="AE123" s="1125" t="s">
        <v>53</v>
      </c>
      <c r="AF123" s="1125" t="s">
        <v>53</v>
      </c>
      <c r="AG123" s="1125" t="s">
        <v>54</v>
      </c>
      <c r="AH123" s="1126"/>
      <c r="AI123" s="1373"/>
      <c r="AJ123" s="1126"/>
      <c r="AK123" s="1375"/>
      <c r="AL123" s="1377"/>
      <c r="AM123" s="1379"/>
      <c r="AN123" s="522" t="s">
        <v>347</v>
      </c>
      <c r="AO123" s="1319" t="s">
        <v>1387</v>
      </c>
      <c r="AP123" s="1057" t="s">
        <v>1446</v>
      </c>
      <c r="AQ123" s="1129" t="s">
        <v>103</v>
      </c>
      <c r="AR123" s="1130" t="s">
        <v>61</v>
      </c>
      <c r="AS123" s="1131">
        <v>0.25</v>
      </c>
      <c r="AT123" s="1130" t="s">
        <v>56</v>
      </c>
      <c r="AU123" s="1131">
        <v>0.15</v>
      </c>
      <c r="AV123" s="1132">
        <v>0.4</v>
      </c>
      <c r="AW123" s="1130" t="s">
        <v>57</v>
      </c>
      <c r="AX123" s="1130" t="s">
        <v>65</v>
      </c>
      <c r="AY123" s="1130" t="s">
        <v>59</v>
      </c>
      <c r="AZ123" s="1173">
        <v>0.216</v>
      </c>
      <c r="BA123" s="1133" t="s">
        <v>90</v>
      </c>
      <c r="BB123" s="1132">
        <v>0.6</v>
      </c>
      <c r="BC123" s="1133" t="s">
        <v>123</v>
      </c>
      <c r="BD123" s="1134" t="s">
        <v>126</v>
      </c>
      <c r="BE123" s="1381"/>
      <c r="BF123" s="1598"/>
      <c r="BG123" s="1590"/>
      <c r="BH123" s="1590"/>
      <c r="BI123" s="1606"/>
      <c r="BJ123" s="1606"/>
      <c r="BK123" s="1318"/>
      <c r="BL123" s="1617"/>
    </row>
    <row r="124" spans="2:64" ht="224.25" customHeight="1" thickBot="1" x14ac:dyDescent="0.35">
      <c r="B124" s="1446"/>
      <c r="C124" s="1504"/>
      <c r="D124" s="1507"/>
      <c r="E124" s="1413" t="s">
        <v>50</v>
      </c>
      <c r="F124" s="1394" t="s">
        <v>311</v>
      </c>
      <c r="G124" s="1599" t="s">
        <v>1016</v>
      </c>
      <c r="H124" s="1589" t="s">
        <v>68</v>
      </c>
      <c r="I124" s="1589" t="s">
        <v>886</v>
      </c>
      <c r="J124" s="1589" t="s">
        <v>892</v>
      </c>
      <c r="K124" s="1595" t="s">
        <v>101</v>
      </c>
      <c r="L124" s="1372" t="s">
        <v>72</v>
      </c>
      <c r="M124" s="1384" t="s">
        <v>90</v>
      </c>
      <c r="N124" s="1370">
        <v>0.4</v>
      </c>
      <c r="O124" s="1104" t="s">
        <v>53</v>
      </c>
      <c r="P124" s="1104" t="s">
        <v>53</v>
      </c>
      <c r="Q124" s="1104" t="s">
        <v>53</v>
      </c>
      <c r="R124" s="1104" t="s">
        <v>53</v>
      </c>
      <c r="S124" s="1104" t="s">
        <v>53</v>
      </c>
      <c r="T124" s="1104" t="s">
        <v>53</v>
      </c>
      <c r="U124" s="1104" t="s">
        <v>53</v>
      </c>
      <c r="V124" s="1104" t="s">
        <v>54</v>
      </c>
      <c r="W124" s="1104" t="s">
        <v>54</v>
      </c>
      <c r="X124" s="1104" t="s">
        <v>53</v>
      </c>
      <c r="Y124" s="1104" t="s">
        <v>53</v>
      </c>
      <c r="Z124" s="1104" t="s">
        <v>53</v>
      </c>
      <c r="AA124" s="1104" t="s">
        <v>53</v>
      </c>
      <c r="AB124" s="1104" t="s">
        <v>53</v>
      </c>
      <c r="AC124" s="1104" t="s">
        <v>53</v>
      </c>
      <c r="AD124" s="1104" t="s">
        <v>54</v>
      </c>
      <c r="AE124" s="1104" t="s">
        <v>53</v>
      </c>
      <c r="AF124" s="1104" t="s">
        <v>53</v>
      </c>
      <c r="AG124" s="1104" t="s">
        <v>54</v>
      </c>
      <c r="AH124" s="1105"/>
      <c r="AI124" s="1372" t="s">
        <v>361</v>
      </c>
      <c r="AJ124" s="1105"/>
      <c r="AK124" s="1374" t="s">
        <v>123</v>
      </c>
      <c r="AL124" s="1376">
        <v>0.6</v>
      </c>
      <c r="AM124" s="1378" t="s">
        <v>126</v>
      </c>
      <c r="AN124" s="1151" t="s">
        <v>84</v>
      </c>
      <c r="AO124" s="1320" t="s">
        <v>1384</v>
      </c>
      <c r="AP124" s="1147" t="s">
        <v>893</v>
      </c>
      <c r="AQ124" s="1136" t="s">
        <v>103</v>
      </c>
      <c r="AR124" s="1109" t="s">
        <v>61</v>
      </c>
      <c r="AS124" s="1110">
        <v>0.25</v>
      </c>
      <c r="AT124" s="1109" t="s">
        <v>56</v>
      </c>
      <c r="AU124" s="1110">
        <v>0.15</v>
      </c>
      <c r="AV124" s="1111">
        <v>0.4</v>
      </c>
      <c r="AW124" s="1109" t="s">
        <v>57</v>
      </c>
      <c r="AX124" s="1109" t="s">
        <v>58</v>
      </c>
      <c r="AY124" s="1109" t="s">
        <v>59</v>
      </c>
      <c r="AZ124" s="1111">
        <v>0.24</v>
      </c>
      <c r="BA124" s="1112" t="s">
        <v>90</v>
      </c>
      <c r="BB124" s="1111">
        <v>0.6</v>
      </c>
      <c r="BC124" s="1112" t="s">
        <v>123</v>
      </c>
      <c r="BD124" s="1113" t="s">
        <v>126</v>
      </c>
      <c r="BE124" s="1380" t="s">
        <v>60</v>
      </c>
      <c r="BF124" s="1597" t="s">
        <v>898</v>
      </c>
      <c r="BG124" s="1589" t="s">
        <v>899</v>
      </c>
      <c r="BH124" s="1589" t="s">
        <v>430</v>
      </c>
      <c r="BI124" s="1605">
        <v>44958</v>
      </c>
      <c r="BJ124" s="1605">
        <v>45260</v>
      </c>
      <c r="BK124" s="1015"/>
      <c r="BL124" s="1591" t="s">
        <v>1017</v>
      </c>
    </row>
    <row r="125" spans="2:64" ht="98.25" customHeight="1" thickBot="1" x14ac:dyDescent="0.35">
      <c r="B125" s="1446"/>
      <c r="C125" s="1504"/>
      <c r="D125" s="1507"/>
      <c r="E125" s="1436"/>
      <c r="F125" s="1437"/>
      <c r="G125" s="1666"/>
      <c r="H125" s="1612"/>
      <c r="I125" s="1612"/>
      <c r="J125" s="1612"/>
      <c r="K125" s="1613"/>
      <c r="L125" s="1415"/>
      <c r="M125" s="1424"/>
      <c r="N125" s="1414"/>
      <c r="O125" s="1114" t="s">
        <v>53</v>
      </c>
      <c r="P125" s="1114" t="s">
        <v>53</v>
      </c>
      <c r="Q125" s="1114" t="s">
        <v>53</v>
      </c>
      <c r="R125" s="1114" t="s">
        <v>53</v>
      </c>
      <c r="S125" s="1114" t="s">
        <v>53</v>
      </c>
      <c r="T125" s="1114" t="s">
        <v>53</v>
      </c>
      <c r="U125" s="1114" t="s">
        <v>53</v>
      </c>
      <c r="V125" s="1114" t="s">
        <v>54</v>
      </c>
      <c r="W125" s="1114" t="s">
        <v>54</v>
      </c>
      <c r="X125" s="1114" t="s">
        <v>53</v>
      </c>
      <c r="Y125" s="1114" t="s">
        <v>53</v>
      </c>
      <c r="Z125" s="1114" t="s">
        <v>53</v>
      </c>
      <c r="AA125" s="1114" t="s">
        <v>53</v>
      </c>
      <c r="AB125" s="1114" t="s">
        <v>53</v>
      </c>
      <c r="AC125" s="1114" t="s">
        <v>53</v>
      </c>
      <c r="AD125" s="1114" t="s">
        <v>54</v>
      </c>
      <c r="AE125" s="1114" t="s">
        <v>53</v>
      </c>
      <c r="AF125" s="1114" t="s">
        <v>53</v>
      </c>
      <c r="AG125" s="1114" t="s">
        <v>54</v>
      </c>
      <c r="AH125" s="1115"/>
      <c r="AI125" s="1415"/>
      <c r="AJ125" s="1115"/>
      <c r="AK125" s="1416"/>
      <c r="AL125" s="1417"/>
      <c r="AM125" s="1418"/>
      <c r="AN125" s="1139" t="s">
        <v>347</v>
      </c>
      <c r="AO125" s="1321" t="s">
        <v>1385</v>
      </c>
      <c r="AP125" s="1147" t="s">
        <v>894</v>
      </c>
      <c r="AQ125" s="521" t="s">
        <v>103</v>
      </c>
      <c r="AR125" s="1119" t="s">
        <v>61</v>
      </c>
      <c r="AS125" s="1120">
        <v>0.25</v>
      </c>
      <c r="AT125" s="1119" t="s">
        <v>56</v>
      </c>
      <c r="AU125" s="1120">
        <v>0.15</v>
      </c>
      <c r="AV125" s="1121">
        <v>0.4</v>
      </c>
      <c r="AW125" s="1119" t="s">
        <v>57</v>
      </c>
      <c r="AX125" s="1119" t="s">
        <v>58</v>
      </c>
      <c r="AY125" s="1119" t="s">
        <v>59</v>
      </c>
      <c r="AZ125" s="1122">
        <v>0.14399999999999999</v>
      </c>
      <c r="BA125" s="1123" t="s">
        <v>112</v>
      </c>
      <c r="BB125" s="1121">
        <v>0.6</v>
      </c>
      <c r="BC125" s="1123" t="s">
        <v>123</v>
      </c>
      <c r="BD125" s="1124" t="s">
        <v>126</v>
      </c>
      <c r="BE125" s="1419"/>
      <c r="BF125" s="1654"/>
      <c r="BG125" s="1612"/>
      <c r="BH125" s="1612"/>
      <c r="BI125" s="1690"/>
      <c r="BJ125" s="1690"/>
      <c r="BK125" s="1252"/>
      <c r="BL125" s="1614"/>
    </row>
    <row r="126" spans="2:64" ht="96" customHeight="1" thickBot="1" x14ac:dyDescent="0.35">
      <c r="B126" s="1446"/>
      <c r="C126" s="1504"/>
      <c r="D126" s="1507"/>
      <c r="E126" s="1433"/>
      <c r="F126" s="1395"/>
      <c r="G126" s="1600"/>
      <c r="H126" s="1590"/>
      <c r="I126" s="1590"/>
      <c r="J126" s="1590"/>
      <c r="K126" s="1596"/>
      <c r="L126" s="1373"/>
      <c r="M126" s="1385"/>
      <c r="N126" s="1371"/>
      <c r="O126" s="1125" t="s">
        <v>53</v>
      </c>
      <c r="P126" s="1125" t="s">
        <v>53</v>
      </c>
      <c r="Q126" s="1125" t="s">
        <v>53</v>
      </c>
      <c r="R126" s="1125" t="s">
        <v>53</v>
      </c>
      <c r="S126" s="1125" t="s">
        <v>53</v>
      </c>
      <c r="T126" s="1125" t="s">
        <v>53</v>
      </c>
      <c r="U126" s="1125" t="s">
        <v>53</v>
      </c>
      <c r="V126" s="1125" t="s">
        <v>54</v>
      </c>
      <c r="W126" s="1125" t="s">
        <v>54</v>
      </c>
      <c r="X126" s="1125" t="s">
        <v>53</v>
      </c>
      <c r="Y126" s="1125" t="s">
        <v>53</v>
      </c>
      <c r="Z126" s="1125" t="s">
        <v>53</v>
      </c>
      <c r="AA126" s="1125" t="s">
        <v>53</v>
      </c>
      <c r="AB126" s="1125" t="s">
        <v>53</v>
      </c>
      <c r="AC126" s="1125" t="s">
        <v>53</v>
      </c>
      <c r="AD126" s="1125" t="s">
        <v>54</v>
      </c>
      <c r="AE126" s="1125" t="s">
        <v>53</v>
      </c>
      <c r="AF126" s="1125" t="s">
        <v>53</v>
      </c>
      <c r="AG126" s="1125" t="s">
        <v>54</v>
      </c>
      <c r="AH126" s="1126"/>
      <c r="AI126" s="1373"/>
      <c r="AJ126" s="1126"/>
      <c r="AK126" s="1375"/>
      <c r="AL126" s="1377"/>
      <c r="AM126" s="1379"/>
      <c r="AN126" s="522" t="s">
        <v>348</v>
      </c>
      <c r="AO126" s="1322" t="s">
        <v>1386</v>
      </c>
      <c r="AP126" s="1057" t="s">
        <v>895</v>
      </c>
      <c r="AQ126" s="1067" t="s">
        <v>103</v>
      </c>
      <c r="AR126" s="1130" t="s">
        <v>62</v>
      </c>
      <c r="AS126" s="1131">
        <v>0.15</v>
      </c>
      <c r="AT126" s="1130" t="s">
        <v>56</v>
      </c>
      <c r="AU126" s="1131">
        <v>0.15</v>
      </c>
      <c r="AV126" s="1132">
        <v>0.3</v>
      </c>
      <c r="AW126" s="1130" t="s">
        <v>73</v>
      </c>
      <c r="AX126" s="1130" t="s">
        <v>65</v>
      </c>
      <c r="AY126" s="1130" t="s">
        <v>59</v>
      </c>
      <c r="AZ126" s="1132">
        <v>0.1008</v>
      </c>
      <c r="BA126" s="1133" t="s">
        <v>112</v>
      </c>
      <c r="BB126" s="1132">
        <v>0.6</v>
      </c>
      <c r="BC126" s="1133" t="s">
        <v>123</v>
      </c>
      <c r="BD126" s="1134" t="s">
        <v>126</v>
      </c>
      <c r="BE126" s="1381"/>
      <c r="BF126" s="1598"/>
      <c r="BG126" s="1590"/>
      <c r="BH126" s="1590"/>
      <c r="BI126" s="1606"/>
      <c r="BJ126" s="1606"/>
      <c r="BK126" s="1318"/>
      <c r="BL126" s="1592"/>
    </row>
    <row r="127" spans="2:64" ht="246" customHeight="1" thickBot="1" x14ac:dyDescent="0.35">
      <c r="B127" s="1446"/>
      <c r="C127" s="1504"/>
      <c r="D127" s="1507"/>
      <c r="E127" s="1413" t="s">
        <v>50</v>
      </c>
      <c r="F127" s="1394" t="s">
        <v>313</v>
      </c>
      <c r="G127" s="1599" t="s">
        <v>1019</v>
      </c>
      <c r="H127" s="1589" t="s">
        <v>68</v>
      </c>
      <c r="I127" s="1589" t="s">
        <v>903</v>
      </c>
      <c r="J127" s="1589" t="s">
        <v>904</v>
      </c>
      <c r="K127" s="1595" t="s">
        <v>101</v>
      </c>
      <c r="L127" s="1372" t="s">
        <v>167</v>
      </c>
      <c r="M127" s="1384" t="s">
        <v>112</v>
      </c>
      <c r="N127" s="1370">
        <v>0.2</v>
      </c>
      <c r="O127" s="1104" t="s">
        <v>53</v>
      </c>
      <c r="P127" s="1104" t="s">
        <v>53</v>
      </c>
      <c r="Q127" s="1104" t="s">
        <v>53</v>
      </c>
      <c r="R127" s="1104" t="s">
        <v>53</v>
      </c>
      <c r="S127" s="1104" t="s">
        <v>53</v>
      </c>
      <c r="T127" s="1104" t="s">
        <v>53</v>
      </c>
      <c r="U127" s="1104" t="s">
        <v>53</v>
      </c>
      <c r="V127" s="1104" t="s">
        <v>54</v>
      </c>
      <c r="W127" s="1104" t="s">
        <v>54</v>
      </c>
      <c r="X127" s="1104" t="s">
        <v>53</v>
      </c>
      <c r="Y127" s="1104" t="s">
        <v>53</v>
      </c>
      <c r="Z127" s="1104" t="s">
        <v>53</v>
      </c>
      <c r="AA127" s="1104" t="s">
        <v>53</v>
      </c>
      <c r="AB127" s="1104" t="s">
        <v>53</v>
      </c>
      <c r="AC127" s="1104" t="s">
        <v>53</v>
      </c>
      <c r="AD127" s="1104" t="s">
        <v>54</v>
      </c>
      <c r="AE127" s="1104" t="s">
        <v>53</v>
      </c>
      <c r="AF127" s="1104" t="s">
        <v>53</v>
      </c>
      <c r="AG127" s="1104" t="s">
        <v>54</v>
      </c>
      <c r="AH127" s="1105"/>
      <c r="AI127" s="1372" t="s">
        <v>362</v>
      </c>
      <c r="AJ127" s="1105"/>
      <c r="AK127" s="1374" t="s">
        <v>130</v>
      </c>
      <c r="AL127" s="1376">
        <v>0.8</v>
      </c>
      <c r="AM127" s="1378" t="s">
        <v>129</v>
      </c>
      <c r="AN127" s="1139" t="s">
        <v>84</v>
      </c>
      <c r="AO127" s="1220" t="s">
        <v>1382</v>
      </c>
      <c r="AP127" s="1147" t="s">
        <v>905</v>
      </c>
      <c r="AQ127" s="1108" t="s">
        <v>103</v>
      </c>
      <c r="AR127" s="1109" t="s">
        <v>61</v>
      </c>
      <c r="AS127" s="1110">
        <v>0.25</v>
      </c>
      <c r="AT127" s="1109" t="s">
        <v>56</v>
      </c>
      <c r="AU127" s="1110">
        <v>0.15</v>
      </c>
      <c r="AV127" s="1111">
        <v>0.4</v>
      </c>
      <c r="AW127" s="1109" t="s">
        <v>57</v>
      </c>
      <c r="AX127" s="1109" t="s">
        <v>58</v>
      </c>
      <c r="AY127" s="1109" t="s">
        <v>59</v>
      </c>
      <c r="AZ127" s="1111">
        <v>0.12</v>
      </c>
      <c r="BA127" s="1112" t="s">
        <v>112</v>
      </c>
      <c r="BB127" s="1111">
        <v>0.8</v>
      </c>
      <c r="BC127" s="1112" t="s">
        <v>130</v>
      </c>
      <c r="BD127" s="1113" t="s">
        <v>129</v>
      </c>
      <c r="BE127" s="1380" t="s">
        <v>118</v>
      </c>
      <c r="BF127" s="1597" t="s">
        <v>909</v>
      </c>
      <c r="BG127" s="1589" t="s">
        <v>906</v>
      </c>
      <c r="BH127" s="1589" t="s">
        <v>430</v>
      </c>
      <c r="BI127" s="1605">
        <v>44958</v>
      </c>
      <c r="BJ127" s="1605">
        <v>45260</v>
      </c>
      <c r="BK127" s="1015"/>
      <c r="BL127" s="1591" t="s">
        <v>910</v>
      </c>
    </row>
    <row r="128" spans="2:64" ht="218.25" customHeight="1" thickBot="1" x14ac:dyDescent="0.35">
      <c r="B128" s="1446"/>
      <c r="C128" s="1504"/>
      <c r="D128" s="1507"/>
      <c r="E128" s="1433"/>
      <c r="F128" s="1395"/>
      <c r="G128" s="1600"/>
      <c r="H128" s="1590"/>
      <c r="I128" s="1590"/>
      <c r="J128" s="1590"/>
      <c r="K128" s="1596"/>
      <c r="L128" s="1373"/>
      <c r="M128" s="1385"/>
      <c r="N128" s="1371"/>
      <c r="O128" s="1063" t="s">
        <v>53</v>
      </c>
      <c r="P128" s="1063" t="s">
        <v>53</v>
      </c>
      <c r="Q128" s="1063" t="s">
        <v>53</v>
      </c>
      <c r="R128" s="1063" t="s">
        <v>53</v>
      </c>
      <c r="S128" s="1063" t="s">
        <v>53</v>
      </c>
      <c r="T128" s="1063" t="s">
        <v>53</v>
      </c>
      <c r="U128" s="1063" t="s">
        <v>53</v>
      </c>
      <c r="V128" s="1063" t="s">
        <v>54</v>
      </c>
      <c r="W128" s="1063" t="s">
        <v>54</v>
      </c>
      <c r="X128" s="1063" t="s">
        <v>53</v>
      </c>
      <c r="Y128" s="1063" t="s">
        <v>53</v>
      </c>
      <c r="Z128" s="1063" t="s">
        <v>53</v>
      </c>
      <c r="AA128" s="1063" t="s">
        <v>53</v>
      </c>
      <c r="AB128" s="1063" t="s">
        <v>53</v>
      </c>
      <c r="AC128" s="1063" t="s">
        <v>53</v>
      </c>
      <c r="AD128" s="1063" t="s">
        <v>54</v>
      </c>
      <c r="AE128" s="1063" t="s">
        <v>53</v>
      </c>
      <c r="AF128" s="1063" t="s">
        <v>53</v>
      </c>
      <c r="AG128" s="1063" t="s">
        <v>54</v>
      </c>
      <c r="AH128" s="674"/>
      <c r="AI128" s="1373"/>
      <c r="AJ128" s="674"/>
      <c r="AK128" s="1375"/>
      <c r="AL128" s="1377"/>
      <c r="AM128" s="1379"/>
      <c r="AN128" s="1139" t="s">
        <v>347</v>
      </c>
      <c r="AO128" s="1220" t="s">
        <v>1383</v>
      </c>
      <c r="AP128" s="1147" t="s">
        <v>906</v>
      </c>
      <c r="AQ128" s="1002" t="s">
        <v>105</v>
      </c>
      <c r="AR128" s="1154" t="s">
        <v>55</v>
      </c>
      <c r="AS128" s="1203">
        <v>0.1</v>
      </c>
      <c r="AT128" s="1154" t="s">
        <v>56</v>
      </c>
      <c r="AU128" s="1203">
        <v>0.15</v>
      </c>
      <c r="AV128" s="1055">
        <v>0.25</v>
      </c>
      <c r="AW128" s="1142" t="s">
        <v>57</v>
      </c>
      <c r="AX128" s="1142" t="s">
        <v>58</v>
      </c>
      <c r="AY128" s="1142" t="s">
        <v>59</v>
      </c>
      <c r="AZ128" s="1155">
        <v>0.12</v>
      </c>
      <c r="BA128" s="1053" t="s">
        <v>112</v>
      </c>
      <c r="BB128" s="1144">
        <v>0.60000000000000009</v>
      </c>
      <c r="BC128" s="1053" t="s">
        <v>123</v>
      </c>
      <c r="BD128" s="1056" t="s">
        <v>126</v>
      </c>
      <c r="BE128" s="1381"/>
      <c r="BF128" s="1598"/>
      <c r="BG128" s="1590"/>
      <c r="BH128" s="1590"/>
      <c r="BI128" s="1606"/>
      <c r="BJ128" s="1606"/>
      <c r="BK128" s="1016"/>
      <c r="BL128" s="1592"/>
    </row>
    <row r="129" spans="2:64" ht="88.5" customHeight="1" thickBot="1" x14ac:dyDescent="0.35">
      <c r="B129" s="1446"/>
      <c r="C129" s="1504"/>
      <c r="D129" s="1507"/>
      <c r="E129" s="1413" t="s">
        <v>50</v>
      </c>
      <c r="F129" s="1394" t="s">
        <v>331</v>
      </c>
      <c r="G129" s="1599" t="s">
        <v>1020</v>
      </c>
      <c r="H129" s="1589" t="s">
        <v>165</v>
      </c>
      <c r="I129" s="1595" t="s">
        <v>1021</v>
      </c>
      <c r="J129" s="1595" t="s">
        <v>1022</v>
      </c>
      <c r="K129" s="1595" t="s">
        <v>357</v>
      </c>
      <c r="L129" s="1372" t="s">
        <v>64</v>
      </c>
      <c r="M129" s="1384" t="s">
        <v>122</v>
      </c>
      <c r="N129" s="1370">
        <v>0.6</v>
      </c>
      <c r="O129" s="1104" t="s">
        <v>53</v>
      </c>
      <c r="P129" s="1104" t="s">
        <v>53</v>
      </c>
      <c r="Q129" s="1104" t="s">
        <v>53</v>
      </c>
      <c r="R129" s="1104" t="s">
        <v>53</v>
      </c>
      <c r="S129" s="1104" t="s">
        <v>53</v>
      </c>
      <c r="T129" s="1104" t="s">
        <v>53</v>
      </c>
      <c r="U129" s="1104" t="s">
        <v>53</v>
      </c>
      <c r="V129" s="1104" t="s">
        <v>54</v>
      </c>
      <c r="W129" s="1104" t="s">
        <v>54</v>
      </c>
      <c r="X129" s="1104" t="s">
        <v>53</v>
      </c>
      <c r="Y129" s="1104" t="s">
        <v>53</v>
      </c>
      <c r="Z129" s="1104" t="s">
        <v>53</v>
      </c>
      <c r="AA129" s="1104" t="s">
        <v>53</v>
      </c>
      <c r="AB129" s="1104" t="s">
        <v>53</v>
      </c>
      <c r="AC129" s="1104" t="s">
        <v>53</v>
      </c>
      <c r="AD129" s="1104" t="s">
        <v>54</v>
      </c>
      <c r="AE129" s="1104" t="s">
        <v>53</v>
      </c>
      <c r="AF129" s="1104" t="s">
        <v>53</v>
      </c>
      <c r="AG129" s="1104" t="s">
        <v>54</v>
      </c>
      <c r="AH129" s="1105"/>
      <c r="AI129" s="1372" t="s">
        <v>362</v>
      </c>
      <c r="AJ129" s="1105"/>
      <c r="AK129" s="1374" t="s">
        <v>130</v>
      </c>
      <c r="AL129" s="1376">
        <v>0.8</v>
      </c>
      <c r="AM129" s="1378" t="s">
        <v>129</v>
      </c>
      <c r="AN129" s="1139" t="s">
        <v>84</v>
      </c>
      <c r="AO129" s="1220" t="s">
        <v>1388</v>
      </c>
      <c r="AP129" s="1147" t="s">
        <v>1447</v>
      </c>
      <c r="AQ129" s="1108" t="s">
        <v>103</v>
      </c>
      <c r="AR129" s="1109" t="s">
        <v>62</v>
      </c>
      <c r="AS129" s="1110">
        <v>0.15</v>
      </c>
      <c r="AT129" s="1109" t="s">
        <v>56</v>
      </c>
      <c r="AU129" s="1110">
        <v>0.15</v>
      </c>
      <c r="AV129" s="1111">
        <v>0.3</v>
      </c>
      <c r="AW129" s="1109" t="s">
        <v>57</v>
      </c>
      <c r="AX129" s="1109" t="s">
        <v>58</v>
      </c>
      <c r="AY129" s="1109" t="s">
        <v>59</v>
      </c>
      <c r="AZ129" s="1111">
        <v>0.42</v>
      </c>
      <c r="BA129" s="1112" t="s">
        <v>122</v>
      </c>
      <c r="BB129" s="1111">
        <v>0.8</v>
      </c>
      <c r="BC129" s="1112" t="s">
        <v>130</v>
      </c>
      <c r="BD129" s="1113" t="s">
        <v>129</v>
      </c>
      <c r="BE129" s="1380" t="s">
        <v>60</v>
      </c>
      <c r="BF129" s="1015" t="s">
        <v>911</v>
      </c>
      <c r="BG129" s="1237" t="s">
        <v>1025</v>
      </c>
      <c r="BH129" s="1237" t="s">
        <v>430</v>
      </c>
      <c r="BI129" s="1243">
        <v>44958</v>
      </c>
      <c r="BJ129" s="1243">
        <v>45169</v>
      </c>
      <c r="BK129" s="1015"/>
      <c r="BL129" s="1591" t="s">
        <v>913</v>
      </c>
    </row>
    <row r="130" spans="2:64" ht="86.25" customHeight="1" thickBot="1" x14ac:dyDescent="0.35">
      <c r="B130" s="1447"/>
      <c r="C130" s="1505"/>
      <c r="D130" s="1508"/>
      <c r="E130" s="1393"/>
      <c r="F130" s="1395"/>
      <c r="G130" s="1600"/>
      <c r="H130" s="1590"/>
      <c r="I130" s="1596"/>
      <c r="J130" s="1596"/>
      <c r="K130" s="1596"/>
      <c r="L130" s="1373"/>
      <c r="M130" s="1385"/>
      <c r="N130" s="1371"/>
      <c r="O130" s="1063" t="s">
        <v>53</v>
      </c>
      <c r="P130" s="1063" t="s">
        <v>53</v>
      </c>
      <c r="Q130" s="1063" t="s">
        <v>53</v>
      </c>
      <c r="R130" s="1063" t="s">
        <v>53</v>
      </c>
      <c r="S130" s="1063" t="s">
        <v>53</v>
      </c>
      <c r="T130" s="1063" t="s">
        <v>53</v>
      </c>
      <c r="U130" s="1063" t="s">
        <v>53</v>
      </c>
      <c r="V130" s="1063" t="s">
        <v>54</v>
      </c>
      <c r="W130" s="1063" t="s">
        <v>54</v>
      </c>
      <c r="X130" s="1063" t="s">
        <v>53</v>
      </c>
      <c r="Y130" s="1063" t="s">
        <v>53</v>
      </c>
      <c r="Z130" s="1063" t="s">
        <v>53</v>
      </c>
      <c r="AA130" s="1063" t="s">
        <v>53</v>
      </c>
      <c r="AB130" s="1063" t="s">
        <v>53</v>
      </c>
      <c r="AC130" s="1063" t="s">
        <v>53</v>
      </c>
      <c r="AD130" s="1063" t="s">
        <v>54</v>
      </c>
      <c r="AE130" s="1063" t="s">
        <v>53</v>
      </c>
      <c r="AF130" s="1063" t="s">
        <v>53</v>
      </c>
      <c r="AG130" s="1063" t="s">
        <v>54</v>
      </c>
      <c r="AH130" s="674"/>
      <c r="AI130" s="1373"/>
      <c r="AJ130" s="674"/>
      <c r="AK130" s="1375"/>
      <c r="AL130" s="1377"/>
      <c r="AM130" s="1379"/>
      <c r="AN130" s="1139" t="s">
        <v>347</v>
      </c>
      <c r="AO130" s="1314" t="s">
        <v>1389</v>
      </c>
      <c r="AP130" s="1147" t="s">
        <v>1027</v>
      </c>
      <c r="AQ130" s="1002" t="s">
        <v>105</v>
      </c>
      <c r="AR130" s="1154" t="s">
        <v>55</v>
      </c>
      <c r="AS130" s="1203">
        <v>0.1</v>
      </c>
      <c r="AT130" s="1154" t="s">
        <v>56</v>
      </c>
      <c r="AU130" s="1203">
        <v>0.15</v>
      </c>
      <c r="AV130" s="1055">
        <v>0.25</v>
      </c>
      <c r="AW130" s="1154" t="s">
        <v>73</v>
      </c>
      <c r="AX130" s="1154" t="s">
        <v>65</v>
      </c>
      <c r="AY130" s="1154" t="s">
        <v>59</v>
      </c>
      <c r="AZ130" s="1155">
        <v>0.42</v>
      </c>
      <c r="BA130" s="1053" t="s">
        <v>122</v>
      </c>
      <c r="BB130" s="1144">
        <v>0.60000000000000009</v>
      </c>
      <c r="BC130" s="1053" t="s">
        <v>123</v>
      </c>
      <c r="BD130" s="1056" t="s">
        <v>126</v>
      </c>
      <c r="BE130" s="1381"/>
      <c r="BF130" s="1016" t="s">
        <v>1028</v>
      </c>
      <c r="BG130" s="1239" t="s">
        <v>1025</v>
      </c>
      <c r="BH130" s="1239" t="s">
        <v>912</v>
      </c>
      <c r="BI130" s="1263">
        <v>44958</v>
      </c>
      <c r="BJ130" s="1263">
        <v>45260</v>
      </c>
      <c r="BK130" s="1016"/>
      <c r="BL130" s="1592"/>
    </row>
    <row r="131" spans="2:64" ht="156.75" customHeight="1" thickBot="1" x14ac:dyDescent="0.35">
      <c r="B131" s="1386" t="s">
        <v>162</v>
      </c>
      <c r="C131" s="1506" t="s">
        <v>219</v>
      </c>
      <c r="D131" s="1506" t="s">
        <v>225</v>
      </c>
      <c r="E131" s="597" t="s">
        <v>50</v>
      </c>
      <c r="F131" s="720" t="s">
        <v>317</v>
      </c>
      <c r="G131" s="915" t="s">
        <v>524</v>
      </c>
      <c r="H131" s="1241" t="s">
        <v>68</v>
      </c>
      <c r="I131" s="1286" t="s">
        <v>525</v>
      </c>
      <c r="J131" s="1286" t="s">
        <v>1029</v>
      </c>
      <c r="K131" s="923" t="s">
        <v>101</v>
      </c>
      <c r="L131" s="688" t="s">
        <v>167</v>
      </c>
      <c r="M131" s="690" t="s">
        <v>112</v>
      </c>
      <c r="N131" s="691">
        <v>0.2</v>
      </c>
      <c r="O131" s="692" t="s">
        <v>53</v>
      </c>
      <c r="P131" s="692" t="s">
        <v>53</v>
      </c>
      <c r="Q131" s="692" t="s">
        <v>53</v>
      </c>
      <c r="R131" s="692" t="s">
        <v>53</v>
      </c>
      <c r="S131" s="692" t="s">
        <v>53</v>
      </c>
      <c r="T131" s="692" t="s">
        <v>53</v>
      </c>
      <c r="U131" s="692" t="s">
        <v>53</v>
      </c>
      <c r="V131" s="692" t="s">
        <v>54</v>
      </c>
      <c r="W131" s="692" t="s">
        <v>54</v>
      </c>
      <c r="X131" s="692" t="s">
        <v>53</v>
      </c>
      <c r="Y131" s="692" t="s">
        <v>53</v>
      </c>
      <c r="Z131" s="692" t="s">
        <v>53</v>
      </c>
      <c r="AA131" s="692" t="s">
        <v>53</v>
      </c>
      <c r="AB131" s="692" t="s">
        <v>53</v>
      </c>
      <c r="AC131" s="692" t="s">
        <v>53</v>
      </c>
      <c r="AD131" s="692" t="s">
        <v>54</v>
      </c>
      <c r="AE131" s="692" t="s">
        <v>53</v>
      </c>
      <c r="AF131" s="692" t="s">
        <v>53</v>
      </c>
      <c r="AG131" s="692" t="s">
        <v>54</v>
      </c>
      <c r="AH131" s="693"/>
      <c r="AI131" s="688" t="s">
        <v>361</v>
      </c>
      <c r="AJ131" s="693"/>
      <c r="AK131" s="694" t="s">
        <v>123</v>
      </c>
      <c r="AL131" s="695">
        <v>0.6</v>
      </c>
      <c r="AM131" s="706" t="s">
        <v>126</v>
      </c>
      <c r="AN131" s="1139" t="s">
        <v>84</v>
      </c>
      <c r="AO131" s="755" t="s">
        <v>1367</v>
      </c>
      <c r="AP131" s="1147" t="s">
        <v>1030</v>
      </c>
      <c r="AQ131" s="890" t="s">
        <v>103</v>
      </c>
      <c r="AR131" s="1163" t="s">
        <v>61</v>
      </c>
      <c r="AS131" s="1161">
        <v>0.25</v>
      </c>
      <c r="AT131" s="1163" t="s">
        <v>56</v>
      </c>
      <c r="AU131" s="1161">
        <v>0.15</v>
      </c>
      <c r="AV131" s="1054">
        <v>0.4</v>
      </c>
      <c r="AW131" s="1163" t="s">
        <v>57</v>
      </c>
      <c r="AX131" s="1163" t="s">
        <v>58</v>
      </c>
      <c r="AY131" s="1163" t="s">
        <v>59</v>
      </c>
      <c r="AZ131" s="1054">
        <v>0.12</v>
      </c>
      <c r="BA131" s="1052" t="s">
        <v>112</v>
      </c>
      <c r="BB131" s="1054">
        <v>0.6</v>
      </c>
      <c r="BC131" s="1052" t="s">
        <v>123</v>
      </c>
      <c r="BD131" s="1192" t="s">
        <v>126</v>
      </c>
      <c r="BE131" s="1163" t="s">
        <v>60</v>
      </c>
      <c r="BF131" s="1278" t="s">
        <v>765</v>
      </c>
      <c r="BG131" s="1069" t="s">
        <v>764</v>
      </c>
      <c r="BH131" s="1069" t="s">
        <v>590</v>
      </c>
      <c r="BI131" s="1351">
        <v>44928</v>
      </c>
      <c r="BJ131" s="1351">
        <v>45289</v>
      </c>
      <c r="BK131" s="1328"/>
      <c r="BL131" s="1352" t="s">
        <v>1031</v>
      </c>
    </row>
    <row r="132" spans="2:64" ht="108.75" customHeight="1" thickBot="1" x14ac:dyDescent="0.35">
      <c r="B132" s="1387"/>
      <c r="C132" s="1507"/>
      <c r="D132" s="1507"/>
      <c r="E132" s="1413" t="s">
        <v>74</v>
      </c>
      <c r="F132" s="1394" t="s">
        <v>319</v>
      </c>
      <c r="G132" s="1599" t="s">
        <v>1032</v>
      </c>
      <c r="H132" s="1589" t="s">
        <v>68</v>
      </c>
      <c r="I132" s="1595" t="s">
        <v>536</v>
      </c>
      <c r="J132" s="1595" t="s">
        <v>1033</v>
      </c>
      <c r="K132" s="1595" t="s">
        <v>101</v>
      </c>
      <c r="L132" s="1372" t="s">
        <v>72</v>
      </c>
      <c r="M132" s="1384" t="s">
        <v>90</v>
      </c>
      <c r="N132" s="1370">
        <v>0.4</v>
      </c>
      <c r="O132" s="1104" t="s">
        <v>53</v>
      </c>
      <c r="P132" s="1104" t="s">
        <v>53</v>
      </c>
      <c r="Q132" s="1104" t="s">
        <v>53</v>
      </c>
      <c r="R132" s="1104" t="s">
        <v>53</v>
      </c>
      <c r="S132" s="1104" t="s">
        <v>53</v>
      </c>
      <c r="T132" s="1104" t="s">
        <v>53</v>
      </c>
      <c r="U132" s="1104" t="s">
        <v>53</v>
      </c>
      <c r="V132" s="1104" t="s">
        <v>54</v>
      </c>
      <c r="W132" s="1104" t="s">
        <v>54</v>
      </c>
      <c r="X132" s="1104" t="s">
        <v>53</v>
      </c>
      <c r="Y132" s="1104" t="s">
        <v>53</v>
      </c>
      <c r="Z132" s="1104" t="s">
        <v>53</v>
      </c>
      <c r="AA132" s="1104" t="s">
        <v>53</v>
      </c>
      <c r="AB132" s="1104" t="s">
        <v>53</v>
      </c>
      <c r="AC132" s="1104" t="s">
        <v>53</v>
      </c>
      <c r="AD132" s="1104" t="s">
        <v>54</v>
      </c>
      <c r="AE132" s="1104" t="s">
        <v>53</v>
      </c>
      <c r="AF132" s="1104" t="s">
        <v>53</v>
      </c>
      <c r="AG132" s="1104" t="s">
        <v>54</v>
      </c>
      <c r="AH132" s="1105"/>
      <c r="AI132" s="1372" t="s">
        <v>360</v>
      </c>
      <c r="AJ132" s="1105"/>
      <c r="AK132" s="1374" t="s">
        <v>117</v>
      </c>
      <c r="AL132" s="1376">
        <v>0.4</v>
      </c>
      <c r="AM132" s="1378" t="s">
        <v>126</v>
      </c>
      <c r="AN132" s="1106" t="s">
        <v>84</v>
      </c>
      <c r="AO132" s="434" t="s">
        <v>1368</v>
      </c>
      <c r="AP132" s="1147" t="s">
        <v>538</v>
      </c>
      <c r="AQ132" s="1136" t="s">
        <v>103</v>
      </c>
      <c r="AR132" s="1109" t="s">
        <v>62</v>
      </c>
      <c r="AS132" s="1110">
        <v>0.15</v>
      </c>
      <c r="AT132" s="1109" t="s">
        <v>56</v>
      </c>
      <c r="AU132" s="1110">
        <v>0.15</v>
      </c>
      <c r="AV132" s="1111">
        <v>0.3</v>
      </c>
      <c r="AW132" s="1109" t="s">
        <v>57</v>
      </c>
      <c r="AX132" s="1109" t="s">
        <v>58</v>
      </c>
      <c r="AY132" s="1109" t="s">
        <v>59</v>
      </c>
      <c r="AZ132" s="1111">
        <v>0.28000000000000003</v>
      </c>
      <c r="BA132" s="1112" t="s">
        <v>90</v>
      </c>
      <c r="BB132" s="1111">
        <v>0.4</v>
      </c>
      <c r="BC132" s="1112" t="s">
        <v>117</v>
      </c>
      <c r="BD132" s="1113" t="s">
        <v>126</v>
      </c>
      <c r="BE132" s="1380" t="s">
        <v>114</v>
      </c>
      <c r="BF132" s="1585" t="s">
        <v>388</v>
      </c>
      <c r="BG132" s="1585" t="s">
        <v>388</v>
      </c>
      <c r="BH132" s="1585" t="s">
        <v>388</v>
      </c>
      <c r="BI132" s="1585" t="s">
        <v>388</v>
      </c>
      <c r="BJ132" s="1585" t="s">
        <v>388</v>
      </c>
      <c r="BK132" s="1585" t="s">
        <v>388</v>
      </c>
      <c r="BL132" s="1591" t="s">
        <v>1034</v>
      </c>
    </row>
    <row r="133" spans="2:64" ht="96.75" customHeight="1" thickTop="1" thickBot="1" x14ac:dyDescent="0.35">
      <c r="B133" s="1387"/>
      <c r="C133" s="1507"/>
      <c r="D133" s="1507"/>
      <c r="E133" s="1436"/>
      <c r="F133" s="1437"/>
      <c r="G133" s="1666"/>
      <c r="H133" s="1612"/>
      <c r="I133" s="1613"/>
      <c r="J133" s="1613"/>
      <c r="K133" s="1613"/>
      <c r="L133" s="1415"/>
      <c r="M133" s="1424"/>
      <c r="N133" s="1414"/>
      <c r="O133" s="1114" t="s">
        <v>53</v>
      </c>
      <c r="P133" s="1114" t="s">
        <v>53</v>
      </c>
      <c r="Q133" s="1114" t="s">
        <v>53</v>
      </c>
      <c r="R133" s="1114" t="s">
        <v>53</v>
      </c>
      <c r="S133" s="1114" t="s">
        <v>53</v>
      </c>
      <c r="T133" s="1114" t="s">
        <v>53</v>
      </c>
      <c r="U133" s="1114" t="s">
        <v>53</v>
      </c>
      <c r="V133" s="1114" t="s">
        <v>54</v>
      </c>
      <c r="W133" s="1114" t="s">
        <v>54</v>
      </c>
      <c r="X133" s="1114" t="s">
        <v>53</v>
      </c>
      <c r="Y133" s="1114" t="s">
        <v>53</v>
      </c>
      <c r="Z133" s="1114" t="s">
        <v>53</v>
      </c>
      <c r="AA133" s="1114" t="s">
        <v>53</v>
      </c>
      <c r="AB133" s="1114" t="s">
        <v>53</v>
      </c>
      <c r="AC133" s="1114" t="s">
        <v>53</v>
      </c>
      <c r="AD133" s="1114" t="s">
        <v>54</v>
      </c>
      <c r="AE133" s="1114" t="s">
        <v>53</v>
      </c>
      <c r="AF133" s="1114" t="s">
        <v>53</v>
      </c>
      <c r="AG133" s="1114" t="s">
        <v>54</v>
      </c>
      <c r="AH133" s="1115"/>
      <c r="AI133" s="1415"/>
      <c r="AJ133" s="1115"/>
      <c r="AK133" s="1416"/>
      <c r="AL133" s="1417"/>
      <c r="AM133" s="1418"/>
      <c r="AN133" s="1106" t="s">
        <v>347</v>
      </c>
      <c r="AO133" s="764" t="s">
        <v>1369</v>
      </c>
      <c r="AP133" s="1147" t="s">
        <v>1035</v>
      </c>
      <c r="AQ133" s="521" t="s">
        <v>103</v>
      </c>
      <c r="AR133" s="1119" t="s">
        <v>62</v>
      </c>
      <c r="AS133" s="1120">
        <v>0.15</v>
      </c>
      <c r="AT133" s="1119" t="s">
        <v>56</v>
      </c>
      <c r="AU133" s="1120">
        <v>0.15</v>
      </c>
      <c r="AV133" s="1121">
        <v>0.3</v>
      </c>
      <c r="AW133" s="1119" t="s">
        <v>57</v>
      </c>
      <c r="AX133" s="1119" t="s">
        <v>58</v>
      </c>
      <c r="AY133" s="1119" t="s">
        <v>59</v>
      </c>
      <c r="AZ133" s="1122">
        <v>0.19600000000000001</v>
      </c>
      <c r="BA133" s="1123" t="s">
        <v>112</v>
      </c>
      <c r="BB133" s="1121">
        <v>0.4</v>
      </c>
      <c r="BC133" s="1123" t="s">
        <v>117</v>
      </c>
      <c r="BD133" s="1124" t="s">
        <v>90</v>
      </c>
      <c r="BE133" s="1419"/>
      <c r="BF133" s="1615"/>
      <c r="BG133" s="1615"/>
      <c r="BH133" s="1615"/>
      <c r="BI133" s="1615"/>
      <c r="BJ133" s="1615"/>
      <c r="BK133" s="1615"/>
      <c r="BL133" s="1614"/>
    </row>
    <row r="134" spans="2:64" ht="104.25" thickBot="1" x14ac:dyDescent="0.35">
      <c r="B134" s="1387"/>
      <c r="C134" s="1507"/>
      <c r="D134" s="1507"/>
      <c r="E134" s="1433"/>
      <c r="F134" s="1395"/>
      <c r="G134" s="1600"/>
      <c r="H134" s="1590"/>
      <c r="I134" s="1596"/>
      <c r="J134" s="1596"/>
      <c r="K134" s="1596"/>
      <c r="L134" s="1373"/>
      <c r="M134" s="1385"/>
      <c r="N134" s="1371"/>
      <c r="O134" s="1137" t="s">
        <v>53</v>
      </c>
      <c r="P134" s="1137" t="s">
        <v>53</v>
      </c>
      <c r="Q134" s="1137" t="s">
        <v>53</v>
      </c>
      <c r="R134" s="1137" t="s">
        <v>53</v>
      </c>
      <c r="S134" s="1137" t="s">
        <v>53</v>
      </c>
      <c r="T134" s="1137" t="s">
        <v>53</v>
      </c>
      <c r="U134" s="1137" t="s">
        <v>53</v>
      </c>
      <c r="V134" s="1137" t="s">
        <v>54</v>
      </c>
      <c r="W134" s="1137" t="s">
        <v>54</v>
      </c>
      <c r="X134" s="1137" t="s">
        <v>53</v>
      </c>
      <c r="Y134" s="1137" t="s">
        <v>53</v>
      </c>
      <c r="Z134" s="1137" t="s">
        <v>53</v>
      </c>
      <c r="AA134" s="1137" t="s">
        <v>53</v>
      </c>
      <c r="AB134" s="1137" t="s">
        <v>53</v>
      </c>
      <c r="AC134" s="1137" t="s">
        <v>53</v>
      </c>
      <c r="AD134" s="1137" t="s">
        <v>54</v>
      </c>
      <c r="AE134" s="1137" t="s">
        <v>53</v>
      </c>
      <c r="AF134" s="1137" t="s">
        <v>53</v>
      </c>
      <c r="AG134" s="1137" t="s">
        <v>54</v>
      </c>
      <c r="AH134" s="1138"/>
      <c r="AI134" s="1373"/>
      <c r="AJ134" s="1138"/>
      <c r="AK134" s="1375"/>
      <c r="AL134" s="1377"/>
      <c r="AM134" s="1379"/>
      <c r="AN134" s="1139" t="s">
        <v>348</v>
      </c>
      <c r="AO134" s="435" t="s">
        <v>1370</v>
      </c>
      <c r="AP134" s="1147" t="s">
        <v>537</v>
      </c>
      <c r="AQ134" s="1141" t="s">
        <v>103</v>
      </c>
      <c r="AR134" s="1142" t="s">
        <v>62</v>
      </c>
      <c r="AS134" s="1143">
        <v>0.15</v>
      </c>
      <c r="AT134" s="1142" t="s">
        <v>56</v>
      </c>
      <c r="AU134" s="1143">
        <v>0.15</v>
      </c>
      <c r="AV134" s="1144">
        <v>0.3</v>
      </c>
      <c r="AW134" s="1142" t="s">
        <v>57</v>
      </c>
      <c r="AX134" s="1142" t="s">
        <v>58</v>
      </c>
      <c r="AY134" s="1142" t="s">
        <v>59</v>
      </c>
      <c r="AZ134" s="1155">
        <v>0.13720000000000002</v>
      </c>
      <c r="BA134" s="1145" t="s">
        <v>112</v>
      </c>
      <c r="BB134" s="1144">
        <v>0.4</v>
      </c>
      <c r="BC134" s="1145" t="s">
        <v>117</v>
      </c>
      <c r="BD134" s="1146" t="s">
        <v>90</v>
      </c>
      <c r="BE134" s="1381"/>
      <c r="BF134" s="1586"/>
      <c r="BG134" s="1586"/>
      <c r="BH134" s="1586"/>
      <c r="BI134" s="1586"/>
      <c r="BJ134" s="1586"/>
      <c r="BK134" s="1586"/>
      <c r="BL134" s="1592"/>
    </row>
    <row r="135" spans="2:64" ht="167.25" customHeight="1" thickBot="1" x14ac:dyDescent="0.35">
      <c r="B135" s="1387"/>
      <c r="C135" s="1507"/>
      <c r="D135" s="1507"/>
      <c r="E135" s="1413" t="s">
        <v>50</v>
      </c>
      <c r="F135" s="1394" t="s">
        <v>320</v>
      </c>
      <c r="G135" s="1593" t="s">
        <v>562</v>
      </c>
      <c r="H135" s="1589" t="s">
        <v>68</v>
      </c>
      <c r="I135" s="1589" t="s">
        <v>563</v>
      </c>
      <c r="J135" s="1623" t="s">
        <v>1036</v>
      </c>
      <c r="K135" s="1595" t="s">
        <v>101</v>
      </c>
      <c r="L135" s="1372" t="s">
        <v>72</v>
      </c>
      <c r="M135" s="1384" t="s">
        <v>90</v>
      </c>
      <c r="N135" s="1370">
        <v>0.4</v>
      </c>
      <c r="O135" s="1165" t="s">
        <v>53</v>
      </c>
      <c r="P135" s="1165" t="s">
        <v>53</v>
      </c>
      <c r="Q135" s="1165" t="s">
        <v>53</v>
      </c>
      <c r="R135" s="1165" t="s">
        <v>53</v>
      </c>
      <c r="S135" s="1165" t="s">
        <v>53</v>
      </c>
      <c r="T135" s="1165" t="s">
        <v>53</v>
      </c>
      <c r="U135" s="1165" t="s">
        <v>53</v>
      </c>
      <c r="V135" s="1165" t="s">
        <v>54</v>
      </c>
      <c r="W135" s="1165" t="s">
        <v>54</v>
      </c>
      <c r="X135" s="1165" t="s">
        <v>53</v>
      </c>
      <c r="Y135" s="1165" t="s">
        <v>53</v>
      </c>
      <c r="Z135" s="1165" t="s">
        <v>53</v>
      </c>
      <c r="AA135" s="1165" t="s">
        <v>53</v>
      </c>
      <c r="AB135" s="1165" t="s">
        <v>53</v>
      </c>
      <c r="AC135" s="1165" t="s">
        <v>53</v>
      </c>
      <c r="AD135" s="1165" t="s">
        <v>54</v>
      </c>
      <c r="AE135" s="1165" t="s">
        <v>53</v>
      </c>
      <c r="AF135" s="1165" t="s">
        <v>53</v>
      </c>
      <c r="AG135" s="1165" t="s">
        <v>54</v>
      </c>
      <c r="AH135" s="1166"/>
      <c r="AI135" s="1372" t="s">
        <v>360</v>
      </c>
      <c r="AJ135" s="1166"/>
      <c r="AK135" s="1374" t="s">
        <v>117</v>
      </c>
      <c r="AL135" s="1376">
        <v>0.4</v>
      </c>
      <c r="AM135" s="1378" t="s">
        <v>126</v>
      </c>
      <c r="AN135" s="1106" t="s">
        <v>84</v>
      </c>
      <c r="AO135" s="434" t="s">
        <v>1371</v>
      </c>
      <c r="AP135" s="1147" t="s">
        <v>564</v>
      </c>
      <c r="AQ135" s="1136" t="s">
        <v>103</v>
      </c>
      <c r="AR135" s="1109" t="s">
        <v>61</v>
      </c>
      <c r="AS135" s="1110">
        <v>0.25</v>
      </c>
      <c r="AT135" s="1109" t="s">
        <v>69</v>
      </c>
      <c r="AU135" s="1110">
        <v>0.25</v>
      </c>
      <c r="AV135" s="1111">
        <v>0.5</v>
      </c>
      <c r="AW135" s="1109" t="s">
        <v>57</v>
      </c>
      <c r="AX135" s="1109" t="s">
        <v>58</v>
      </c>
      <c r="AY135" s="1109" t="s">
        <v>59</v>
      </c>
      <c r="AZ135" s="1111">
        <v>0.2</v>
      </c>
      <c r="BA135" s="1112" t="s">
        <v>112</v>
      </c>
      <c r="BB135" s="1111">
        <v>0.4</v>
      </c>
      <c r="BC135" s="1112" t="s">
        <v>117</v>
      </c>
      <c r="BD135" s="1113" t="s">
        <v>90</v>
      </c>
      <c r="BE135" s="1380" t="s">
        <v>114</v>
      </c>
      <c r="BF135" s="1585" t="s">
        <v>388</v>
      </c>
      <c r="BG135" s="1585" t="s">
        <v>388</v>
      </c>
      <c r="BH135" s="1585" t="s">
        <v>388</v>
      </c>
      <c r="BI135" s="1585" t="s">
        <v>388</v>
      </c>
      <c r="BJ135" s="1585" t="s">
        <v>388</v>
      </c>
      <c r="BK135" s="1011"/>
      <c r="BL135" s="1591" t="s">
        <v>1038</v>
      </c>
    </row>
    <row r="136" spans="2:64" ht="150.75" customHeight="1" thickTop="1" thickBot="1" x14ac:dyDescent="0.35">
      <c r="B136" s="1388"/>
      <c r="C136" s="1508"/>
      <c r="D136" s="1508"/>
      <c r="E136" s="1393"/>
      <c r="F136" s="1395"/>
      <c r="G136" s="1594"/>
      <c r="H136" s="1590"/>
      <c r="I136" s="1590"/>
      <c r="J136" s="1632"/>
      <c r="K136" s="1596"/>
      <c r="L136" s="1373"/>
      <c r="M136" s="1385"/>
      <c r="N136" s="1371"/>
      <c r="O136" s="1137" t="s">
        <v>53</v>
      </c>
      <c r="P136" s="1137" t="s">
        <v>53</v>
      </c>
      <c r="Q136" s="1137" t="s">
        <v>53</v>
      </c>
      <c r="R136" s="1137" t="s">
        <v>53</v>
      </c>
      <c r="S136" s="1137" t="s">
        <v>53</v>
      </c>
      <c r="T136" s="1137" t="s">
        <v>53</v>
      </c>
      <c r="U136" s="1137" t="s">
        <v>53</v>
      </c>
      <c r="V136" s="1137" t="s">
        <v>54</v>
      </c>
      <c r="W136" s="1137" t="s">
        <v>54</v>
      </c>
      <c r="X136" s="1137" t="s">
        <v>53</v>
      </c>
      <c r="Y136" s="1137" t="s">
        <v>53</v>
      </c>
      <c r="Z136" s="1137" t="s">
        <v>53</v>
      </c>
      <c r="AA136" s="1137" t="s">
        <v>53</v>
      </c>
      <c r="AB136" s="1137" t="s">
        <v>53</v>
      </c>
      <c r="AC136" s="1137" t="s">
        <v>53</v>
      </c>
      <c r="AD136" s="1137" t="s">
        <v>54</v>
      </c>
      <c r="AE136" s="1137" t="s">
        <v>53</v>
      </c>
      <c r="AF136" s="1137" t="s">
        <v>53</v>
      </c>
      <c r="AG136" s="1137" t="s">
        <v>54</v>
      </c>
      <c r="AH136" s="1138"/>
      <c r="AI136" s="1373"/>
      <c r="AJ136" s="1138"/>
      <c r="AK136" s="1375"/>
      <c r="AL136" s="1377"/>
      <c r="AM136" s="1379"/>
      <c r="AN136" s="1139" t="s">
        <v>347</v>
      </c>
      <c r="AO136" s="435" t="s">
        <v>1631</v>
      </c>
      <c r="AP136" s="1147" t="s">
        <v>565</v>
      </c>
      <c r="AQ136" s="1141" t="s">
        <v>103</v>
      </c>
      <c r="AR136" s="1142" t="s">
        <v>61</v>
      </c>
      <c r="AS136" s="1143">
        <v>0.25</v>
      </c>
      <c r="AT136" s="1142" t="s">
        <v>69</v>
      </c>
      <c r="AU136" s="1143">
        <v>0.25</v>
      </c>
      <c r="AV136" s="1144">
        <v>0.5</v>
      </c>
      <c r="AW136" s="1142" t="s">
        <v>57</v>
      </c>
      <c r="AX136" s="1142" t="s">
        <v>58</v>
      </c>
      <c r="AY136" s="1142" t="s">
        <v>59</v>
      </c>
      <c r="AZ136" s="1155">
        <v>0.1</v>
      </c>
      <c r="BA136" s="1145" t="s">
        <v>112</v>
      </c>
      <c r="BB136" s="1144">
        <v>0.4</v>
      </c>
      <c r="BC136" s="1145" t="s">
        <v>117</v>
      </c>
      <c r="BD136" s="1146" t="s">
        <v>90</v>
      </c>
      <c r="BE136" s="1381"/>
      <c r="BF136" s="1586"/>
      <c r="BG136" s="1586"/>
      <c r="BH136" s="1586"/>
      <c r="BI136" s="1586"/>
      <c r="BJ136" s="1586"/>
      <c r="BK136" s="1012"/>
      <c r="BL136" s="1592"/>
    </row>
    <row r="137" spans="2:64" ht="114.75" customHeight="1" x14ac:dyDescent="0.3">
      <c r="B137" s="1386" t="s">
        <v>71</v>
      </c>
      <c r="C137" s="1506" t="s">
        <v>220</v>
      </c>
      <c r="D137" s="1506" t="s">
        <v>221</v>
      </c>
      <c r="E137" s="1392" t="s">
        <v>50</v>
      </c>
      <c r="F137" s="1394" t="s">
        <v>321</v>
      </c>
      <c r="G137" s="1599" t="s">
        <v>567</v>
      </c>
      <c r="H137" s="1589" t="s">
        <v>68</v>
      </c>
      <c r="I137" s="1595" t="s">
        <v>568</v>
      </c>
      <c r="J137" s="1595" t="s">
        <v>569</v>
      </c>
      <c r="K137" s="1595" t="s">
        <v>355</v>
      </c>
      <c r="L137" s="1372" t="s">
        <v>167</v>
      </c>
      <c r="M137" s="1384" t="s">
        <v>112</v>
      </c>
      <c r="N137" s="1370">
        <v>0.2</v>
      </c>
      <c r="O137" s="1104" t="s">
        <v>53</v>
      </c>
      <c r="P137" s="1104" t="s">
        <v>53</v>
      </c>
      <c r="Q137" s="1104" t="s">
        <v>53</v>
      </c>
      <c r="R137" s="1104" t="s">
        <v>53</v>
      </c>
      <c r="S137" s="1104" t="s">
        <v>53</v>
      </c>
      <c r="T137" s="1104" t="s">
        <v>53</v>
      </c>
      <c r="U137" s="1104" t="s">
        <v>53</v>
      </c>
      <c r="V137" s="1104" t="s">
        <v>54</v>
      </c>
      <c r="W137" s="1104" t="s">
        <v>54</v>
      </c>
      <c r="X137" s="1104" t="s">
        <v>53</v>
      </c>
      <c r="Y137" s="1104" t="s">
        <v>53</v>
      </c>
      <c r="Z137" s="1104" t="s">
        <v>53</v>
      </c>
      <c r="AA137" s="1104" t="s">
        <v>53</v>
      </c>
      <c r="AB137" s="1104" t="s">
        <v>53</v>
      </c>
      <c r="AC137" s="1104" t="s">
        <v>53</v>
      </c>
      <c r="AD137" s="1104" t="s">
        <v>54</v>
      </c>
      <c r="AE137" s="1104" t="s">
        <v>53</v>
      </c>
      <c r="AF137" s="1104" t="s">
        <v>53</v>
      </c>
      <c r="AG137" s="1104" t="s">
        <v>54</v>
      </c>
      <c r="AH137" s="1105"/>
      <c r="AI137" s="1372" t="s">
        <v>189</v>
      </c>
      <c r="AJ137" s="1105"/>
      <c r="AK137" s="1374" t="s">
        <v>155</v>
      </c>
      <c r="AL137" s="1376">
        <v>1</v>
      </c>
      <c r="AM137" s="1378" t="s">
        <v>91</v>
      </c>
      <c r="AN137" s="1429" t="s">
        <v>84</v>
      </c>
      <c r="AO137" s="1641" t="s">
        <v>1596</v>
      </c>
      <c r="AP137" s="1408" t="s">
        <v>570</v>
      </c>
      <c r="AQ137" s="1410" t="s">
        <v>105</v>
      </c>
      <c r="AR137" s="1380" t="s">
        <v>55</v>
      </c>
      <c r="AS137" s="1376">
        <v>0.1</v>
      </c>
      <c r="AT137" s="1380" t="s">
        <v>56</v>
      </c>
      <c r="AU137" s="1376">
        <v>0.15</v>
      </c>
      <c r="AV137" s="1400">
        <v>0.25</v>
      </c>
      <c r="AW137" s="1380" t="s">
        <v>57</v>
      </c>
      <c r="AX137" s="1380" t="s">
        <v>65</v>
      </c>
      <c r="AY137" s="1380" t="s">
        <v>59</v>
      </c>
      <c r="AZ137" s="1400">
        <v>0.2</v>
      </c>
      <c r="BA137" s="1398" t="s">
        <v>112</v>
      </c>
      <c r="BB137" s="1400">
        <v>0.75</v>
      </c>
      <c r="BC137" s="1398" t="s">
        <v>130</v>
      </c>
      <c r="BD137" s="1402" t="s">
        <v>129</v>
      </c>
      <c r="BE137" s="1380" t="s">
        <v>118</v>
      </c>
      <c r="BF137" s="1255" t="s">
        <v>572</v>
      </c>
      <c r="BG137" s="1246" t="s">
        <v>573</v>
      </c>
      <c r="BH137" s="1246" t="s">
        <v>430</v>
      </c>
      <c r="BI137" s="1248">
        <v>44927</v>
      </c>
      <c r="BJ137" s="1248">
        <v>45290</v>
      </c>
      <c r="BK137" s="1266"/>
      <c r="BL137" s="1591" t="s">
        <v>576</v>
      </c>
    </row>
    <row r="138" spans="2:64" ht="100.5" thickBot="1" x14ac:dyDescent="0.35">
      <c r="B138" s="1387"/>
      <c r="C138" s="1507"/>
      <c r="D138" s="1507"/>
      <c r="E138" s="1433"/>
      <c r="F138" s="1395"/>
      <c r="G138" s="1600"/>
      <c r="H138" s="1590"/>
      <c r="I138" s="1596"/>
      <c r="J138" s="1596"/>
      <c r="K138" s="1596"/>
      <c r="L138" s="1373"/>
      <c r="M138" s="1385"/>
      <c r="N138" s="1371"/>
      <c r="O138" s="1137" t="s">
        <v>53</v>
      </c>
      <c r="P138" s="1137" t="s">
        <v>53</v>
      </c>
      <c r="Q138" s="1137" t="s">
        <v>53</v>
      </c>
      <c r="R138" s="1137" t="s">
        <v>53</v>
      </c>
      <c r="S138" s="1137" t="s">
        <v>53</v>
      </c>
      <c r="T138" s="1137" t="s">
        <v>53</v>
      </c>
      <c r="U138" s="1137" t="s">
        <v>53</v>
      </c>
      <c r="V138" s="1137" t="s">
        <v>54</v>
      </c>
      <c r="W138" s="1137" t="s">
        <v>54</v>
      </c>
      <c r="X138" s="1137" t="s">
        <v>53</v>
      </c>
      <c r="Y138" s="1137" t="s">
        <v>53</v>
      </c>
      <c r="Z138" s="1137" t="s">
        <v>53</v>
      </c>
      <c r="AA138" s="1137" t="s">
        <v>53</v>
      </c>
      <c r="AB138" s="1137" t="s">
        <v>53</v>
      </c>
      <c r="AC138" s="1137" t="s">
        <v>53</v>
      </c>
      <c r="AD138" s="1137" t="s">
        <v>54</v>
      </c>
      <c r="AE138" s="1137" t="s">
        <v>53</v>
      </c>
      <c r="AF138" s="1137" t="s">
        <v>53</v>
      </c>
      <c r="AG138" s="1137" t="s">
        <v>54</v>
      </c>
      <c r="AH138" s="1138"/>
      <c r="AI138" s="1373"/>
      <c r="AJ138" s="1138"/>
      <c r="AK138" s="1375"/>
      <c r="AL138" s="1377"/>
      <c r="AM138" s="1379"/>
      <c r="AN138" s="1430"/>
      <c r="AO138" s="1642"/>
      <c r="AP138" s="1409"/>
      <c r="AQ138" s="1411"/>
      <c r="AR138" s="1381"/>
      <c r="AS138" s="1377"/>
      <c r="AT138" s="1381"/>
      <c r="AU138" s="1377"/>
      <c r="AV138" s="1401"/>
      <c r="AW138" s="1381"/>
      <c r="AX138" s="1381"/>
      <c r="AY138" s="1381"/>
      <c r="AZ138" s="1401"/>
      <c r="BA138" s="1399"/>
      <c r="BB138" s="1401"/>
      <c r="BC138" s="1399"/>
      <c r="BD138" s="1403"/>
      <c r="BE138" s="1381"/>
      <c r="BF138" s="1016" t="s">
        <v>574</v>
      </c>
      <c r="BG138" s="1239" t="s">
        <v>575</v>
      </c>
      <c r="BH138" s="1239" t="s">
        <v>430</v>
      </c>
      <c r="BI138" s="1263">
        <v>44927</v>
      </c>
      <c r="BJ138" s="1263">
        <v>45290</v>
      </c>
      <c r="BK138" s="1012"/>
      <c r="BL138" s="1592"/>
    </row>
    <row r="139" spans="2:64" ht="120" customHeight="1" thickBot="1" x14ac:dyDescent="0.35">
      <c r="B139" s="1387"/>
      <c r="C139" s="1507"/>
      <c r="D139" s="1507"/>
      <c r="E139" s="1413" t="s">
        <v>74</v>
      </c>
      <c r="F139" s="1394" t="s">
        <v>322</v>
      </c>
      <c r="G139" s="1599" t="s">
        <v>577</v>
      </c>
      <c r="H139" s="1589" t="s">
        <v>68</v>
      </c>
      <c r="I139" s="1589" t="s">
        <v>578</v>
      </c>
      <c r="J139" s="1589" t="s">
        <v>579</v>
      </c>
      <c r="K139" s="1595" t="s">
        <v>101</v>
      </c>
      <c r="L139" s="1372" t="s">
        <v>72</v>
      </c>
      <c r="M139" s="1384" t="s">
        <v>90</v>
      </c>
      <c r="N139" s="1370">
        <v>0.4</v>
      </c>
      <c r="O139" s="1165" t="s">
        <v>53</v>
      </c>
      <c r="P139" s="1165" t="s">
        <v>53</v>
      </c>
      <c r="Q139" s="1165" t="s">
        <v>53</v>
      </c>
      <c r="R139" s="1165" t="s">
        <v>53</v>
      </c>
      <c r="S139" s="1165" t="s">
        <v>53</v>
      </c>
      <c r="T139" s="1165" t="s">
        <v>53</v>
      </c>
      <c r="U139" s="1165" t="s">
        <v>53</v>
      </c>
      <c r="V139" s="1165" t="s">
        <v>54</v>
      </c>
      <c r="W139" s="1165" t="s">
        <v>54</v>
      </c>
      <c r="X139" s="1165" t="s">
        <v>53</v>
      </c>
      <c r="Y139" s="1165" t="s">
        <v>53</v>
      </c>
      <c r="Z139" s="1165" t="s">
        <v>53</v>
      </c>
      <c r="AA139" s="1165" t="s">
        <v>53</v>
      </c>
      <c r="AB139" s="1165" t="s">
        <v>53</v>
      </c>
      <c r="AC139" s="1165" t="s">
        <v>53</v>
      </c>
      <c r="AD139" s="1165" t="s">
        <v>54</v>
      </c>
      <c r="AE139" s="1165" t="s">
        <v>53</v>
      </c>
      <c r="AF139" s="1165" t="s">
        <v>53</v>
      </c>
      <c r="AG139" s="1165" t="s">
        <v>54</v>
      </c>
      <c r="AH139" s="1166"/>
      <c r="AI139" s="1372" t="s">
        <v>361</v>
      </c>
      <c r="AJ139" s="1166"/>
      <c r="AK139" s="1374" t="s">
        <v>123</v>
      </c>
      <c r="AL139" s="1376">
        <v>0.6</v>
      </c>
      <c r="AM139" s="1378" t="s">
        <v>126</v>
      </c>
      <c r="AN139" s="1106" t="s">
        <v>84</v>
      </c>
      <c r="AO139" s="1301" t="s">
        <v>1363</v>
      </c>
      <c r="AP139" s="1147" t="s">
        <v>580</v>
      </c>
      <c r="AQ139" s="1108" t="s">
        <v>103</v>
      </c>
      <c r="AR139" s="1109" t="s">
        <v>61</v>
      </c>
      <c r="AS139" s="1110">
        <v>0.25</v>
      </c>
      <c r="AT139" s="1109" t="s">
        <v>56</v>
      </c>
      <c r="AU139" s="1110">
        <v>0.15</v>
      </c>
      <c r="AV139" s="1111">
        <v>0.4</v>
      </c>
      <c r="AW139" s="1109" t="s">
        <v>57</v>
      </c>
      <c r="AX139" s="1109" t="s">
        <v>65</v>
      </c>
      <c r="AY139" s="1109" t="s">
        <v>59</v>
      </c>
      <c r="AZ139" s="1111">
        <v>0.24</v>
      </c>
      <c r="BA139" s="1112" t="s">
        <v>90</v>
      </c>
      <c r="BB139" s="1111">
        <v>0.6</v>
      </c>
      <c r="BC139" s="1112" t="s">
        <v>123</v>
      </c>
      <c r="BD139" s="1113" t="s">
        <v>126</v>
      </c>
      <c r="BE139" s="1380" t="s">
        <v>60</v>
      </c>
      <c r="BF139" s="1353" t="s">
        <v>585</v>
      </c>
      <c r="BG139" s="1237" t="s">
        <v>586</v>
      </c>
      <c r="BH139" s="1237" t="s">
        <v>381</v>
      </c>
      <c r="BI139" s="1243">
        <v>45047</v>
      </c>
      <c r="BJ139" s="1243">
        <v>45168</v>
      </c>
      <c r="BK139" s="1011"/>
      <c r="BL139" s="1591" t="s">
        <v>591</v>
      </c>
    </row>
    <row r="140" spans="2:64" ht="102.75" thickTop="1" thickBot="1" x14ac:dyDescent="0.35">
      <c r="B140" s="1387"/>
      <c r="C140" s="1507"/>
      <c r="D140" s="1507"/>
      <c r="E140" s="1436"/>
      <c r="F140" s="1437"/>
      <c r="G140" s="1666"/>
      <c r="H140" s="1612"/>
      <c r="I140" s="1612"/>
      <c r="J140" s="1612"/>
      <c r="K140" s="1613"/>
      <c r="L140" s="1415"/>
      <c r="M140" s="1424"/>
      <c r="N140" s="1414"/>
      <c r="O140" s="1114" t="s">
        <v>53</v>
      </c>
      <c r="P140" s="1114" t="s">
        <v>53</v>
      </c>
      <c r="Q140" s="1114" t="s">
        <v>53</v>
      </c>
      <c r="R140" s="1114" t="s">
        <v>53</v>
      </c>
      <c r="S140" s="1114" t="s">
        <v>53</v>
      </c>
      <c r="T140" s="1114" t="s">
        <v>53</v>
      </c>
      <c r="U140" s="1114" t="s">
        <v>53</v>
      </c>
      <c r="V140" s="1114" t="s">
        <v>54</v>
      </c>
      <c r="W140" s="1114" t="s">
        <v>54</v>
      </c>
      <c r="X140" s="1114" t="s">
        <v>53</v>
      </c>
      <c r="Y140" s="1114" t="s">
        <v>53</v>
      </c>
      <c r="Z140" s="1114" t="s">
        <v>53</v>
      </c>
      <c r="AA140" s="1114" t="s">
        <v>53</v>
      </c>
      <c r="AB140" s="1114" t="s">
        <v>53</v>
      </c>
      <c r="AC140" s="1114" t="s">
        <v>53</v>
      </c>
      <c r="AD140" s="1114" t="s">
        <v>54</v>
      </c>
      <c r="AE140" s="1114" t="s">
        <v>53</v>
      </c>
      <c r="AF140" s="1114" t="s">
        <v>53</v>
      </c>
      <c r="AG140" s="1114" t="s">
        <v>54</v>
      </c>
      <c r="AH140" s="1115"/>
      <c r="AI140" s="1415"/>
      <c r="AJ140" s="1115"/>
      <c r="AK140" s="1416"/>
      <c r="AL140" s="1417"/>
      <c r="AM140" s="1418"/>
      <c r="AN140" s="1106" t="s">
        <v>347</v>
      </c>
      <c r="AO140" s="1315" t="s">
        <v>1364</v>
      </c>
      <c r="AP140" s="373" t="s">
        <v>581</v>
      </c>
      <c r="AQ140" s="1118" t="s">
        <v>103</v>
      </c>
      <c r="AR140" s="1119" t="s">
        <v>62</v>
      </c>
      <c r="AS140" s="1120">
        <v>0.15</v>
      </c>
      <c r="AT140" s="1119" t="s">
        <v>56</v>
      </c>
      <c r="AU140" s="1120">
        <v>0.15</v>
      </c>
      <c r="AV140" s="1121">
        <v>0.3</v>
      </c>
      <c r="AW140" s="1119" t="s">
        <v>57</v>
      </c>
      <c r="AX140" s="1119" t="s">
        <v>65</v>
      </c>
      <c r="AY140" s="1119" t="s">
        <v>59</v>
      </c>
      <c r="AZ140" s="1122">
        <v>0.16799999999999998</v>
      </c>
      <c r="BA140" s="1123" t="s">
        <v>112</v>
      </c>
      <c r="BB140" s="1121">
        <v>0.6</v>
      </c>
      <c r="BC140" s="1123" t="s">
        <v>123</v>
      </c>
      <c r="BD140" s="1124" t="s">
        <v>126</v>
      </c>
      <c r="BE140" s="1419"/>
      <c r="BF140" s="1354" t="s">
        <v>587</v>
      </c>
      <c r="BG140" s="1355" t="s">
        <v>588</v>
      </c>
      <c r="BH140" s="1253" t="s">
        <v>430</v>
      </c>
      <c r="BI140" s="1254">
        <v>44927</v>
      </c>
      <c r="BJ140" s="1254">
        <v>45289</v>
      </c>
      <c r="BK140" s="1014"/>
      <c r="BL140" s="1614"/>
    </row>
    <row r="141" spans="2:64" ht="89.25" thickTop="1" thickBot="1" x14ac:dyDescent="0.35">
      <c r="B141" s="1387"/>
      <c r="C141" s="1507"/>
      <c r="D141" s="1507"/>
      <c r="E141" s="1433"/>
      <c r="F141" s="1395"/>
      <c r="G141" s="1600"/>
      <c r="H141" s="1590"/>
      <c r="I141" s="1590"/>
      <c r="J141" s="1590"/>
      <c r="K141" s="1596"/>
      <c r="L141" s="1373"/>
      <c r="M141" s="1385"/>
      <c r="N141" s="1371"/>
      <c r="O141" s="1125" t="s">
        <v>53</v>
      </c>
      <c r="P141" s="1125" t="s">
        <v>53</v>
      </c>
      <c r="Q141" s="1125" t="s">
        <v>53</v>
      </c>
      <c r="R141" s="1125" t="s">
        <v>53</v>
      </c>
      <c r="S141" s="1125" t="s">
        <v>53</v>
      </c>
      <c r="T141" s="1125" t="s">
        <v>53</v>
      </c>
      <c r="U141" s="1125" t="s">
        <v>53</v>
      </c>
      <c r="V141" s="1125" t="s">
        <v>54</v>
      </c>
      <c r="W141" s="1125" t="s">
        <v>54</v>
      </c>
      <c r="X141" s="1125" t="s">
        <v>53</v>
      </c>
      <c r="Y141" s="1125" t="s">
        <v>53</v>
      </c>
      <c r="Z141" s="1125" t="s">
        <v>53</v>
      </c>
      <c r="AA141" s="1125" t="s">
        <v>53</v>
      </c>
      <c r="AB141" s="1125" t="s">
        <v>53</v>
      </c>
      <c r="AC141" s="1125" t="s">
        <v>53</v>
      </c>
      <c r="AD141" s="1125" t="s">
        <v>54</v>
      </c>
      <c r="AE141" s="1125" t="s">
        <v>53</v>
      </c>
      <c r="AF141" s="1125" t="s">
        <v>53</v>
      </c>
      <c r="AG141" s="1125" t="s">
        <v>54</v>
      </c>
      <c r="AH141" s="1126"/>
      <c r="AI141" s="1373"/>
      <c r="AJ141" s="1126"/>
      <c r="AK141" s="1375"/>
      <c r="AL141" s="1377"/>
      <c r="AM141" s="1379"/>
      <c r="AN141" s="1151" t="s">
        <v>348</v>
      </c>
      <c r="AO141" s="435" t="s">
        <v>1365</v>
      </c>
      <c r="AP141" s="1147" t="s">
        <v>580</v>
      </c>
      <c r="AQ141" s="652" t="s">
        <v>103</v>
      </c>
      <c r="AR141" s="1142" t="s">
        <v>62</v>
      </c>
      <c r="AS141" s="1143">
        <v>0.15</v>
      </c>
      <c r="AT141" s="1142" t="s">
        <v>56</v>
      </c>
      <c r="AU141" s="1143">
        <v>0.15</v>
      </c>
      <c r="AV141" s="1144">
        <v>0.3</v>
      </c>
      <c r="AW141" s="1142" t="s">
        <v>57</v>
      </c>
      <c r="AX141" s="1142" t="s">
        <v>65</v>
      </c>
      <c r="AY141" s="1142" t="s">
        <v>59</v>
      </c>
      <c r="AZ141" s="1155">
        <v>0.11759999999999998</v>
      </c>
      <c r="BA141" s="1145" t="s">
        <v>112</v>
      </c>
      <c r="BB141" s="1144">
        <v>0.6</v>
      </c>
      <c r="BC141" s="1145" t="s">
        <v>123</v>
      </c>
      <c r="BD141" s="1146" t="s">
        <v>126</v>
      </c>
      <c r="BE141" s="1381"/>
      <c r="BF141" s="1356" t="s">
        <v>589</v>
      </c>
      <c r="BG141" s="1239" t="s">
        <v>586</v>
      </c>
      <c r="BH141" s="1239" t="s">
        <v>590</v>
      </c>
      <c r="BI141" s="1263">
        <v>44928</v>
      </c>
      <c r="BJ141" s="1263">
        <v>45289</v>
      </c>
      <c r="BK141" s="1012"/>
      <c r="BL141" s="1592"/>
    </row>
    <row r="142" spans="2:64" ht="93.75" customHeight="1" x14ac:dyDescent="0.3">
      <c r="B142" s="1387"/>
      <c r="C142" s="1507"/>
      <c r="D142" s="1507"/>
      <c r="E142" s="1413" t="s">
        <v>346</v>
      </c>
      <c r="F142" s="1394" t="s">
        <v>329</v>
      </c>
      <c r="G142" s="1599" t="s">
        <v>672</v>
      </c>
      <c r="H142" s="1589" t="s">
        <v>68</v>
      </c>
      <c r="I142" s="1595" t="s">
        <v>1039</v>
      </c>
      <c r="J142" s="1595" t="s">
        <v>673</v>
      </c>
      <c r="K142" s="1595" t="s">
        <v>355</v>
      </c>
      <c r="L142" s="1372" t="s">
        <v>64</v>
      </c>
      <c r="M142" s="1384" t="s">
        <v>122</v>
      </c>
      <c r="N142" s="1370">
        <v>0.6</v>
      </c>
      <c r="O142" s="1104" t="s">
        <v>53</v>
      </c>
      <c r="P142" s="1104" t="s">
        <v>53</v>
      </c>
      <c r="Q142" s="1104" t="s">
        <v>53</v>
      </c>
      <c r="R142" s="1104" t="s">
        <v>53</v>
      </c>
      <c r="S142" s="1104" t="s">
        <v>53</v>
      </c>
      <c r="T142" s="1104" t="s">
        <v>53</v>
      </c>
      <c r="U142" s="1104" t="s">
        <v>53</v>
      </c>
      <c r="V142" s="1104" t="s">
        <v>54</v>
      </c>
      <c r="W142" s="1104" t="s">
        <v>54</v>
      </c>
      <c r="X142" s="1104" t="s">
        <v>53</v>
      </c>
      <c r="Y142" s="1104" t="s">
        <v>53</v>
      </c>
      <c r="Z142" s="1104" t="s">
        <v>53</v>
      </c>
      <c r="AA142" s="1104" t="s">
        <v>53</v>
      </c>
      <c r="AB142" s="1104" t="s">
        <v>53</v>
      </c>
      <c r="AC142" s="1104" t="s">
        <v>53</v>
      </c>
      <c r="AD142" s="1104" t="s">
        <v>54</v>
      </c>
      <c r="AE142" s="1104" t="s">
        <v>53</v>
      </c>
      <c r="AF142" s="1104" t="s">
        <v>53</v>
      </c>
      <c r="AG142" s="1104" t="s">
        <v>54</v>
      </c>
      <c r="AH142" s="1105"/>
      <c r="AI142" s="1372" t="s">
        <v>362</v>
      </c>
      <c r="AJ142" s="1105"/>
      <c r="AK142" s="1374" t="s">
        <v>130</v>
      </c>
      <c r="AL142" s="1376">
        <v>0.8</v>
      </c>
      <c r="AM142" s="1378" t="s">
        <v>129</v>
      </c>
      <c r="AN142" s="1429" t="s">
        <v>84</v>
      </c>
      <c r="AO142" s="1406" t="s">
        <v>1366</v>
      </c>
      <c r="AP142" s="1408" t="s">
        <v>570</v>
      </c>
      <c r="AQ142" s="1410" t="s">
        <v>103</v>
      </c>
      <c r="AR142" s="1380" t="s">
        <v>62</v>
      </c>
      <c r="AS142" s="1376">
        <v>0.15</v>
      </c>
      <c r="AT142" s="1380" t="s">
        <v>56</v>
      </c>
      <c r="AU142" s="1376">
        <v>0.15</v>
      </c>
      <c r="AV142" s="1400">
        <v>0.3</v>
      </c>
      <c r="AW142" s="1380" t="s">
        <v>57</v>
      </c>
      <c r="AX142" s="1380" t="s">
        <v>65</v>
      </c>
      <c r="AY142" s="1380" t="s">
        <v>59</v>
      </c>
      <c r="AZ142" s="1400">
        <v>0.42</v>
      </c>
      <c r="BA142" s="1398" t="s">
        <v>122</v>
      </c>
      <c r="BB142" s="1400">
        <v>0.8</v>
      </c>
      <c r="BC142" s="1398" t="s">
        <v>130</v>
      </c>
      <c r="BD142" s="1402" t="s">
        <v>129</v>
      </c>
      <c r="BE142" s="1380" t="s">
        <v>60</v>
      </c>
      <c r="BF142" s="1357" t="s">
        <v>670</v>
      </c>
      <c r="BG142" s="1237" t="s">
        <v>671</v>
      </c>
      <c r="BH142" s="1237" t="s">
        <v>381</v>
      </c>
      <c r="BI142" s="1243">
        <v>44928</v>
      </c>
      <c r="BJ142" s="1243">
        <v>45289</v>
      </c>
      <c r="BK142" s="1011"/>
      <c r="BL142" s="1591" t="s">
        <v>1040</v>
      </c>
    </row>
    <row r="143" spans="2:64" ht="101.25" customHeight="1" thickBot="1" x14ac:dyDescent="0.35">
      <c r="B143" s="1388"/>
      <c r="C143" s="1508"/>
      <c r="D143" s="1508"/>
      <c r="E143" s="1393"/>
      <c r="F143" s="1395"/>
      <c r="G143" s="1600"/>
      <c r="H143" s="1590"/>
      <c r="I143" s="1596"/>
      <c r="J143" s="1596"/>
      <c r="K143" s="1596"/>
      <c r="L143" s="1373"/>
      <c r="M143" s="1385"/>
      <c r="N143" s="1371"/>
      <c r="O143" s="1137" t="s">
        <v>53</v>
      </c>
      <c r="P143" s="1137" t="s">
        <v>53</v>
      </c>
      <c r="Q143" s="1137" t="s">
        <v>53</v>
      </c>
      <c r="R143" s="1137" t="s">
        <v>53</v>
      </c>
      <c r="S143" s="1137" t="s">
        <v>53</v>
      </c>
      <c r="T143" s="1137" t="s">
        <v>53</v>
      </c>
      <c r="U143" s="1137" t="s">
        <v>53</v>
      </c>
      <c r="V143" s="1137" t="s">
        <v>54</v>
      </c>
      <c r="W143" s="1137" t="s">
        <v>54</v>
      </c>
      <c r="X143" s="1137" t="s">
        <v>53</v>
      </c>
      <c r="Y143" s="1137" t="s">
        <v>53</v>
      </c>
      <c r="Z143" s="1137" t="s">
        <v>53</v>
      </c>
      <c r="AA143" s="1137" t="s">
        <v>53</v>
      </c>
      <c r="AB143" s="1137" t="s">
        <v>53</v>
      </c>
      <c r="AC143" s="1137" t="s">
        <v>53</v>
      </c>
      <c r="AD143" s="1137" t="s">
        <v>54</v>
      </c>
      <c r="AE143" s="1137" t="s">
        <v>53</v>
      </c>
      <c r="AF143" s="1137" t="s">
        <v>53</v>
      </c>
      <c r="AG143" s="1137" t="s">
        <v>54</v>
      </c>
      <c r="AH143" s="1138"/>
      <c r="AI143" s="1373"/>
      <c r="AJ143" s="1138"/>
      <c r="AK143" s="1375"/>
      <c r="AL143" s="1377"/>
      <c r="AM143" s="1379"/>
      <c r="AN143" s="1430"/>
      <c r="AO143" s="1407"/>
      <c r="AP143" s="1409"/>
      <c r="AQ143" s="1411"/>
      <c r="AR143" s="1381"/>
      <c r="AS143" s="1377"/>
      <c r="AT143" s="1381"/>
      <c r="AU143" s="1377"/>
      <c r="AV143" s="1401"/>
      <c r="AW143" s="1381"/>
      <c r="AX143" s="1381"/>
      <c r="AY143" s="1381"/>
      <c r="AZ143" s="1401"/>
      <c r="BA143" s="1399"/>
      <c r="BB143" s="1401"/>
      <c r="BC143" s="1399"/>
      <c r="BD143" s="1403"/>
      <c r="BE143" s="1381"/>
      <c r="BF143" s="1356" t="s">
        <v>675</v>
      </c>
      <c r="BG143" s="1239" t="s">
        <v>676</v>
      </c>
      <c r="BH143" s="1239" t="s">
        <v>381</v>
      </c>
      <c r="BI143" s="1263">
        <v>44928</v>
      </c>
      <c r="BJ143" s="1263">
        <v>45289</v>
      </c>
      <c r="BK143" s="1012"/>
      <c r="BL143" s="1592"/>
    </row>
    <row r="144" spans="2:64" ht="181.5" customHeight="1" thickBot="1" x14ac:dyDescent="0.35">
      <c r="B144" s="1386" t="s">
        <v>200</v>
      </c>
      <c r="C144" s="1506" t="s">
        <v>210</v>
      </c>
      <c r="D144" s="1506" t="s">
        <v>221</v>
      </c>
      <c r="E144" s="1392" t="s">
        <v>74</v>
      </c>
      <c r="F144" s="1394" t="s">
        <v>325</v>
      </c>
      <c r="G144" s="1593" t="s">
        <v>1041</v>
      </c>
      <c r="H144" s="1589" t="s">
        <v>157</v>
      </c>
      <c r="I144" s="1589" t="s">
        <v>603</v>
      </c>
      <c r="J144" s="1589" t="s">
        <v>1042</v>
      </c>
      <c r="K144" s="1595" t="s">
        <v>356</v>
      </c>
      <c r="L144" s="1372" t="s">
        <v>52</v>
      </c>
      <c r="M144" s="1384" t="s">
        <v>135</v>
      </c>
      <c r="N144" s="1370">
        <v>1</v>
      </c>
      <c r="O144" s="1104" t="s">
        <v>53</v>
      </c>
      <c r="P144" s="1104" t="s">
        <v>53</v>
      </c>
      <c r="Q144" s="1104" t="s">
        <v>53</v>
      </c>
      <c r="R144" s="1104" t="s">
        <v>53</v>
      </c>
      <c r="S144" s="1104" t="s">
        <v>53</v>
      </c>
      <c r="T144" s="1104" t="s">
        <v>53</v>
      </c>
      <c r="U144" s="1104" t="s">
        <v>53</v>
      </c>
      <c r="V144" s="1104" t="s">
        <v>54</v>
      </c>
      <c r="W144" s="1104" t="s">
        <v>54</v>
      </c>
      <c r="X144" s="1104" t="s">
        <v>53</v>
      </c>
      <c r="Y144" s="1104" t="s">
        <v>53</v>
      </c>
      <c r="Z144" s="1104" t="s">
        <v>53</v>
      </c>
      <c r="AA144" s="1104" t="s">
        <v>53</v>
      </c>
      <c r="AB144" s="1104" t="s">
        <v>53</v>
      </c>
      <c r="AC144" s="1104" t="s">
        <v>53</v>
      </c>
      <c r="AD144" s="1104" t="s">
        <v>54</v>
      </c>
      <c r="AE144" s="1104" t="s">
        <v>53</v>
      </c>
      <c r="AF144" s="1104" t="s">
        <v>53</v>
      </c>
      <c r="AG144" s="1104" t="s">
        <v>54</v>
      </c>
      <c r="AH144" s="1105"/>
      <c r="AI144" s="1372" t="s">
        <v>361</v>
      </c>
      <c r="AJ144" s="1105"/>
      <c r="AK144" s="1374" t="s">
        <v>123</v>
      </c>
      <c r="AL144" s="1376">
        <v>0.6</v>
      </c>
      <c r="AM144" s="1378" t="s">
        <v>129</v>
      </c>
      <c r="AN144" s="1106" t="s">
        <v>84</v>
      </c>
      <c r="AO144" s="1220" t="s">
        <v>1597</v>
      </c>
      <c r="AP144" s="1147" t="s">
        <v>604</v>
      </c>
      <c r="AQ144" s="1108" t="s">
        <v>103</v>
      </c>
      <c r="AR144" s="1109" t="s">
        <v>61</v>
      </c>
      <c r="AS144" s="1110">
        <v>0.25</v>
      </c>
      <c r="AT144" s="1109" t="s">
        <v>56</v>
      </c>
      <c r="AU144" s="1110">
        <v>0.15</v>
      </c>
      <c r="AV144" s="1111">
        <v>0.4</v>
      </c>
      <c r="AW144" s="1109" t="s">
        <v>57</v>
      </c>
      <c r="AX144" s="1109" t="s">
        <v>58</v>
      </c>
      <c r="AY144" s="1109" t="s">
        <v>59</v>
      </c>
      <c r="AZ144" s="1111">
        <v>0.6</v>
      </c>
      <c r="BA144" s="1112" t="s">
        <v>122</v>
      </c>
      <c r="BB144" s="1111">
        <v>0.6</v>
      </c>
      <c r="BC144" s="1112" t="s">
        <v>123</v>
      </c>
      <c r="BD144" s="1113" t="s">
        <v>126</v>
      </c>
      <c r="BE144" s="1380" t="s">
        <v>60</v>
      </c>
      <c r="BF144" s="1597" t="s">
        <v>1094</v>
      </c>
      <c r="BG144" s="1589" t="s">
        <v>1095</v>
      </c>
      <c r="BH144" s="1585" t="s">
        <v>381</v>
      </c>
      <c r="BI144" s="1609">
        <v>44958</v>
      </c>
      <c r="BJ144" s="1609">
        <v>45289</v>
      </c>
      <c r="BK144" s="1011"/>
      <c r="BL144" s="1591" t="s">
        <v>1098</v>
      </c>
    </row>
    <row r="145" spans="2:64" ht="177.75" customHeight="1" thickBot="1" x14ac:dyDescent="0.35">
      <c r="B145" s="1387"/>
      <c r="C145" s="1507"/>
      <c r="D145" s="1507"/>
      <c r="E145" s="1393"/>
      <c r="F145" s="1395"/>
      <c r="G145" s="1594"/>
      <c r="H145" s="1590"/>
      <c r="I145" s="1590"/>
      <c r="J145" s="1590"/>
      <c r="K145" s="1596"/>
      <c r="L145" s="1373"/>
      <c r="M145" s="1385"/>
      <c r="N145" s="1371"/>
      <c r="O145" s="1125" t="s">
        <v>53</v>
      </c>
      <c r="P145" s="1125" t="s">
        <v>53</v>
      </c>
      <c r="Q145" s="1125" t="s">
        <v>53</v>
      </c>
      <c r="R145" s="1125" t="s">
        <v>53</v>
      </c>
      <c r="S145" s="1125" t="s">
        <v>53</v>
      </c>
      <c r="T145" s="1125" t="s">
        <v>53</v>
      </c>
      <c r="U145" s="1125" t="s">
        <v>53</v>
      </c>
      <c r="V145" s="1125" t="s">
        <v>54</v>
      </c>
      <c r="W145" s="1125" t="s">
        <v>54</v>
      </c>
      <c r="X145" s="1125" t="s">
        <v>53</v>
      </c>
      <c r="Y145" s="1125" t="s">
        <v>53</v>
      </c>
      <c r="Z145" s="1125" t="s">
        <v>53</v>
      </c>
      <c r="AA145" s="1125" t="s">
        <v>53</v>
      </c>
      <c r="AB145" s="1125" t="s">
        <v>53</v>
      </c>
      <c r="AC145" s="1125" t="s">
        <v>53</v>
      </c>
      <c r="AD145" s="1125" t="s">
        <v>54</v>
      </c>
      <c r="AE145" s="1125" t="s">
        <v>53</v>
      </c>
      <c r="AF145" s="1125" t="s">
        <v>53</v>
      </c>
      <c r="AG145" s="1125" t="s">
        <v>54</v>
      </c>
      <c r="AH145" s="1126"/>
      <c r="AI145" s="1373"/>
      <c r="AJ145" s="1126"/>
      <c r="AK145" s="1375"/>
      <c r="AL145" s="1377"/>
      <c r="AM145" s="1379"/>
      <c r="AN145" s="1151" t="s">
        <v>347</v>
      </c>
      <c r="AO145" s="1220" t="s">
        <v>1598</v>
      </c>
      <c r="AP145" s="1147" t="s">
        <v>605</v>
      </c>
      <c r="AQ145" s="652" t="s">
        <v>103</v>
      </c>
      <c r="AR145" s="1142" t="s">
        <v>61</v>
      </c>
      <c r="AS145" s="1143">
        <v>0.25</v>
      </c>
      <c r="AT145" s="1142" t="s">
        <v>56</v>
      </c>
      <c r="AU145" s="1143">
        <v>0.15</v>
      </c>
      <c r="AV145" s="1144">
        <v>0.4</v>
      </c>
      <c r="AW145" s="1142" t="s">
        <v>57</v>
      </c>
      <c r="AX145" s="1142" t="s">
        <v>58</v>
      </c>
      <c r="AY145" s="1142" t="s">
        <v>59</v>
      </c>
      <c r="AZ145" s="1155">
        <v>0.36</v>
      </c>
      <c r="BA145" s="1145" t="s">
        <v>90</v>
      </c>
      <c r="BB145" s="1144">
        <v>0.6</v>
      </c>
      <c r="BC145" s="1145" t="s">
        <v>123</v>
      </c>
      <c r="BD145" s="1146" t="s">
        <v>126</v>
      </c>
      <c r="BE145" s="1381"/>
      <c r="BF145" s="1598"/>
      <c r="BG145" s="1590"/>
      <c r="BH145" s="1586"/>
      <c r="BI145" s="1610"/>
      <c r="BJ145" s="1610"/>
      <c r="BK145" s="1012"/>
      <c r="BL145" s="1592"/>
    </row>
    <row r="146" spans="2:64" ht="187.5" customHeight="1" thickBot="1" x14ac:dyDescent="0.35">
      <c r="B146" s="1387"/>
      <c r="C146" s="1507"/>
      <c r="D146" s="1507"/>
      <c r="E146" s="1392" t="s">
        <v>74</v>
      </c>
      <c r="F146" s="1394" t="s">
        <v>326</v>
      </c>
      <c r="G146" s="1593" t="s">
        <v>1045</v>
      </c>
      <c r="H146" s="1589" t="s">
        <v>157</v>
      </c>
      <c r="I146" s="1589" t="s">
        <v>606</v>
      </c>
      <c r="J146" s="1589" t="s">
        <v>1046</v>
      </c>
      <c r="K146" s="1595" t="s">
        <v>356</v>
      </c>
      <c r="L146" s="1372" t="s">
        <v>52</v>
      </c>
      <c r="M146" s="1384" t="s">
        <v>135</v>
      </c>
      <c r="N146" s="1370">
        <v>1</v>
      </c>
      <c r="O146" s="1104" t="s">
        <v>53</v>
      </c>
      <c r="P146" s="1104" t="s">
        <v>53</v>
      </c>
      <c r="Q146" s="1104" t="s">
        <v>53</v>
      </c>
      <c r="R146" s="1104" t="s">
        <v>53</v>
      </c>
      <c r="S146" s="1104" t="s">
        <v>53</v>
      </c>
      <c r="T146" s="1104" t="s">
        <v>53</v>
      </c>
      <c r="U146" s="1104" t="s">
        <v>53</v>
      </c>
      <c r="V146" s="1104" t="s">
        <v>54</v>
      </c>
      <c r="W146" s="1104" t="s">
        <v>54</v>
      </c>
      <c r="X146" s="1104" t="s">
        <v>53</v>
      </c>
      <c r="Y146" s="1104" t="s">
        <v>53</v>
      </c>
      <c r="Z146" s="1104" t="s">
        <v>53</v>
      </c>
      <c r="AA146" s="1104" t="s">
        <v>53</v>
      </c>
      <c r="AB146" s="1104" t="s">
        <v>53</v>
      </c>
      <c r="AC146" s="1104" t="s">
        <v>53</v>
      </c>
      <c r="AD146" s="1104" t="s">
        <v>54</v>
      </c>
      <c r="AE146" s="1104" t="s">
        <v>53</v>
      </c>
      <c r="AF146" s="1104" t="s">
        <v>53</v>
      </c>
      <c r="AG146" s="1104" t="s">
        <v>54</v>
      </c>
      <c r="AH146" s="1105"/>
      <c r="AI146" s="1372" t="s">
        <v>362</v>
      </c>
      <c r="AJ146" s="1105"/>
      <c r="AK146" s="1374" t="s">
        <v>130</v>
      </c>
      <c r="AL146" s="1376">
        <v>0.8</v>
      </c>
      <c r="AM146" s="1378" t="s">
        <v>129</v>
      </c>
      <c r="AN146" s="1106" t="s">
        <v>84</v>
      </c>
      <c r="AO146" s="434" t="s">
        <v>1469</v>
      </c>
      <c r="AP146" s="1147" t="s">
        <v>607</v>
      </c>
      <c r="AQ146" s="1108" t="s">
        <v>103</v>
      </c>
      <c r="AR146" s="1109" t="s">
        <v>61</v>
      </c>
      <c r="AS146" s="1110">
        <v>0.25</v>
      </c>
      <c r="AT146" s="1109" t="s">
        <v>56</v>
      </c>
      <c r="AU146" s="1110">
        <v>0.15</v>
      </c>
      <c r="AV146" s="1111">
        <v>0.4</v>
      </c>
      <c r="AW146" s="1109" t="s">
        <v>57</v>
      </c>
      <c r="AX146" s="1109" t="s">
        <v>58</v>
      </c>
      <c r="AY146" s="1109" t="s">
        <v>59</v>
      </c>
      <c r="AZ146" s="1111">
        <v>0.6</v>
      </c>
      <c r="BA146" s="1112" t="s">
        <v>122</v>
      </c>
      <c r="BB146" s="1111">
        <v>0.8</v>
      </c>
      <c r="BC146" s="1112" t="s">
        <v>130</v>
      </c>
      <c r="BD146" s="1113" t="s">
        <v>129</v>
      </c>
      <c r="BE146" s="1380" t="s">
        <v>60</v>
      </c>
      <c r="BF146" s="1597" t="s">
        <v>1094</v>
      </c>
      <c r="BG146" s="1589" t="s">
        <v>1095</v>
      </c>
      <c r="BH146" s="1585" t="s">
        <v>430</v>
      </c>
      <c r="BI146" s="1609">
        <v>44958</v>
      </c>
      <c r="BJ146" s="1609">
        <v>45289</v>
      </c>
      <c r="BK146" s="1011"/>
      <c r="BL146" s="1591" t="s">
        <v>1097</v>
      </c>
    </row>
    <row r="147" spans="2:64" ht="139.5" customHeight="1" thickTop="1" thickBot="1" x14ac:dyDescent="0.35">
      <c r="B147" s="1388"/>
      <c r="C147" s="1508"/>
      <c r="D147" s="1508"/>
      <c r="E147" s="1393"/>
      <c r="F147" s="1395"/>
      <c r="G147" s="1594"/>
      <c r="H147" s="1590"/>
      <c r="I147" s="1590"/>
      <c r="J147" s="1590"/>
      <c r="K147" s="1596"/>
      <c r="L147" s="1373"/>
      <c r="M147" s="1385"/>
      <c r="N147" s="1371"/>
      <c r="O147" s="1137" t="s">
        <v>53</v>
      </c>
      <c r="P147" s="1137" t="s">
        <v>53</v>
      </c>
      <c r="Q147" s="1137" t="s">
        <v>53</v>
      </c>
      <c r="R147" s="1137" t="s">
        <v>53</v>
      </c>
      <c r="S147" s="1137" t="s">
        <v>53</v>
      </c>
      <c r="T147" s="1137" t="s">
        <v>53</v>
      </c>
      <c r="U147" s="1137" t="s">
        <v>53</v>
      </c>
      <c r="V147" s="1137" t="s">
        <v>54</v>
      </c>
      <c r="W147" s="1137" t="s">
        <v>54</v>
      </c>
      <c r="X147" s="1137" t="s">
        <v>53</v>
      </c>
      <c r="Y147" s="1137" t="s">
        <v>53</v>
      </c>
      <c r="Z147" s="1137" t="s">
        <v>53</v>
      </c>
      <c r="AA147" s="1137" t="s">
        <v>53</v>
      </c>
      <c r="AB147" s="1137" t="s">
        <v>53</v>
      </c>
      <c r="AC147" s="1137" t="s">
        <v>53</v>
      </c>
      <c r="AD147" s="1137" t="s">
        <v>54</v>
      </c>
      <c r="AE147" s="1137" t="s">
        <v>53</v>
      </c>
      <c r="AF147" s="1137" t="s">
        <v>53</v>
      </c>
      <c r="AG147" s="1137" t="s">
        <v>54</v>
      </c>
      <c r="AH147" s="1138"/>
      <c r="AI147" s="1373"/>
      <c r="AJ147" s="1138"/>
      <c r="AK147" s="1375"/>
      <c r="AL147" s="1377"/>
      <c r="AM147" s="1379"/>
      <c r="AN147" s="1139" t="s">
        <v>347</v>
      </c>
      <c r="AO147" s="435" t="s">
        <v>1470</v>
      </c>
      <c r="AP147" s="1147" t="s">
        <v>605</v>
      </c>
      <c r="AQ147" s="652" t="s">
        <v>103</v>
      </c>
      <c r="AR147" s="1142" t="s">
        <v>61</v>
      </c>
      <c r="AS147" s="1143">
        <v>0.25</v>
      </c>
      <c r="AT147" s="1142" t="s">
        <v>56</v>
      </c>
      <c r="AU147" s="1143">
        <v>0.15</v>
      </c>
      <c r="AV147" s="1144">
        <v>0.4</v>
      </c>
      <c r="AW147" s="1142" t="s">
        <v>57</v>
      </c>
      <c r="AX147" s="1142" t="s">
        <v>58</v>
      </c>
      <c r="AY147" s="1142" t="s">
        <v>59</v>
      </c>
      <c r="AZ147" s="1155">
        <v>0.36</v>
      </c>
      <c r="BA147" s="1145" t="s">
        <v>90</v>
      </c>
      <c r="BB147" s="1144">
        <v>0.8</v>
      </c>
      <c r="BC147" s="1145" t="s">
        <v>130</v>
      </c>
      <c r="BD147" s="1146" t="s">
        <v>129</v>
      </c>
      <c r="BE147" s="1381"/>
      <c r="BF147" s="1598"/>
      <c r="BG147" s="1590"/>
      <c r="BH147" s="1586"/>
      <c r="BI147" s="1610"/>
      <c r="BJ147" s="1610"/>
      <c r="BK147" s="1358"/>
      <c r="BL147" s="1592"/>
    </row>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H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B5:BL5"/>
    <mergeCell ref="B6:L7"/>
    <mergeCell ref="M6:AM7"/>
    <mergeCell ref="AN6:AY6"/>
    <mergeCell ref="AZ6:BE6"/>
    <mergeCell ref="BF6:BK6"/>
    <mergeCell ref="AN7:AN8"/>
    <mergeCell ref="AO7:AO8"/>
    <mergeCell ref="AP7:AP8"/>
    <mergeCell ref="AQ7:AQ8"/>
    <mergeCell ref="B1:BL1"/>
    <mergeCell ref="B2:BL2"/>
    <mergeCell ref="B3:BL3"/>
    <mergeCell ref="BM3:CW3"/>
    <mergeCell ref="B4:BL4"/>
    <mergeCell ref="BM4:CW4"/>
    <mergeCell ref="BK7:BK8"/>
    <mergeCell ref="BL7:BL8"/>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A7:BA8"/>
    <mergeCell ref="BB7:BB8"/>
    <mergeCell ref="BC7:BC8"/>
    <mergeCell ref="BD7:BD8"/>
    <mergeCell ref="BH9:BH11"/>
    <mergeCell ref="BI9:BI11"/>
    <mergeCell ref="BJ9:BJ11"/>
    <mergeCell ref="BL9:BL11"/>
    <mergeCell ref="B12:B16"/>
    <mergeCell ref="C12:C16"/>
    <mergeCell ref="D12:D16"/>
    <mergeCell ref="E12:E13"/>
    <mergeCell ref="F12:F13"/>
    <mergeCell ref="G12:G13"/>
    <mergeCell ref="AK9:AK11"/>
    <mergeCell ref="AL9:AL11"/>
    <mergeCell ref="AM9:AM11"/>
    <mergeCell ref="BE9:BE11"/>
    <mergeCell ref="BF9:BF11"/>
    <mergeCell ref="BG9:BG11"/>
    <mergeCell ref="J9:J11"/>
    <mergeCell ref="K9:K11"/>
    <mergeCell ref="L9:L11"/>
    <mergeCell ref="M9:M11"/>
    <mergeCell ref="N9:N11"/>
    <mergeCell ref="AI9:AI11"/>
    <mergeCell ref="BL12:BL13"/>
    <mergeCell ref="E14:E15"/>
    <mergeCell ref="F14:F15"/>
    <mergeCell ref="G14:G15"/>
    <mergeCell ref="H14:H15"/>
    <mergeCell ref="I14:I15"/>
    <mergeCell ref="J14:J15"/>
    <mergeCell ref="K14:K15"/>
    <mergeCell ref="L14:L15"/>
    <mergeCell ref="M14:M15"/>
    <mergeCell ref="N12:N13"/>
    <mergeCell ref="AI12:AI13"/>
    <mergeCell ref="AK12:AK13"/>
    <mergeCell ref="AL12:AL13"/>
    <mergeCell ref="AM12:AM13"/>
    <mergeCell ref="BE12:BE13"/>
    <mergeCell ref="H12:H13"/>
    <mergeCell ref="I12:I13"/>
    <mergeCell ref="J12:J13"/>
    <mergeCell ref="K12:K13"/>
    <mergeCell ref="L12:L13"/>
    <mergeCell ref="M12:M13"/>
    <mergeCell ref="B17:B19"/>
    <mergeCell ref="C17:C19"/>
    <mergeCell ref="D17:D19"/>
    <mergeCell ref="E17:E18"/>
    <mergeCell ref="F17:F18"/>
    <mergeCell ref="G17:G18"/>
    <mergeCell ref="BF14:BF15"/>
    <mergeCell ref="BG14:BG15"/>
    <mergeCell ref="BH14:BH15"/>
    <mergeCell ref="BI14:BI15"/>
    <mergeCell ref="BJ14:BJ15"/>
    <mergeCell ref="BL14:BL15"/>
    <mergeCell ref="N14:N15"/>
    <mergeCell ref="AI14:AI15"/>
    <mergeCell ref="AK14:AK15"/>
    <mergeCell ref="AL14:AL15"/>
    <mergeCell ref="AM14:AM15"/>
    <mergeCell ref="BE14:BE15"/>
    <mergeCell ref="BF17:BF18"/>
    <mergeCell ref="BG17:BG18"/>
    <mergeCell ref="BH17:BH18"/>
    <mergeCell ref="BI17:BI18"/>
    <mergeCell ref="BJ17:BJ18"/>
    <mergeCell ref="BL17:BL18"/>
    <mergeCell ref="N17:N18"/>
    <mergeCell ref="AI17:AI18"/>
    <mergeCell ref="AK17:AK18"/>
    <mergeCell ref="AL17:AL18"/>
    <mergeCell ref="AM17:AM18"/>
    <mergeCell ref="BE17:BE18"/>
    <mergeCell ref="H17:H18"/>
    <mergeCell ref="I17:I18"/>
    <mergeCell ref="J17:J18"/>
    <mergeCell ref="K17:K18"/>
    <mergeCell ref="L17:L18"/>
    <mergeCell ref="M17:M18"/>
    <mergeCell ref="BF20:BF22"/>
    <mergeCell ref="BG20:BG22"/>
    <mergeCell ref="BH20:BH22"/>
    <mergeCell ref="BI20:BI22"/>
    <mergeCell ref="BJ20:BJ22"/>
    <mergeCell ref="BL20:BL22"/>
    <mergeCell ref="N20:N22"/>
    <mergeCell ref="AI20:AI22"/>
    <mergeCell ref="AK20:AK22"/>
    <mergeCell ref="AL20:AL22"/>
    <mergeCell ref="AM20:AM22"/>
    <mergeCell ref="BE20:BE22"/>
    <mergeCell ref="H20:H22"/>
    <mergeCell ref="I20:I22"/>
    <mergeCell ref="J20:J22"/>
    <mergeCell ref="K20:K22"/>
    <mergeCell ref="L20:L22"/>
    <mergeCell ref="M20:M22"/>
    <mergeCell ref="BF23:BF24"/>
    <mergeCell ref="BG23:BG24"/>
    <mergeCell ref="BH23:BH24"/>
    <mergeCell ref="BI23:BI24"/>
    <mergeCell ref="BJ23:BJ24"/>
    <mergeCell ref="BL23:BL24"/>
    <mergeCell ref="N23:N24"/>
    <mergeCell ref="AI23:AI24"/>
    <mergeCell ref="AK23:AK24"/>
    <mergeCell ref="AL23:AL24"/>
    <mergeCell ref="AM23:AM24"/>
    <mergeCell ref="BE23:BE24"/>
    <mergeCell ref="H23:H24"/>
    <mergeCell ref="I23:I24"/>
    <mergeCell ref="J23:J24"/>
    <mergeCell ref="K23:K24"/>
    <mergeCell ref="L23:L24"/>
    <mergeCell ref="M23:M24"/>
    <mergeCell ref="AM25:AM27"/>
    <mergeCell ref="BE25:BE27"/>
    <mergeCell ref="BL25:BL27"/>
    <mergeCell ref="E28:E29"/>
    <mergeCell ref="F28:F29"/>
    <mergeCell ref="G28:G29"/>
    <mergeCell ref="H28:H29"/>
    <mergeCell ref="I28:I29"/>
    <mergeCell ref="J28:J29"/>
    <mergeCell ref="K28:K29"/>
    <mergeCell ref="L25:L27"/>
    <mergeCell ref="M25:M27"/>
    <mergeCell ref="N25:N27"/>
    <mergeCell ref="AI25:AI27"/>
    <mergeCell ref="AK25:AK27"/>
    <mergeCell ref="AL25:AL27"/>
    <mergeCell ref="F25:F27"/>
    <mergeCell ref="G25:G27"/>
    <mergeCell ref="H25:H27"/>
    <mergeCell ref="I25:I27"/>
    <mergeCell ref="J25:J27"/>
    <mergeCell ref="K25:K27"/>
    <mergeCell ref="E25:E27"/>
    <mergeCell ref="I30:I31"/>
    <mergeCell ref="K30:K31"/>
    <mergeCell ref="L30:L31"/>
    <mergeCell ref="M30:M31"/>
    <mergeCell ref="N30:N31"/>
    <mergeCell ref="AI30:AI31"/>
    <mergeCell ref="AM28:AM29"/>
    <mergeCell ref="BE28:BE29"/>
    <mergeCell ref="BL28:BL29"/>
    <mergeCell ref="B30:B34"/>
    <mergeCell ref="C30:C34"/>
    <mergeCell ref="D30:D34"/>
    <mergeCell ref="E30:E31"/>
    <mergeCell ref="F30:F31"/>
    <mergeCell ref="G30:G31"/>
    <mergeCell ref="H30:H31"/>
    <mergeCell ref="L28:L29"/>
    <mergeCell ref="M28:M29"/>
    <mergeCell ref="N28:N29"/>
    <mergeCell ref="AI28:AI29"/>
    <mergeCell ref="AK28:AK29"/>
    <mergeCell ref="AL28:AL29"/>
    <mergeCell ref="B20:B29"/>
    <mergeCell ref="C20:C29"/>
    <mergeCell ref="D20:D29"/>
    <mergeCell ref="E20:E22"/>
    <mergeCell ref="F20:F22"/>
    <mergeCell ref="G20:G22"/>
    <mergeCell ref="E23:E24"/>
    <mergeCell ref="F23:F24"/>
    <mergeCell ref="G23:G24"/>
    <mergeCell ref="BL32:BL34"/>
    <mergeCell ref="AN33:AN34"/>
    <mergeCell ref="AO33:AO34"/>
    <mergeCell ref="AP33:AP34"/>
    <mergeCell ref="AQ33:AQ34"/>
    <mergeCell ref="AR33:AR34"/>
    <mergeCell ref="AS33:AS34"/>
    <mergeCell ref="K32:K34"/>
    <mergeCell ref="L32:L34"/>
    <mergeCell ref="M32:M34"/>
    <mergeCell ref="N32:N34"/>
    <mergeCell ref="AI32:AI34"/>
    <mergeCell ref="AK32:AK34"/>
    <mergeCell ref="AK30:AK31"/>
    <mergeCell ref="AL30:AL31"/>
    <mergeCell ref="AM30:AM31"/>
    <mergeCell ref="BE30:BE31"/>
    <mergeCell ref="BL30:BL31"/>
    <mergeCell ref="L36:L37"/>
    <mergeCell ref="M36:M37"/>
    <mergeCell ref="BG33:BG34"/>
    <mergeCell ref="BH33:BH34"/>
    <mergeCell ref="BI33:BI34"/>
    <mergeCell ref="BJ33:BJ34"/>
    <mergeCell ref="B35:B42"/>
    <mergeCell ref="C35:C42"/>
    <mergeCell ref="D35:D42"/>
    <mergeCell ref="E36:E37"/>
    <mergeCell ref="F36:F37"/>
    <mergeCell ref="G36:G37"/>
    <mergeCell ref="AZ33:AZ34"/>
    <mergeCell ref="BA33:BA34"/>
    <mergeCell ref="BB33:BB34"/>
    <mergeCell ref="BC33:BC34"/>
    <mergeCell ref="BD33:BD34"/>
    <mergeCell ref="BF33:BF34"/>
    <mergeCell ref="AT33:AT34"/>
    <mergeCell ref="AU33:AU34"/>
    <mergeCell ref="AV33:AV34"/>
    <mergeCell ref="AW33:AW34"/>
    <mergeCell ref="AX33:AX34"/>
    <mergeCell ref="AY33:AY34"/>
    <mergeCell ref="AL32:AL34"/>
    <mergeCell ref="AM32:AM34"/>
    <mergeCell ref="BE32:BE34"/>
    <mergeCell ref="E32:E34"/>
    <mergeCell ref="F32:F34"/>
    <mergeCell ref="G32:G34"/>
    <mergeCell ref="H32:H34"/>
    <mergeCell ref="I32:I34"/>
    <mergeCell ref="N39:N40"/>
    <mergeCell ref="AI39:AI40"/>
    <mergeCell ref="AK39:AK40"/>
    <mergeCell ref="AL39:AL40"/>
    <mergeCell ref="AM39:AM40"/>
    <mergeCell ref="BE39:BE40"/>
    <mergeCell ref="BL36:BL37"/>
    <mergeCell ref="E39:E40"/>
    <mergeCell ref="F39:F40"/>
    <mergeCell ref="G39:G40"/>
    <mergeCell ref="H39:H40"/>
    <mergeCell ref="I39:I40"/>
    <mergeCell ref="J39:J40"/>
    <mergeCell ref="K39:K40"/>
    <mergeCell ref="L39:L40"/>
    <mergeCell ref="M39:M40"/>
    <mergeCell ref="BF36:BF37"/>
    <mergeCell ref="BG36:BG37"/>
    <mergeCell ref="BH36:BH37"/>
    <mergeCell ref="BI36:BI37"/>
    <mergeCell ref="BJ36:BJ37"/>
    <mergeCell ref="BK36:BK37"/>
    <mergeCell ref="N36:N37"/>
    <mergeCell ref="AI36:AI37"/>
    <mergeCell ref="AK36:AK37"/>
    <mergeCell ref="AL36:AL37"/>
    <mergeCell ref="AM36:AM37"/>
    <mergeCell ref="BE36:BE37"/>
    <mergeCell ref="H36:H37"/>
    <mergeCell ref="I36:I37"/>
    <mergeCell ref="J36:J37"/>
    <mergeCell ref="K36:K37"/>
    <mergeCell ref="BH41:BH42"/>
    <mergeCell ref="BI41:BI42"/>
    <mergeCell ref="BJ41:BJ42"/>
    <mergeCell ref="BK41:BK42"/>
    <mergeCell ref="BL41:BL42"/>
    <mergeCell ref="B44:B47"/>
    <mergeCell ref="C44:C47"/>
    <mergeCell ref="D44:D47"/>
    <mergeCell ref="E44:E45"/>
    <mergeCell ref="F44:F45"/>
    <mergeCell ref="AK41:AK42"/>
    <mergeCell ref="AL41:AL42"/>
    <mergeCell ref="AM41:AM42"/>
    <mergeCell ref="BE41:BE42"/>
    <mergeCell ref="BF41:BF42"/>
    <mergeCell ref="BG41:BG42"/>
    <mergeCell ref="BL39:BL40"/>
    <mergeCell ref="E41:E42"/>
    <mergeCell ref="F41:F42"/>
    <mergeCell ref="G41:G42"/>
    <mergeCell ref="H41:H42"/>
    <mergeCell ref="I41:I42"/>
    <mergeCell ref="L41:L42"/>
    <mergeCell ref="M41:M42"/>
    <mergeCell ref="N41:N42"/>
    <mergeCell ref="AI41:AI42"/>
    <mergeCell ref="BF39:BF40"/>
    <mergeCell ref="BG39:BG40"/>
    <mergeCell ref="BH39:BH40"/>
    <mergeCell ref="BI39:BI40"/>
    <mergeCell ref="BJ39:BJ40"/>
    <mergeCell ref="BK39:BK40"/>
    <mergeCell ref="BK44:BK45"/>
    <mergeCell ref="BL44:BL45"/>
    <mergeCell ref="E46:E47"/>
    <mergeCell ref="F46:F47"/>
    <mergeCell ref="G46:G47"/>
    <mergeCell ref="H46:H47"/>
    <mergeCell ref="I46:I47"/>
    <mergeCell ref="J46:J47"/>
    <mergeCell ref="K46:K47"/>
    <mergeCell ref="L46:L47"/>
    <mergeCell ref="BE44:BE45"/>
    <mergeCell ref="BF44:BF45"/>
    <mergeCell ref="BG44:BG45"/>
    <mergeCell ref="BH44:BH45"/>
    <mergeCell ref="BI44:BI45"/>
    <mergeCell ref="BJ44:BJ45"/>
    <mergeCell ref="M44:M45"/>
    <mergeCell ref="N44:N45"/>
    <mergeCell ref="AI44:AI45"/>
    <mergeCell ref="AK44:AK45"/>
    <mergeCell ref="AL44:AL45"/>
    <mergeCell ref="AM44:AM45"/>
    <mergeCell ref="G44:G45"/>
    <mergeCell ref="H44:H45"/>
    <mergeCell ref="I44:I45"/>
    <mergeCell ref="J44:J45"/>
    <mergeCell ref="K44:K45"/>
    <mergeCell ref="L44:L45"/>
    <mergeCell ref="BK46:BK47"/>
    <mergeCell ref="BL46:BL47"/>
    <mergeCell ref="B48:B59"/>
    <mergeCell ref="C48:C59"/>
    <mergeCell ref="D48:D59"/>
    <mergeCell ref="E54:E55"/>
    <mergeCell ref="F54:F55"/>
    <mergeCell ref="G54:G55"/>
    <mergeCell ref="H54:H55"/>
    <mergeCell ref="K54:K55"/>
    <mergeCell ref="BE46:BE47"/>
    <mergeCell ref="BF46:BF47"/>
    <mergeCell ref="BG46:BG47"/>
    <mergeCell ref="BH46:BH47"/>
    <mergeCell ref="BI46:BI47"/>
    <mergeCell ref="BJ46:BJ47"/>
    <mergeCell ref="M46:M47"/>
    <mergeCell ref="N46:N47"/>
    <mergeCell ref="AI46:AI47"/>
    <mergeCell ref="AK46:AK47"/>
    <mergeCell ref="AL46:AL47"/>
    <mergeCell ref="AM46:AM47"/>
    <mergeCell ref="BE58:BE59"/>
    <mergeCell ref="BL58:BL59"/>
    <mergeCell ref="B60:B69"/>
    <mergeCell ref="C60:C69"/>
    <mergeCell ref="D60:D69"/>
    <mergeCell ref="E60:E61"/>
    <mergeCell ref="F60:F61"/>
    <mergeCell ref="G60:G61"/>
    <mergeCell ref="H60:H61"/>
    <mergeCell ref="I60:I61"/>
    <mergeCell ref="M58:M59"/>
    <mergeCell ref="N58:N59"/>
    <mergeCell ref="AI58:AI59"/>
    <mergeCell ref="AK58:AK59"/>
    <mergeCell ref="AL58:AL59"/>
    <mergeCell ref="AM58:AM59"/>
    <mergeCell ref="AM54:AM55"/>
    <mergeCell ref="BE54:BE55"/>
    <mergeCell ref="E58:E59"/>
    <mergeCell ref="F58:F59"/>
    <mergeCell ref="G58:G59"/>
    <mergeCell ref="H58:H59"/>
    <mergeCell ref="I58:I59"/>
    <mergeCell ref="J58:J59"/>
    <mergeCell ref="K58:K59"/>
    <mergeCell ref="L58:L59"/>
    <mergeCell ref="L54:L55"/>
    <mergeCell ref="M54:M55"/>
    <mergeCell ref="N54:N55"/>
    <mergeCell ref="AI54:AI55"/>
    <mergeCell ref="AK54:AK55"/>
    <mergeCell ref="AL54:AL55"/>
    <mergeCell ref="BH60:BH61"/>
    <mergeCell ref="BI60:BI61"/>
    <mergeCell ref="BJ60:BJ61"/>
    <mergeCell ref="BL60:BL61"/>
    <mergeCell ref="E62:E66"/>
    <mergeCell ref="F62:F66"/>
    <mergeCell ref="G62:G66"/>
    <mergeCell ref="H62:H66"/>
    <mergeCell ref="I62:I66"/>
    <mergeCell ref="J62:J66"/>
    <mergeCell ref="AK60:AK61"/>
    <mergeCell ref="AL60:AL61"/>
    <mergeCell ref="AM60:AM61"/>
    <mergeCell ref="BE60:BE61"/>
    <mergeCell ref="BF60:BF61"/>
    <mergeCell ref="BG60:BG61"/>
    <mergeCell ref="J60:J61"/>
    <mergeCell ref="K60:K61"/>
    <mergeCell ref="L60:L61"/>
    <mergeCell ref="M60:M61"/>
    <mergeCell ref="N60:N61"/>
    <mergeCell ref="AI60:AI61"/>
    <mergeCell ref="BI62:BI66"/>
    <mergeCell ref="BJ62:BJ66"/>
    <mergeCell ref="BL62:BL66"/>
    <mergeCell ref="E68:E69"/>
    <mergeCell ref="F68:F69"/>
    <mergeCell ref="G68:G69"/>
    <mergeCell ref="H68:H69"/>
    <mergeCell ref="I68:I69"/>
    <mergeCell ref="J68:J69"/>
    <mergeCell ref="K68:K69"/>
    <mergeCell ref="AL62:AL66"/>
    <mergeCell ref="AM62:AM66"/>
    <mergeCell ref="BE62:BE66"/>
    <mergeCell ref="BF62:BF66"/>
    <mergeCell ref="BG62:BG66"/>
    <mergeCell ref="BH62:BH66"/>
    <mergeCell ref="K62:K66"/>
    <mergeCell ref="L62:L66"/>
    <mergeCell ref="M62:M66"/>
    <mergeCell ref="N62:N66"/>
    <mergeCell ref="AI62:AI66"/>
    <mergeCell ref="AK62:AK66"/>
    <mergeCell ref="BJ68:BJ69"/>
    <mergeCell ref="BL68:BL69"/>
    <mergeCell ref="B70:B103"/>
    <mergeCell ref="C70:C103"/>
    <mergeCell ref="D70:D103"/>
    <mergeCell ref="E73:E75"/>
    <mergeCell ref="F73:F75"/>
    <mergeCell ref="G73:G75"/>
    <mergeCell ref="H73:H75"/>
    <mergeCell ref="J73:J75"/>
    <mergeCell ref="AM68:AM69"/>
    <mergeCell ref="BE68:BE69"/>
    <mergeCell ref="BF68:BF69"/>
    <mergeCell ref="BG68:BG69"/>
    <mergeCell ref="BH68:BH69"/>
    <mergeCell ref="BI68:BI69"/>
    <mergeCell ref="L68:L69"/>
    <mergeCell ref="M68:M69"/>
    <mergeCell ref="N68:N69"/>
    <mergeCell ref="AI68:AI69"/>
    <mergeCell ref="AK68:AK69"/>
    <mergeCell ref="AL68:AL69"/>
    <mergeCell ref="BI73:BI75"/>
    <mergeCell ref="BJ73:BJ75"/>
    <mergeCell ref="BK73:BK75"/>
    <mergeCell ref="BL73:BL75"/>
    <mergeCell ref="E77:E78"/>
    <mergeCell ref="F77:F78"/>
    <mergeCell ref="G77:G78"/>
    <mergeCell ref="K77:K78"/>
    <mergeCell ref="L77:L78"/>
    <mergeCell ref="M77:M78"/>
    <mergeCell ref="AL73:AL75"/>
    <mergeCell ref="AM73:AM75"/>
    <mergeCell ref="BE73:BE75"/>
    <mergeCell ref="BF73:BF75"/>
    <mergeCell ref="BG73:BG75"/>
    <mergeCell ref="BH73:BH75"/>
    <mergeCell ref="K73:K75"/>
    <mergeCell ref="L73:L75"/>
    <mergeCell ref="M73:M75"/>
    <mergeCell ref="N73:N75"/>
    <mergeCell ref="AI73:AI75"/>
    <mergeCell ref="AK73:AK75"/>
    <mergeCell ref="AU77:AU78"/>
    <mergeCell ref="AV77:AV78"/>
    <mergeCell ref="AW77:AW78"/>
    <mergeCell ref="AX77:AX78"/>
    <mergeCell ref="AY77:AY78"/>
    <mergeCell ref="AZ77:AZ78"/>
    <mergeCell ref="AO77:AO78"/>
    <mergeCell ref="AP77:AP78"/>
    <mergeCell ref="AQ77:AQ78"/>
    <mergeCell ref="AR77:AR78"/>
    <mergeCell ref="AS77:AS78"/>
    <mergeCell ref="AT77:AT78"/>
    <mergeCell ref="N77:N78"/>
    <mergeCell ref="AI77:AI78"/>
    <mergeCell ref="AK77:AK78"/>
    <mergeCell ref="AL77:AL78"/>
    <mergeCell ref="AM77:AM78"/>
    <mergeCell ref="AN77:AN78"/>
    <mergeCell ref="AL80:AL81"/>
    <mergeCell ref="AM80:AM81"/>
    <mergeCell ref="BE80:BE81"/>
    <mergeCell ref="BL80:BL81"/>
    <mergeCell ref="E82:E84"/>
    <mergeCell ref="F82:F84"/>
    <mergeCell ref="G82:G84"/>
    <mergeCell ref="H82:H83"/>
    <mergeCell ref="I82:I83"/>
    <mergeCell ref="J82:J83"/>
    <mergeCell ref="K80:K81"/>
    <mergeCell ref="L80:L81"/>
    <mergeCell ref="M80:M81"/>
    <mergeCell ref="N80:N81"/>
    <mergeCell ref="AI80:AI81"/>
    <mergeCell ref="AK80:AK81"/>
    <mergeCell ref="BG77:BG78"/>
    <mergeCell ref="BH77:BH78"/>
    <mergeCell ref="BI77:BI78"/>
    <mergeCell ref="BJ77:BJ78"/>
    <mergeCell ref="BL77:BL78"/>
    <mergeCell ref="E80:E81"/>
    <mergeCell ref="F80:F81"/>
    <mergeCell ref="G80:G81"/>
    <mergeCell ref="H80:H81"/>
    <mergeCell ref="J80:J81"/>
    <mergeCell ref="BA77:BA78"/>
    <mergeCell ref="BB77:BB78"/>
    <mergeCell ref="BC77:BC78"/>
    <mergeCell ref="BD77:BD78"/>
    <mergeCell ref="BE77:BE78"/>
    <mergeCell ref="BF77:BF78"/>
    <mergeCell ref="BF85:BF86"/>
    <mergeCell ref="BG85:BG86"/>
    <mergeCell ref="BH85:BH86"/>
    <mergeCell ref="BI85:BI86"/>
    <mergeCell ref="BJ85:BJ86"/>
    <mergeCell ref="BL85:BL86"/>
    <mergeCell ref="N85:N86"/>
    <mergeCell ref="AI85:AI86"/>
    <mergeCell ref="AK85:AK86"/>
    <mergeCell ref="AL85:AL86"/>
    <mergeCell ref="AM85:AM86"/>
    <mergeCell ref="BE85:BE86"/>
    <mergeCell ref="AL82:AL84"/>
    <mergeCell ref="AM82:AM84"/>
    <mergeCell ref="BE82:BE84"/>
    <mergeCell ref="BL82:BL84"/>
    <mergeCell ref="E85:E86"/>
    <mergeCell ref="F85:F86"/>
    <mergeCell ref="G85:G86"/>
    <mergeCell ref="K85:K86"/>
    <mergeCell ref="L85:L86"/>
    <mergeCell ref="M85:M86"/>
    <mergeCell ref="K82:K84"/>
    <mergeCell ref="L82:L84"/>
    <mergeCell ref="M82:M84"/>
    <mergeCell ref="N82:N84"/>
    <mergeCell ref="AI82:AI84"/>
    <mergeCell ref="AK82:AK84"/>
    <mergeCell ref="BI87:BI88"/>
    <mergeCell ref="BJ87:BJ88"/>
    <mergeCell ref="BK87:BK88"/>
    <mergeCell ref="BL87:BL89"/>
    <mergeCell ref="E90:E95"/>
    <mergeCell ref="F90:F95"/>
    <mergeCell ref="G90:G95"/>
    <mergeCell ref="H90:H95"/>
    <mergeCell ref="I90:I95"/>
    <mergeCell ref="J90:J95"/>
    <mergeCell ref="AL87:AL89"/>
    <mergeCell ref="AM87:AM89"/>
    <mergeCell ref="BE87:BE89"/>
    <mergeCell ref="BF87:BF88"/>
    <mergeCell ref="BG87:BG88"/>
    <mergeCell ref="BH87:BH88"/>
    <mergeCell ref="K87:K89"/>
    <mergeCell ref="L87:L89"/>
    <mergeCell ref="M87:M89"/>
    <mergeCell ref="N87:N89"/>
    <mergeCell ref="AI87:AI89"/>
    <mergeCell ref="AK87:AK89"/>
    <mergeCell ref="E87:E89"/>
    <mergeCell ref="F87:F89"/>
    <mergeCell ref="G87:G89"/>
    <mergeCell ref="H87:H89"/>
    <mergeCell ref="I87:I89"/>
    <mergeCell ref="J87:J89"/>
    <mergeCell ref="E96:E99"/>
    <mergeCell ref="F96:F99"/>
    <mergeCell ref="G96:G99"/>
    <mergeCell ref="H96:H99"/>
    <mergeCell ref="I96:I99"/>
    <mergeCell ref="J96:J99"/>
    <mergeCell ref="BI90:BI91"/>
    <mergeCell ref="BJ90:BJ91"/>
    <mergeCell ref="BK90:BK91"/>
    <mergeCell ref="BL90:BL95"/>
    <mergeCell ref="BF94:BF95"/>
    <mergeCell ref="BG94:BG95"/>
    <mergeCell ref="BH94:BH95"/>
    <mergeCell ref="BI94:BI95"/>
    <mergeCell ref="BJ94:BJ95"/>
    <mergeCell ref="BK94:BK95"/>
    <mergeCell ref="AL90:AL95"/>
    <mergeCell ref="AM90:AM95"/>
    <mergeCell ref="BE90:BE95"/>
    <mergeCell ref="BF90:BF91"/>
    <mergeCell ref="BG90:BG91"/>
    <mergeCell ref="BH90:BH91"/>
    <mergeCell ref="K90:K95"/>
    <mergeCell ref="L90:L95"/>
    <mergeCell ref="M90:M95"/>
    <mergeCell ref="N90:N95"/>
    <mergeCell ref="AI90:AI95"/>
    <mergeCell ref="AK90:AK95"/>
    <mergeCell ref="BI96:BI97"/>
    <mergeCell ref="BJ96:BJ97"/>
    <mergeCell ref="BK96:BK97"/>
    <mergeCell ref="BL96:BL99"/>
    <mergeCell ref="BF98:BF99"/>
    <mergeCell ref="BG98:BG99"/>
    <mergeCell ref="BH98:BH99"/>
    <mergeCell ref="BI98:BI99"/>
    <mergeCell ref="BJ98:BJ99"/>
    <mergeCell ref="BK98:BK99"/>
    <mergeCell ref="AL96:AL99"/>
    <mergeCell ref="AM96:AM99"/>
    <mergeCell ref="BE96:BE99"/>
    <mergeCell ref="BF96:BF97"/>
    <mergeCell ref="BG96:BG97"/>
    <mergeCell ref="BH96:BH97"/>
    <mergeCell ref="K96:K99"/>
    <mergeCell ref="L96:L99"/>
    <mergeCell ref="M96:M99"/>
    <mergeCell ref="N96:N99"/>
    <mergeCell ref="AI96:AI99"/>
    <mergeCell ref="AK96:AK99"/>
    <mergeCell ref="BI100:BI102"/>
    <mergeCell ref="BJ100:BJ102"/>
    <mergeCell ref="BL100:BL102"/>
    <mergeCell ref="B104:B117"/>
    <mergeCell ref="C104:C117"/>
    <mergeCell ref="D104:D117"/>
    <mergeCell ref="E112:E114"/>
    <mergeCell ref="F112:F114"/>
    <mergeCell ref="G112:G114"/>
    <mergeCell ref="H112:H114"/>
    <mergeCell ref="AL100:AL102"/>
    <mergeCell ref="AM100:AM102"/>
    <mergeCell ref="BE100:BE102"/>
    <mergeCell ref="BF100:BF102"/>
    <mergeCell ref="BG100:BG102"/>
    <mergeCell ref="BH100:BH102"/>
    <mergeCell ref="K100:K102"/>
    <mergeCell ref="L100:L102"/>
    <mergeCell ref="M100:M102"/>
    <mergeCell ref="N100:N102"/>
    <mergeCell ref="AI100:AI102"/>
    <mergeCell ref="AK100:AK102"/>
    <mergeCell ref="E100:E102"/>
    <mergeCell ref="F100:F102"/>
    <mergeCell ref="G100:G102"/>
    <mergeCell ref="H100:H102"/>
    <mergeCell ref="I100:I102"/>
    <mergeCell ref="J100:J102"/>
    <mergeCell ref="N115:N116"/>
    <mergeCell ref="AI115:AI116"/>
    <mergeCell ref="AK112:AK114"/>
    <mergeCell ref="AL112:AL114"/>
    <mergeCell ref="AM112:AM114"/>
    <mergeCell ref="BE112:BE114"/>
    <mergeCell ref="BL112:BL114"/>
    <mergeCell ref="E115:E116"/>
    <mergeCell ref="F115:F116"/>
    <mergeCell ref="G115:G116"/>
    <mergeCell ref="H115:H116"/>
    <mergeCell ref="I115:I116"/>
    <mergeCell ref="J112:J114"/>
    <mergeCell ref="K112:K114"/>
    <mergeCell ref="L112:L114"/>
    <mergeCell ref="M112:M114"/>
    <mergeCell ref="N112:N114"/>
    <mergeCell ref="AI112:AI114"/>
    <mergeCell ref="AI118:AI119"/>
    <mergeCell ref="AK118:AK119"/>
    <mergeCell ref="AL118:AL119"/>
    <mergeCell ref="AM118:AM119"/>
    <mergeCell ref="BE118:BE119"/>
    <mergeCell ref="BL118:BL119"/>
    <mergeCell ref="H118:H119"/>
    <mergeCell ref="J118:J119"/>
    <mergeCell ref="K118:K119"/>
    <mergeCell ref="L118:L119"/>
    <mergeCell ref="M118:M119"/>
    <mergeCell ref="N118:N119"/>
    <mergeCell ref="BH115:BH116"/>
    <mergeCell ref="BI115:BI116"/>
    <mergeCell ref="BJ115:BJ116"/>
    <mergeCell ref="BL115:BL116"/>
    <mergeCell ref="B118:B130"/>
    <mergeCell ref="C118:C130"/>
    <mergeCell ref="D118:D130"/>
    <mergeCell ref="E118:E119"/>
    <mergeCell ref="F118:F119"/>
    <mergeCell ref="G118:G119"/>
    <mergeCell ref="AK115:AK116"/>
    <mergeCell ref="AL115:AL116"/>
    <mergeCell ref="AM115:AM116"/>
    <mergeCell ref="BE115:BE116"/>
    <mergeCell ref="BF115:BF116"/>
    <mergeCell ref="BG115:BG116"/>
    <mergeCell ref="J115:J116"/>
    <mergeCell ref="K115:K116"/>
    <mergeCell ref="L115:L116"/>
    <mergeCell ref="M115:M116"/>
    <mergeCell ref="BI120:BI121"/>
    <mergeCell ref="BJ120:BJ121"/>
    <mergeCell ref="BL120:BL121"/>
    <mergeCell ref="E122:E123"/>
    <mergeCell ref="F122:F123"/>
    <mergeCell ref="G122:G123"/>
    <mergeCell ref="H122:H123"/>
    <mergeCell ref="I122:I123"/>
    <mergeCell ref="J122:J123"/>
    <mergeCell ref="K122:K123"/>
    <mergeCell ref="AL120:AL121"/>
    <mergeCell ref="AM120:AM121"/>
    <mergeCell ref="BE120:BE121"/>
    <mergeCell ref="BF120:BF121"/>
    <mergeCell ref="BG120:BG121"/>
    <mergeCell ref="BH120:BH121"/>
    <mergeCell ref="K120:K121"/>
    <mergeCell ref="L120:L121"/>
    <mergeCell ref="M120:M121"/>
    <mergeCell ref="N120:N121"/>
    <mergeCell ref="AI120:AI121"/>
    <mergeCell ref="AK120:AK121"/>
    <mergeCell ref="E120:E121"/>
    <mergeCell ref="F120:F121"/>
    <mergeCell ref="G120:G121"/>
    <mergeCell ref="H120:H121"/>
    <mergeCell ref="I120:I121"/>
    <mergeCell ref="J120:J121"/>
    <mergeCell ref="AL124:AL126"/>
    <mergeCell ref="AM124:AM126"/>
    <mergeCell ref="BJ122:BJ123"/>
    <mergeCell ref="BL122:BL123"/>
    <mergeCell ref="E124:E126"/>
    <mergeCell ref="F124:F126"/>
    <mergeCell ref="G124:G126"/>
    <mergeCell ref="H124:H126"/>
    <mergeCell ref="I124:I126"/>
    <mergeCell ref="J124:J126"/>
    <mergeCell ref="K124:K126"/>
    <mergeCell ref="L124:L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BF127:BF128"/>
    <mergeCell ref="BG127:BG128"/>
    <mergeCell ref="BH127:BH128"/>
    <mergeCell ref="BI127:BI128"/>
    <mergeCell ref="BJ127:BJ128"/>
    <mergeCell ref="BL127:BL128"/>
    <mergeCell ref="N127:N128"/>
    <mergeCell ref="AI127:AI128"/>
    <mergeCell ref="AK127:AK128"/>
    <mergeCell ref="AL127:AL128"/>
    <mergeCell ref="AM127:AM128"/>
    <mergeCell ref="BE127:BE128"/>
    <mergeCell ref="BL124:BL126"/>
    <mergeCell ref="E127:E128"/>
    <mergeCell ref="F127:F128"/>
    <mergeCell ref="G127:G128"/>
    <mergeCell ref="H127:H128"/>
    <mergeCell ref="I127:I128"/>
    <mergeCell ref="J127:J128"/>
    <mergeCell ref="K127:K128"/>
    <mergeCell ref="L127:L128"/>
    <mergeCell ref="M127:M128"/>
    <mergeCell ref="BE124:BE126"/>
    <mergeCell ref="BF124:BF126"/>
    <mergeCell ref="BG124:BG126"/>
    <mergeCell ref="BH124:BH126"/>
    <mergeCell ref="BI124:BI126"/>
    <mergeCell ref="BJ124:BJ126"/>
    <mergeCell ref="M124:M126"/>
    <mergeCell ref="N124:N126"/>
    <mergeCell ref="AI124:AI126"/>
    <mergeCell ref="AK124:AK126"/>
    <mergeCell ref="AM132:AM134"/>
    <mergeCell ref="BE132:BE134"/>
    <mergeCell ref="H132:H134"/>
    <mergeCell ref="I132:I134"/>
    <mergeCell ref="J132:J134"/>
    <mergeCell ref="K132:K134"/>
    <mergeCell ref="L132:L134"/>
    <mergeCell ref="M132:M134"/>
    <mergeCell ref="AL129:AL130"/>
    <mergeCell ref="AM129:AM130"/>
    <mergeCell ref="BE129:BE130"/>
    <mergeCell ref="BL129:BL130"/>
    <mergeCell ref="B131:B136"/>
    <mergeCell ref="C131:C136"/>
    <mergeCell ref="D131:D136"/>
    <mergeCell ref="E132:E134"/>
    <mergeCell ref="F132:F134"/>
    <mergeCell ref="G132:G134"/>
    <mergeCell ref="K129:K130"/>
    <mergeCell ref="L129:L130"/>
    <mergeCell ref="M129:M130"/>
    <mergeCell ref="N129:N130"/>
    <mergeCell ref="AI129:AI130"/>
    <mergeCell ref="AK129:AK130"/>
    <mergeCell ref="E129:E130"/>
    <mergeCell ref="F129:F130"/>
    <mergeCell ref="G129:G130"/>
    <mergeCell ref="H129:H130"/>
    <mergeCell ref="I129:I130"/>
    <mergeCell ref="J129:J130"/>
    <mergeCell ref="BF135:BF136"/>
    <mergeCell ref="BG135:BG136"/>
    <mergeCell ref="BH135:BH136"/>
    <mergeCell ref="BI135:BI136"/>
    <mergeCell ref="BJ135:BJ136"/>
    <mergeCell ref="BL135:BL136"/>
    <mergeCell ref="N135:N136"/>
    <mergeCell ref="AI135:AI136"/>
    <mergeCell ref="AK135:AK136"/>
    <mergeCell ref="AL135:AL136"/>
    <mergeCell ref="AM135:AM136"/>
    <mergeCell ref="BE135:BE136"/>
    <mergeCell ref="BL132:BL134"/>
    <mergeCell ref="E135:E136"/>
    <mergeCell ref="F135:F136"/>
    <mergeCell ref="G135:G136"/>
    <mergeCell ref="H135:H136"/>
    <mergeCell ref="I135:I136"/>
    <mergeCell ref="J135:J136"/>
    <mergeCell ref="K135:K136"/>
    <mergeCell ref="L135:L136"/>
    <mergeCell ref="M135:M136"/>
    <mergeCell ref="BF132:BF134"/>
    <mergeCell ref="BG132:BG134"/>
    <mergeCell ref="BH132:BH134"/>
    <mergeCell ref="BI132:BI134"/>
    <mergeCell ref="BJ132:BJ134"/>
    <mergeCell ref="BK132:BK134"/>
    <mergeCell ref="N132:N134"/>
    <mergeCell ref="AI132:AI134"/>
    <mergeCell ref="AK132:AK134"/>
    <mergeCell ref="AL132:AL134"/>
    <mergeCell ref="N137:N138"/>
    <mergeCell ref="AI137:AI138"/>
    <mergeCell ref="AK137:AK138"/>
    <mergeCell ref="AL137:AL138"/>
    <mergeCell ref="AM137:AM138"/>
    <mergeCell ref="AN137:AN138"/>
    <mergeCell ref="H137:H138"/>
    <mergeCell ref="I137:I138"/>
    <mergeCell ref="J137:J138"/>
    <mergeCell ref="K137:K138"/>
    <mergeCell ref="L137:L138"/>
    <mergeCell ref="M137:M138"/>
    <mergeCell ref="B137:B143"/>
    <mergeCell ref="C137:C143"/>
    <mergeCell ref="D137:D143"/>
    <mergeCell ref="E137:E138"/>
    <mergeCell ref="F137:F138"/>
    <mergeCell ref="G137:G138"/>
    <mergeCell ref="E139:E141"/>
    <mergeCell ref="F139:F141"/>
    <mergeCell ref="G139:G141"/>
    <mergeCell ref="BA137:BA138"/>
    <mergeCell ref="BB137:BB138"/>
    <mergeCell ref="BC137:BC138"/>
    <mergeCell ref="BD137:BD138"/>
    <mergeCell ref="BE137:BE138"/>
    <mergeCell ref="BL137:BL138"/>
    <mergeCell ref="AU137:AU138"/>
    <mergeCell ref="AV137:AV138"/>
    <mergeCell ref="AW137:AW138"/>
    <mergeCell ref="AX137:AX138"/>
    <mergeCell ref="AY137:AY138"/>
    <mergeCell ref="AZ137:AZ138"/>
    <mergeCell ref="AO137:AO138"/>
    <mergeCell ref="AP137:AP138"/>
    <mergeCell ref="AQ137:AQ138"/>
    <mergeCell ref="AR137:AR138"/>
    <mergeCell ref="AS137:AS138"/>
    <mergeCell ref="AT137:AT138"/>
    <mergeCell ref="AN142:AN143"/>
    <mergeCell ref="BL139:BL141"/>
    <mergeCell ref="E142:E143"/>
    <mergeCell ref="F142:F143"/>
    <mergeCell ref="G142:G143"/>
    <mergeCell ref="H142:H143"/>
    <mergeCell ref="I142:I143"/>
    <mergeCell ref="J142:J143"/>
    <mergeCell ref="K142:K143"/>
    <mergeCell ref="L142:L143"/>
    <mergeCell ref="M142:M143"/>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B144:B147"/>
    <mergeCell ref="C144:C147"/>
    <mergeCell ref="D144:D147"/>
    <mergeCell ref="E144:E145"/>
    <mergeCell ref="F144:F145"/>
    <mergeCell ref="G144:G145"/>
    <mergeCell ref="E146:E147"/>
    <mergeCell ref="F146:F147"/>
    <mergeCell ref="G146:G147"/>
    <mergeCell ref="BA142:BA143"/>
    <mergeCell ref="BB142:BB143"/>
    <mergeCell ref="BC142:BC143"/>
    <mergeCell ref="BD142:BD143"/>
    <mergeCell ref="BE142:BE143"/>
    <mergeCell ref="BL142:BL143"/>
    <mergeCell ref="AU142:AU143"/>
    <mergeCell ref="AV142:AV143"/>
    <mergeCell ref="AW142:AW143"/>
    <mergeCell ref="AX142:AX143"/>
    <mergeCell ref="AY142:AY143"/>
    <mergeCell ref="AZ142:AZ143"/>
    <mergeCell ref="AO142:AO143"/>
    <mergeCell ref="AP142:AP143"/>
    <mergeCell ref="AQ142:AQ143"/>
    <mergeCell ref="AR142:AR143"/>
    <mergeCell ref="AS142:AS143"/>
    <mergeCell ref="AT142:AT143"/>
    <mergeCell ref="N142:N143"/>
    <mergeCell ref="AI142:AI143"/>
    <mergeCell ref="AK142:AK143"/>
    <mergeCell ref="AL142:AL143"/>
    <mergeCell ref="AM142:AM143"/>
    <mergeCell ref="BF144:BF145"/>
    <mergeCell ref="BG144:BG145"/>
    <mergeCell ref="BH144:BH145"/>
    <mergeCell ref="BI144:BI145"/>
    <mergeCell ref="BJ144:BJ145"/>
    <mergeCell ref="BL144:BL145"/>
    <mergeCell ref="N144:N145"/>
    <mergeCell ref="AI144:AI145"/>
    <mergeCell ref="AK144:AK145"/>
    <mergeCell ref="AL144:AL145"/>
    <mergeCell ref="AM144:AM145"/>
    <mergeCell ref="BE144:BE145"/>
    <mergeCell ref="H144:H145"/>
    <mergeCell ref="I144:I145"/>
    <mergeCell ref="J144:J145"/>
    <mergeCell ref="K144:K145"/>
    <mergeCell ref="L144:L145"/>
    <mergeCell ref="M144:M145"/>
    <mergeCell ref="BF146:BF147"/>
    <mergeCell ref="BG146:BG147"/>
    <mergeCell ref="BH146:BH147"/>
    <mergeCell ref="BI146:BI147"/>
    <mergeCell ref="BJ146:BJ147"/>
    <mergeCell ref="BL146:BL147"/>
    <mergeCell ref="N146:N147"/>
    <mergeCell ref="AI146:AI147"/>
    <mergeCell ref="AK146:AK147"/>
    <mergeCell ref="AL146:AL147"/>
    <mergeCell ref="AM146:AM147"/>
    <mergeCell ref="BE146:BE147"/>
    <mergeCell ref="H146:H147"/>
    <mergeCell ref="I146:I147"/>
    <mergeCell ref="J146:J147"/>
    <mergeCell ref="K146:K147"/>
    <mergeCell ref="L146:L147"/>
    <mergeCell ref="M146:M147"/>
  </mergeCells>
  <conditionalFormatting sqref="AM9:AN9 AN10:AN11 AM17 AM12:AN12 AM23 AM25 AM28 AM30 AM32 AM43:AM44 AM46 AM71:AM73 BD43:BD47 AN46:AN47 AM76 AM79:AM80 AN79 AM82 AM85 AM87 AM90 AM96 AM100 AM77:AN77 AM109 AM110:AN111 BD110:BD111 AN13:AN16 AN70:AN76 BD70:BD77 AN82:AN102 BD79:BD102 AM104:AN108 BD104:BD108 BD38:BD39 AM19:AM20 AN19:AN24 BD17:BD23">
    <cfRule type="cellIs" dxfId="448" priority="355" operator="equal">
      <formula>"Extrema"</formula>
    </cfRule>
    <cfRule type="cellIs" dxfId="447" priority="356" operator="equal">
      <formula>"Alta"</formula>
    </cfRule>
    <cfRule type="cellIs" dxfId="446" priority="357" operator="equal">
      <formula>"Moderada"</formula>
    </cfRule>
    <cfRule type="cellIs" dxfId="445" priority="358" operator="equal">
      <formula>"Baja"</formula>
    </cfRule>
  </conditionalFormatting>
  <conditionalFormatting sqref="AK9 AK12 AK23 AK25 AK28 AK30 AK32 AK43:AK44 AK46 AK71:AK73 AK76:AK77 AK79:AK80 AK82 AK85 AK87 AK90 AK96 AK100 AK14:AK17 AK104:AK111 AK38:AK39 AK19:AK20">
    <cfRule type="cellIs" dxfId="444" priority="352" operator="equal">
      <formula>"Moderado"</formula>
    </cfRule>
    <cfRule type="cellIs" dxfId="443" priority="353" operator="equal">
      <formula>"Catastrófico"</formula>
    </cfRule>
    <cfRule type="cellIs" dxfId="442" priority="354" operator="equal">
      <formula>"Mayor"</formula>
    </cfRule>
  </conditionalFormatting>
  <conditionalFormatting sqref="M9 M12 M17 M23 M25 M28 M30 M32 M43:M44 M46 M71:M73 M76:M77 M79:M80 M82 M85 M87 M90 M96 M100 M104:M111 M38:M39 M19:M20">
    <cfRule type="cellIs" dxfId="441" priority="347" operator="equal">
      <formula>"Muy Alta"</formula>
    </cfRule>
    <cfRule type="cellIs" dxfId="440" priority="348" operator="equal">
      <formula>"Alta"</formula>
    </cfRule>
    <cfRule type="cellIs" dxfId="439" priority="349" operator="equal">
      <formula>"Media"</formula>
    </cfRule>
    <cfRule type="cellIs" dxfId="438" priority="350" operator="equal">
      <formula>"Baja"</formula>
    </cfRule>
    <cfRule type="cellIs" dxfId="437" priority="351" operator="equal">
      <formula>"Muy baja"</formula>
    </cfRule>
  </conditionalFormatting>
  <conditionalFormatting sqref="BD9:BD13 BD25:BD33">
    <cfRule type="cellIs" dxfId="436" priority="343" operator="equal">
      <formula>"Extrema"</formula>
    </cfRule>
    <cfRule type="cellIs" dxfId="435" priority="344" operator="equal">
      <formula>"Alta"</formula>
    </cfRule>
    <cfRule type="cellIs" dxfId="434" priority="345" operator="equal">
      <formula>"Moderada"</formula>
    </cfRule>
    <cfRule type="cellIs" dxfId="433" priority="346" operator="equal">
      <formula>"Baja"</formula>
    </cfRule>
  </conditionalFormatting>
  <conditionalFormatting sqref="AM14:AM15">
    <cfRule type="cellIs" dxfId="432" priority="339" operator="equal">
      <formula>"Extrema"</formula>
    </cfRule>
    <cfRule type="cellIs" dxfId="431" priority="340" operator="equal">
      <formula>"Alta"</formula>
    </cfRule>
    <cfRule type="cellIs" dxfId="430" priority="341" operator="equal">
      <formula>"Moderada"</formula>
    </cfRule>
    <cfRule type="cellIs" dxfId="429" priority="342" operator="equal">
      <formula>"Baja"</formula>
    </cfRule>
  </conditionalFormatting>
  <conditionalFormatting sqref="BD14">
    <cfRule type="cellIs" dxfId="428" priority="335" operator="equal">
      <formula>"Extrema"</formula>
    </cfRule>
    <cfRule type="cellIs" dxfId="427" priority="336" operator="equal">
      <formula>"Alta"</formula>
    </cfRule>
    <cfRule type="cellIs" dxfId="426" priority="337" operator="equal">
      <formula>"Moderada"</formula>
    </cfRule>
    <cfRule type="cellIs" dxfId="425" priority="338" operator="equal">
      <formula>"Baja"</formula>
    </cfRule>
  </conditionalFormatting>
  <conditionalFormatting sqref="M14:M15">
    <cfRule type="cellIs" dxfId="424" priority="330" operator="equal">
      <formula>"Muy Alta"</formula>
    </cfRule>
    <cfRule type="cellIs" dxfId="423" priority="331" operator="equal">
      <formula>"Alta"</formula>
    </cfRule>
    <cfRule type="cellIs" dxfId="422" priority="332" operator="equal">
      <formula>"Media"</formula>
    </cfRule>
    <cfRule type="cellIs" dxfId="421" priority="333" operator="equal">
      <formula>"Baja"</formula>
    </cfRule>
    <cfRule type="cellIs" dxfId="420" priority="334" operator="equal">
      <formula>"Muy baja"</formula>
    </cfRule>
  </conditionalFormatting>
  <conditionalFormatting sqref="AM16">
    <cfRule type="cellIs" dxfId="419" priority="326" operator="equal">
      <formula>"Extrema"</formula>
    </cfRule>
    <cfRule type="cellIs" dxfId="418" priority="327" operator="equal">
      <formula>"Alta"</formula>
    </cfRule>
    <cfRule type="cellIs" dxfId="417" priority="328" operator="equal">
      <formula>"Moderada"</formula>
    </cfRule>
    <cfRule type="cellIs" dxfId="416" priority="329" operator="equal">
      <formula>"Baja"</formula>
    </cfRule>
  </conditionalFormatting>
  <conditionalFormatting sqref="BD16">
    <cfRule type="cellIs" dxfId="415" priority="322" operator="equal">
      <formula>"Extrema"</formula>
    </cfRule>
    <cfRule type="cellIs" dxfId="414" priority="323" operator="equal">
      <formula>"Alta"</formula>
    </cfRule>
    <cfRule type="cellIs" dxfId="413" priority="324" operator="equal">
      <formula>"Moderada"</formula>
    </cfRule>
    <cfRule type="cellIs" dxfId="412" priority="325" operator="equal">
      <formula>"Baja"</formula>
    </cfRule>
  </conditionalFormatting>
  <conditionalFormatting sqref="M16">
    <cfRule type="cellIs" dxfId="411" priority="317" operator="equal">
      <formula>"Muy Alta"</formula>
    </cfRule>
    <cfRule type="cellIs" dxfId="410" priority="318" operator="equal">
      <formula>"Alta"</formula>
    </cfRule>
    <cfRule type="cellIs" dxfId="409" priority="319" operator="equal">
      <formula>"Media"</formula>
    </cfRule>
    <cfRule type="cellIs" dxfId="408" priority="320" operator="equal">
      <formula>"Baja"</formula>
    </cfRule>
    <cfRule type="cellIs" dxfId="407" priority="321" operator="equal">
      <formula>"Muy baja"</formula>
    </cfRule>
  </conditionalFormatting>
  <conditionalFormatting sqref="AK9 AK12 AK23 AK25 AK28 AK30 AK32 AK43:AK44 AK46 AK71:AK73 AK76:AK77 AK79:AK80 AK82 AK85 AK87 AK90 AK96 AK100 AK14:AK17 AK104:AK111 AK38:AK39 AK19:AK20">
    <cfRule type="cellIs" dxfId="406" priority="316" operator="equal">
      <formula>"Leve"</formula>
    </cfRule>
  </conditionalFormatting>
  <conditionalFormatting sqref="AK9 AK12 AK23 AK25 AK28 AK30 AK32 AK43:AK44 AK46 AK71:AK73 AK76:AK77 AK79:AK80 AK82 AK85 AK87 AK90 AK96 AK100 AK14:AK17 AK104:AK111 AK38:AK39 AK19:AK20">
    <cfRule type="cellIs" dxfId="405" priority="315" operator="equal">
      <formula>"Menor"</formula>
    </cfRule>
  </conditionalFormatting>
  <conditionalFormatting sqref="BD24">
    <cfRule type="cellIs" dxfId="404" priority="311" operator="equal">
      <formula>"Extrema"</formula>
    </cfRule>
    <cfRule type="cellIs" dxfId="403" priority="312" operator="equal">
      <formula>"Alta"</formula>
    </cfRule>
    <cfRule type="cellIs" dxfId="402" priority="313" operator="equal">
      <formula>"Moderada"</formula>
    </cfRule>
    <cfRule type="cellIs" dxfId="401" priority="314" operator="equal">
      <formula>"Baja"</formula>
    </cfRule>
  </conditionalFormatting>
  <conditionalFormatting sqref="AN25:AN33 AN43:AN45">
    <cfRule type="cellIs" dxfId="400" priority="307" operator="equal">
      <formula>"Extrema"</formula>
    </cfRule>
    <cfRule type="cellIs" dxfId="399" priority="308" operator="equal">
      <formula>"Alta"</formula>
    </cfRule>
    <cfRule type="cellIs" dxfId="398" priority="309" operator="equal">
      <formula>"Moderada"</formula>
    </cfRule>
    <cfRule type="cellIs" dxfId="397" priority="310" operator="equal">
      <formula>"Baja"</formula>
    </cfRule>
  </conditionalFormatting>
  <conditionalFormatting sqref="AM118 AM131:AM132 AM135 AM137 AM139 AM142 AM146 AM144">
    <cfRule type="cellIs" dxfId="396" priority="303" operator="equal">
      <formula>"Extrema"</formula>
    </cfRule>
    <cfRule type="cellIs" dxfId="395" priority="304" operator="equal">
      <formula>"Alta"</formula>
    </cfRule>
    <cfRule type="cellIs" dxfId="394" priority="305" operator="equal">
      <formula>"Moderada"</formula>
    </cfRule>
    <cfRule type="cellIs" dxfId="393" priority="306" operator="equal">
      <formula>"Baja"</formula>
    </cfRule>
  </conditionalFormatting>
  <conditionalFormatting sqref="AK118 AK131:AK132 AK135 AK137 AK139 AK142 AK146 AK144">
    <cfRule type="cellIs" dxfId="392" priority="300" operator="equal">
      <formula>"Moderado"</formula>
    </cfRule>
    <cfRule type="cellIs" dxfId="391" priority="301" operator="equal">
      <formula>"Catastrófico"</formula>
    </cfRule>
    <cfRule type="cellIs" dxfId="390" priority="302" operator="equal">
      <formula>"Mayor"</formula>
    </cfRule>
  </conditionalFormatting>
  <conditionalFormatting sqref="M118 M131:M132 M135 M137 M139 M142 M146 M144">
    <cfRule type="cellIs" dxfId="389" priority="295" operator="equal">
      <formula>"Muy Alta"</formula>
    </cfRule>
    <cfRule type="cellIs" dxfId="388" priority="296" operator="equal">
      <formula>"Alta"</formula>
    </cfRule>
    <cfRule type="cellIs" dxfId="387" priority="297" operator="equal">
      <formula>"Media"</formula>
    </cfRule>
    <cfRule type="cellIs" dxfId="386" priority="298" operator="equal">
      <formula>"Baja"</formula>
    </cfRule>
    <cfRule type="cellIs" dxfId="385" priority="299" operator="equal">
      <formula>"Muy baja"</formula>
    </cfRule>
  </conditionalFormatting>
  <conditionalFormatting sqref="BD118:BD119 BD139:BD142 BD144:BD147 BD130:BD137">
    <cfRule type="cellIs" dxfId="384" priority="291" operator="equal">
      <formula>"Extrema"</formula>
    </cfRule>
    <cfRule type="cellIs" dxfId="383" priority="292" operator="equal">
      <formula>"Alta"</formula>
    </cfRule>
    <cfRule type="cellIs" dxfId="382" priority="293" operator="equal">
      <formula>"Moderada"</formula>
    </cfRule>
    <cfRule type="cellIs" dxfId="381" priority="294" operator="equal">
      <formula>"Baja"</formula>
    </cfRule>
  </conditionalFormatting>
  <conditionalFormatting sqref="AK118 AK131:AK132 AK135 AK137 AK139 AK142 AK146 AK144">
    <cfRule type="cellIs" dxfId="380" priority="290" operator="equal">
      <formula>"Leve"</formula>
    </cfRule>
  </conditionalFormatting>
  <conditionalFormatting sqref="AK118 AK131:AK132 AK135 AK137 AK139 AK142 AK146 AK144">
    <cfRule type="cellIs" dxfId="379" priority="289" operator="equal">
      <formula>"Menor"</formula>
    </cfRule>
  </conditionalFormatting>
  <conditionalFormatting sqref="AN118:AN119 AN139:AN142 AN144:AN147 AN131:AN137">
    <cfRule type="cellIs" dxfId="378" priority="285" operator="equal">
      <formula>"Extrema"</formula>
    </cfRule>
    <cfRule type="cellIs" dxfId="377" priority="286" operator="equal">
      <formula>"Alta"</formula>
    </cfRule>
    <cfRule type="cellIs" dxfId="376" priority="287" operator="equal">
      <formula>"Moderada"</formula>
    </cfRule>
    <cfRule type="cellIs" dxfId="375" priority="288" operator="equal">
      <formula>"Baja"</formula>
    </cfRule>
  </conditionalFormatting>
  <conditionalFormatting sqref="AM70">
    <cfRule type="cellIs" dxfId="374" priority="281" operator="equal">
      <formula>"Extrema"</formula>
    </cfRule>
    <cfRule type="cellIs" dxfId="373" priority="282" operator="equal">
      <formula>"Alta"</formula>
    </cfRule>
    <cfRule type="cellIs" dxfId="372" priority="283" operator="equal">
      <formula>"Moderada"</formula>
    </cfRule>
    <cfRule type="cellIs" dxfId="371" priority="284" operator="equal">
      <formula>"Baja"</formula>
    </cfRule>
  </conditionalFormatting>
  <conditionalFormatting sqref="AK70">
    <cfRule type="cellIs" dxfId="370" priority="278" operator="equal">
      <formula>"Moderado"</formula>
    </cfRule>
    <cfRule type="cellIs" dxfId="369" priority="279" operator="equal">
      <formula>"Catastrófico"</formula>
    </cfRule>
    <cfRule type="cellIs" dxfId="368" priority="280" operator="equal">
      <formula>"Mayor"</formula>
    </cfRule>
  </conditionalFormatting>
  <conditionalFormatting sqref="M70">
    <cfRule type="cellIs" dxfId="367" priority="273" operator="equal">
      <formula>"Muy Alta"</formula>
    </cfRule>
    <cfRule type="cellIs" dxfId="366" priority="274" operator="equal">
      <formula>"Alta"</formula>
    </cfRule>
    <cfRule type="cellIs" dxfId="365" priority="275" operator="equal">
      <formula>"Media"</formula>
    </cfRule>
    <cfRule type="cellIs" dxfId="364" priority="276" operator="equal">
      <formula>"Baja"</formula>
    </cfRule>
    <cfRule type="cellIs" dxfId="363" priority="277" operator="equal">
      <formula>"Muy baja"</formula>
    </cfRule>
  </conditionalFormatting>
  <conditionalFormatting sqref="AK70">
    <cfRule type="cellIs" dxfId="362" priority="272" operator="equal">
      <formula>"Leve"</formula>
    </cfRule>
  </conditionalFormatting>
  <conditionalFormatting sqref="AK70">
    <cfRule type="cellIs" dxfId="361" priority="271" operator="equal">
      <formula>"Menor"</formula>
    </cfRule>
  </conditionalFormatting>
  <conditionalFormatting sqref="AN80:AN81">
    <cfRule type="cellIs" dxfId="360" priority="267" operator="equal">
      <formula>"Extrema"</formula>
    </cfRule>
    <cfRule type="cellIs" dxfId="359" priority="268" operator="equal">
      <formula>"Alta"</formula>
    </cfRule>
    <cfRule type="cellIs" dxfId="358" priority="269" operator="equal">
      <formula>"Moderada"</formula>
    </cfRule>
    <cfRule type="cellIs" dxfId="357" priority="270" operator="equal">
      <formula>"Baja"</formula>
    </cfRule>
  </conditionalFormatting>
  <conditionalFormatting sqref="AN109">
    <cfRule type="cellIs" dxfId="356" priority="263" operator="equal">
      <formula>"Extrema"</formula>
    </cfRule>
    <cfRule type="cellIs" dxfId="355" priority="264" operator="equal">
      <formula>"Alta"</formula>
    </cfRule>
    <cfRule type="cellIs" dxfId="354" priority="265" operator="equal">
      <formula>"Moderada"</formula>
    </cfRule>
    <cfRule type="cellIs" dxfId="353" priority="266" operator="equal">
      <formula>"Baja"</formula>
    </cfRule>
  </conditionalFormatting>
  <conditionalFormatting sqref="AM112">
    <cfRule type="cellIs" dxfId="352" priority="259" operator="equal">
      <formula>"Extrema"</formula>
    </cfRule>
    <cfRule type="cellIs" dxfId="351" priority="260" operator="equal">
      <formula>"Alta"</formula>
    </cfRule>
    <cfRule type="cellIs" dxfId="350" priority="261" operator="equal">
      <formula>"Moderada"</formula>
    </cfRule>
    <cfRule type="cellIs" dxfId="349" priority="262" operator="equal">
      <formula>"Baja"</formula>
    </cfRule>
  </conditionalFormatting>
  <conditionalFormatting sqref="AK112">
    <cfRule type="cellIs" dxfId="348" priority="256" operator="equal">
      <formula>"Moderado"</formula>
    </cfRule>
    <cfRule type="cellIs" dxfId="347" priority="257" operator="equal">
      <formula>"Catastrófico"</formula>
    </cfRule>
    <cfRule type="cellIs" dxfId="346" priority="258" operator="equal">
      <formula>"Mayor"</formula>
    </cfRule>
  </conditionalFormatting>
  <conditionalFormatting sqref="M112">
    <cfRule type="cellIs" dxfId="345" priority="251" operator="equal">
      <formula>"Muy Alta"</formula>
    </cfRule>
    <cfRule type="cellIs" dxfId="344" priority="252" operator="equal">
      <formula>"Alta"</formula>
    </cfRule>
    <cfRule type="cellIs" dxfId="343" priority="253" operator="equal">
      <formula>"Media"</formula>
    </cfRule>
    <cfRule type="cellIs" dxfId="342" priority="254" operator="equal">
      <formula>"Baja"</formula>
    </cfRule>
    <cfRule type="cellIs" dxfId="341" priority="255" operator="equal">
      <formula>"Muy baja"</formula>
    </cfRule>
  </conditionalFormatting>
  <conditionalFormatting sqref="BD112">
    <cfRule type="cellIs" dxfId="340" priority="247" operator="equal">
      <formula>"Extrema"</formula>
    </cfRule>
    <cfRule type="cellIs" dxfId="339" priority="248" operator="equal">
      <formula>"Alta"</formula>
    </cfRule>
    <cfRule type="cellIs" dxfId="338" priority="249" operator="equal">
      <formula>"Moderada"</formula>
    </cfRule>
    <cfRule type="cellIs" dxfId="337" priority="250" operator="equal">
      <formula>"Baja"</formula>
    </cfRule>
  </conditionalFormatting>
  <conditionalFormatting sqref="AK112">
    <cfRule type="cellIs" dxfId="336" priority="246" operator="equal">
      <formula>"Leve"</formula>
    </cfRule>
  </conditionalFormatting>
  <conditionalFormatting sqref="AK112">
    <cfRule type="cellIs" dxfId="335" priority="245" operator="equal">
      <formula>"Menor"</formula>
    </cfRule>
  </conditionalFormatting>
  <conditionalFormatting sqref="AN112">
    <cfRule type="cellIs" dxfId="334" priority="241" operator="equal">
      <formula>"Extrema"</formula>
    </cfRule>
    <cfRule type="cellIs" dxfId="333" priority="242" operator="equal">
      <formula>"Alta"</formula>
    </cfRule>
    <cfRule type="cellIs" dxfId="332" priority="243" operator="equal">
      <formula>"Moderada"</formula>
    </cfRule>
    <cfRule type="cellIs" dxfId="331" priority="244" operator="equal">
      <formula>"Baja"</formula>
    </cfRule>
  </conditionalFormatting>
  <conditionalFormatting sqref="AM115">
    <cfRule type="cellIs" dxfId="330" priority="237" operator="equal">
      <formula>"Extrema"</formula>
    </cfRule>
    <cfRule type="cellIs" dxfId="329" priority="238" operator="equal">
      <formula>"Alta"</formula>
    </cfRule>
    <cfRule type="cellIs" dxfId="328" priority="239" operator="equal">
      <formula>"Moderada"</formula>
    </cfRule>
    <cfRule type="cellIs" dxfId="327" priority="240" operator="equal">
      <formula>"Baja"</formula>
    </cfRule>
  </conditionalFormatting>
  <conditionalFormatting sqref="AK115">
    <cfRule type="cellIs" dxfId="326" priority="234" operator="equal">
      <formula>"Moderado"</formula>
    </cfRule>
    <cfRule type="cellIs" dxfId="325" priority="235" operator="equal">
      <formula>"Catastrófico"</formula>
    </cfRule>
    <cfRule type="cellIs" dxfId="324" priority="236" operator="equal">
      <formula>"Mayor"</formula>
    </cfRule>
  </conditionalFormatting>
  <conditionalFormatting sqref="M115">
    <cfRule type="cellIs" dxfId="323" priority="229" operator="equal">
      <formula>"Muy Alta"</formula>
    </cfRule>
    <cfRule type="cellIs" dxfId="322" priority="230" operator="equal">
      <formula>"Alta"</formula>
    </cfRule>
    <cfRule type="cellIs" dxfId="321" priority="231" operator="equal">
      <formula>"Media"</formula>
    </cfRule>
    <cfRule type="cellIs" dxfId="320" priority="232" operator="equal">
      <formula>"Baja"</formula>
    </cfRule>
    <cfRule type="cellIs" dxfId="319" priority="233" operator="equal">
      <formula>"Muy baja"</formula>
    </cfRule>
  </conditionalFormatting>
  <conditionalFormatting sqref="BD113:BD115">
    <cfRule type="cellIs" dxfId="318" priority="225" operator="equal">
      <formula>"Extrema"</formula>
    </cfRule>
    <cfRule type="cellIs" dxfId="317" priority="226" operator="equal">
      <formula>"Alta"</formula>
    </cfRule>
    <cfRule type="cellIs" dxfId="316" priority="227" operator="equal">
      <formula>"Moderada"</formula>
    </cfRule>
    <cfRule type="cellIs" dxfId="315" priority="228" operator="equal">
      <formula>"Baja"</formula>
    </cfRule>
  </conditionalFormatting>
  <conditionalFormatting sqref="AK115">
    <cfRule type="cellIs" dxfId="314" priority="224" operator="equal">
      <formula>"Leve"</formula>
    </cfRule>
  </conditionalFormatting>
  <conditionalFormatting sqref="AK115">
    <cfRule type="cellIs" dxfId="313" priority="223" operator="equal">
      <formula>"Menor"</formula>
    </cfRule>
  </conditionalFormatting>
  <conditionalFormatting sqref="AN113:AN116">
    <cfRule type="cellIs" dxfId="312" priority="219" operator="equal">
      <formula>"Extrema"</formula>
    </cfRule>
    <cfRule type="cellIs" dxfId="311" priority="220" operator="equal">
      <formula>"Alta"</formula>
    </cfRule>
    <cfRule type="cellIs" dxfId="310" priority="221" operator="equal">
      <formula>"Moderada"</formula>
    </cfRule>
    <cfRule type="cellIs" dxfId="309" priority="222" operator="equal">
      <formula>"Baja"</formula>
    </cfRule>
  </conditionalFormatting>
  <conditionalFormatting sqref="AM117">
    <cfRule type="cellIs" dxfId="308" priority="215" operator="equal">
      <formula>"Extrema"</formula>
    </cfRule>
    <cfRule type="cellIs" dxfId="307" priority="216" operator="equal">
      <formula>"Alta"</formula>
    </cfRule>
    <cfRule type="cellIs" dxfId="306" priority="217" operator="equal">
      <formula>"Moderada"</formula>
    </cfRule>
    <cfRule type="cellIs" dxfId="305" priority="218" operator="equal">
      <formula>"Baja"</formula>
    </cfRule>
  </conditionalFormatting>
  <conditionalFormatting sqref="AK117">
    <cfRule type="cellIs" dxfId="304" priority="212" operator="equal">
      <formula>"Moderado"</formula>
    </cfRule>
    <cfRule type="cellIs" dxfId="303" priority="213" operator="equal">
      <formula>"Catastrófico"</formula>
    </cfRule>
    <cfRule type="cellIs" dxfId="302" priority="214" operator="equal">
      <formula>"Mayor"</formula>
    </cfRule>
  </conditionalFormatting>
  <conditionalFormatting sqref="M117">
    <cfRule type="cellIs" dxfId="301" priority="207" operator="equal">
      <formula>"Muy Alta"</formula>
    </cfRule>
    <cfRule type="cellIs" dxfId="300" priority="208" operator="equal">
      <formula>"Alta"</formula>
    </cfRule>
    <cfRule type="cellIs" dxfId="299" priority="209" operator="equal">
      <formula>"Media"</formula>
    </cfRule>
    <cfRule type="cellIs" dxfId="298" priority="210" operator="equal">
      <formula>"Baja"</formula>
    </cfRule>
    <cfRule type="cellIs" dxfId="297" priority="211" operator="equal">
      <formula>"Muy baja"</formula>
    </cfRule>
  </conditionalFormatting>
  <conditionalFormatting sqref="BD117">
    <cfRule type="cellIs" dxfId="296" priority="203" operator="equal">
      <formula>"Extrema"</formula>
    </cfRule>
    <cfRule type="cellIs" dxfId="295" priority="204" operator="equal">
      <formula>"Alta"</formula>
    </cfRule>
    <cfRule type="cellIs" dxfId="294" priority="205" operator="equal">
      <formula>"Moderada"</formula>
    </cfRule>
    <cfRule type="cellIs" dxfId="293" priority="206" operator="equal">
      <formula>"Baja"</formula>
    </cfRule>
  </conditionalFormatting>
  <conditionalFormatting sqref="AK117">
    <cfRule type="cellIs" dxfId="292" priority="202" operator="equal">
      <formula>"Leve"</formula>
    </cfRule>
  </conditionalFormatting>
  <conditionalFormatting sqref="AK117">
    <cfRule type="cellIs" dxfId="291" priority="201" operator="equal">
      <formula>"Menor"</formula>
    </cfRule>
  </conditionalFormatting>
  <conditionalFormatting sqref="AN117">
    <cfRule type="cellIs" dxfId="290" priority="197" operator="equal">
      <formula>"Extrema"</formula>
    </cfRule>
    <cfRule type="cellIs" dxfId="289" priority="198" operator="equal">
      <formula>"Alta"</formula>
    </cfRule>
    <cfRule type="cellIs" dxfId="288" priority="199" operator="equal">
      <formula>"Moderada"</formula>
    </cfRule>
    <cfRule type="cellIs" dxfId="287" priority="200" operator="equal">
      <formula>"Baja"</formula>
    </cfRule>
  </conditionalFormatting>
  <conditionalFormatting sqref="AM120 AM127">
    <cfRule type="cellIs" dxfId="286" priority="193" operator="equal">
      <formula>"Extrema"</formula>
    </cfRule>
    <cfRule type="cellIs" dxfId="285" priority="194" operator="equal">
      <formula>"Alta"</formula>
    </cfRule>
    <cfRule type="cellIs" dxfId="284" priority="195" operator="equal">
      <formula>"Moderada"</formula>
    </cfRule>
    <cfRule type="cellIs" dxfId="283" priority="196" operator="equal">
      <formula>"Baja"</formula>
    </cfRule>
  </conditionalFormatting>
  <conditionalFormatting sqref="AK120 AK127">
    <cfRule type="cellIs" dxfId="282" priority="190" operator="equal">
      <formula>"Moderado"</formula>
    </cfRule>
    <cfRule type="cellIs" dxfId="281" priority="191" operator="equal">
      <formula>"Catastrófico"</formula>
    </cfRule>
    <cfRule type="cellIs" dxfId="280" priority="192" operator="equal">
      <formula>"Mayor"</formula>
    </cfRule>
  </conditionalFormatting>
  <conditionalFormatting sqref="M120 M127">
    <cfRule type="cellIs" dxfId="279" priority="185" operator="equal">
      <formula>"Muy Alta"</formula>
    </cfRule>
    <cfRule type="cellIs" dxfId="278" priority="186" operator="equal">
      <formula>"Alta"</formula>
    </cfRule>
    <cfRule type="cellIs" dxfId="277" priority="187" operator="equal">
      <formula>"Media"</formula>
    </cfRule>
    <cfRule type="cellIs" dxfId="276" priority="188" operator="equal">
      <formula>"Baja"</formula>
    </cfRule>
    <cfRule type="cellIs" dxfId="275" priority="189" operator="equal">
      <formula>"Muy baja"</formula>
    </cfRule>
  </conditionalFormatting>
  <conditionalFormatting sqref="BD120 BD127">
    <cfRule type="cellIs" dxfId="274" priority="181" operator="equal">
      <formula>"Extrema"</formula>
    </cfRule>
    <cfRule type="cellIs" dxfId="273" priority="182" operator="equal">
      <formula>"Alta"</formula>
    </cfRule>
    <cfRule type="cellIs" dxfId="272" priority="183" operator="equal">
      <formula>"Moderada"</formula>
    </cfRule>
    <cfRule type="cellIs" dxfId="271" priority="184" operator="equal">
      <formula>"Baja"</formula>
    </cfRule>
  </conditionalFormatting>
  <conditionalFormatting sqref="AK120 AK127">
    <cfRule type="cellIs" dxfId="270" priority="180" operator="equal">
      <formula>"Leve"</formula>
    </cfRule>
  </conditionalFormatting>
  <conditionalFormatting sqref="AK120 AK127">
    <cfRule type="cellIs" dxfId="269" priority="179" operator="equal">
      <formula>"Menor"</formula>
    </cfRule>
  </conditionalFormatting>
  <conditionalFormatting sqref="AN120:AN121 AN127:AN128">
    <cfRule type="cellIs" dxfId="268" priority="175" operator="equal">
      <formula>"Extrema"</formula>
    </cfRule>
    <cfRule type="cellIs" dxfId="267" priority="176" operator="equal">
      <formula>"Alta"</formula>
    </cfRule>
    <cfRule type="cellIs" dxfId="266" priority="177" operator="equal">
      <formula>"Moderada"</formula>
    </cfRule>
    <cfRule type="cellIs" dxfId="265" priority="178" operator="equal">
      <formula>"Baja"</formula>
    </cfRule>
  </conditionalFormatting>
  <conditionalFormatting sqref="AM122 AM124">
    <cfRule type="cellIs" dxfId="264" priority="167" operator="equal">
      <formula>"Extrema"</formula>
    </cfRule>
    <cfRule type="cellIs" dxfId="263" priority="168" operator="equal">
      <formula>"Alta"</formula>
    </cfRule>
    <cfRule type="cellIs" dxfId="262" priority="169" operator="equal">
      <formula>"Moderada"</formula>
    </cfRule>
    <cfRule type="cellIs" dxfId="261" priority="170" operator="equal">
      <formula>"Baja"</formula>
    </cfRule>
  </conditionalFormatting>
  <conditionalFormatting sqref="AK122 AK124">
    <cfRule type="cellIs" dxfId="260" priority="164" operator="equal">
      <formula>"Moderado"</formula>
    </cfRule>
    <cfRule type="cellIs" dxfId="259" priority="165" operator="equal">
      <formula>"Catastrófico"</formula>
    </cfRule>
    <cfRule type="cellIs" dxfId="258" priority="166" operator="equal">
      <formula>"Mayor"</formula>
    </cfRule>
  </conditionalFormatting>
  <conditionalFormatting sqref="M122 M124">
    <cfRule type="cellIs" dxfId="257" priority="159" operator="equal">
      <formula>"Muy Alta"</formula>
    </cfRule>
    <cfRule type="cellIs" dxfId="256" priority="160" operator="equal">
      <formula>"Alta"</formula>
    </cfRule>
    <cfRule type="cellIs" dxfId="255" priority="161" operator="equal">
      <formula>"Media"</formula>
    </cfRule>
    <cfRule type="cellIs" dxfId="254" priority="162" operator="equal">
      <formula>"Baja"</formula>
    </cfRule>
    <cfRule type="cellIs" dxfId="253" priority="163" operator="equal">
      <formula>"Muy baja"</formula>
    </cfRule>
  </conditionalFormatting>
  <conditionalFormatting sqref="BD121 BD126">
    <cfRule type="cellIs" dxfId="252" priority="171" operator="equal">
      <formula>"Extrema"</formula>
    </cfRule>
    <cfRule type="cellIs" dxfId="251" priority="172" operator="equal">
      <formula>"Alta"</formula>
    </cfRule>
    <cfRule type="cellIs" dxfId="250" priority="173" operator="equal">
      <formula>"Moderada"</formula>
    </cfRule>
    <cfRule type="cellIs" dxfId="249" priority="174" operator="equal">
      <formula>"Baja"</formula>
    </cfRule>
  </conditionalFormatting>
  <conditionalFormatting sqref="AK122 AK124">
    <cfRule type="cellIs" dxfId="248" priority="154" operator="equal">
      <formula>"Leve"</formula>
    </cfRule>
  </conditionalFormatting>
  <conditionalFormatting sqref="AK122 AK124">
    <cfRule type="cellIs" dxfId="247" priority="153" operator="equal">
      <formula>"Menor"</formula>
    </cfRule>
  </conditionalFormatting>
  <conditionalFormatting sqref="AN122:AN126">
    <cfRule type="cellIs" dxfId="246" priority="149" operator="equal">
      <formula>"Extrema"</formula>
    </cfRule>
    <cfRule type="cellIs" dxfId="245" priority="150" operator="equal">
      <formula>"Alta"</formula>
    </cfRule>
    <cfRule type="cellIs" dxfId="244" priority="151" operator="equal">
      <formula>"Moderada"</formula>
    </cfRule>
    <cfRule type="cellIs" dxfId="243" priority="152" operator="equal">
      <formula>"Baja"</formula>
    </cfRule>
  </conditionalFormatting>
  <conditionalFormatting sqref="BD122:BD125">
    <cfRule type="cellIs" dxfId="242" priority="155" operator="equal">
      <formula>"Extrema"</formula>
    </cfRule>
    <cfRule type="cellIs" dxfId="241" priority="156" operator="equal">
      <formula>"Alta"</formula>
    </cfRule>
    <cfRule type="cellIs" dxfId="240" priority="157" operator="equal">
      <formula>"Moderada"</formula>
    </cfRule>
    <cfRule type="cellIs" dxfId="239" priority="158" operator="equal">
      <formula>"Baja"</formula>
    </cfRule>
  </conditionalFormatting>
  <conditionalFormatting sqref="AM129">
    <cfRule type="cellIs" dxfId="238" priority="145" operator="equal">
      <formula>"Extrema"</formula>
    </cfRule>
    <cfRule type="cellIs" dxfId="237" priority="146" operator="equal">
      <formula>"Alta"</formula>
    </cfRule>
    <cfRule type="cellIs" dxfId="236" priority="147" operator="equal">
      <formula>"Moderada"</formula>
    </cfRule>
    <cfRule type="cellIs" dxfId="235" priority="148" operator="equal">
      <formula>"Baja"</formula>
    </cfRule>
  </conditionalFormatting>
  <conditionalFormatting sqref="AK129">
    <cfRule type="cellIs" dxfId="234" priority="142" operator="equal">
      <formula>"Moderado"</formula>
    </cfRule>
    <cfRule type="cellIs" dxfId="233" priority="143" operator="equal">
      <formula>"Catastrófico"</formula>
    </cfRule>
    <cfRule type="cellIs" dxfId="232" priority="144" operator="equal">
      <formula>"Mayor"</formula>
    </cfRule>
  </conditionalFormatting>
  <conditionalFormatting sqref="M129">
    <cfRule type="cellIs" dxfId="231" priority="137" operator="equal">
      <formula>"Muy Alta"</formula>
    </cfRule>
    <cfRule type="cellIs" dxfId="230" priority="138" operator="equal">
      <formula>"Alta"</formula>
    </cfRule>
    <cfRule type="cellIs" dxfId="229" priority="139" operator="equal">
      <formula>"Media"</formula>
    </cfRule>
    <cfRule type="cellIs" dxfId="228" priority="140" operator="equal">
      <formula>"Baja"</formula>
    </cfRule>
    <cfRule type="cellIs" dxfId="227" priority="141" operator="equal">
      <formula>"Muy baja"</formula>
    </cfRule>
  </conditionalFormatting>
  <conditionalFormatting sqref="BD129">
    <cfRule type="cellIs" dxfId="226" priority="133" operator="equal">
      <formula>"Extrema"</formula>
    </cfRule>
    <cfRule type="cellIs" dxfId="225" priority="134" operator="equal">
      <formula>"Alta"</formula>
    </cfRule>
    <cfRule type="cellIs" dxfId="224" priority="135" operator="equal">
      <formula>"Moderada"</formula>
    </cfRule>
    <cfRule type="cellIs" dxfId="223" priority="136" operator="equal">
      <formula>"Baja"</formula>
    </cfRule>
  </conditionalFormatting>
  <conditionalFormatting sqref="AK129">
    <cfRule type="cellIs" dxfId="222" priority="132" operator="equal">
      <formula>"Leve"</formula>
    </cfRule>
  </conditionalFormatting>
  <conditionalFormatting sqref="AK129">
    <cfRule type="cellIs" dxfId="221" priority="131" operator="equal">
      <formula>"Menor"</formula>
    </cfRule>
  </conditionalFormatting>
  <conditionalFormatting sqref="AN129:AN130">
    <cfRule type="cellIs" dxfId="220" priority="127" operator="equal">
      <formula>"Extrema"</formula>
    </cfRule>
    <cfRule type="cellIs" dxfId="219" priority="128" operator="equal">
      <formula>"Alta"</formula>
    </cfRule>
    <cfRule type="cellIs" dxfId="218" priority="129" operator="equal">
      <formula>"Moderada"</formula>
    </cfRule>
    <cfRule type="cellIs" dxfId="217" priority="130" operator="equal">
      <formula>"Baja"</formula>
    </cfRule>
  </conditionalFormatting>
  <conditionalFormatting sqref="BD128">
    <cfRule type="cellIs" dxfId="216" priority="123" operator="equal">
      <formula>"Extrema"</formula>
    </cfRule>
    <cfRule type="cellIs" dxfId="215" priority="124" operator="equal">
      <formula>"Alta"</formula>
    </cfRule>
    <cfRule type="cellIs" dxfId="214" priority="125" operator="equal">
      <formula>"Moderada"</formula>
    </cfRule>
    <cfRule type="cellIs" dxfId="213" priority="126" operator="equal">
      <formula>"Baja"</formula>
    </cfRule>
  </conditionalFormatting>
  <conditionalFormatting sqref="BD109">
    <cfRule type="cellIs" dxfId="212" priority="119" operator="equal">
      <formula>"Extrema"</formula>
    </cfRule>
    <cfRule type="cellIs" dxfId="211" priority="120" operator="equal">
      <formula>"Alta"</formula>
    </cfRule>
    <cfRule type="cellIs" dxfId="210" priority="121" operator="equal">
      <formula>"Moderada"</formula>
    </cfRule>
    <cfRule type="cellIs" dxfId="209" priority="122" operator="equal">
      <formula>"Baja"</formula>
    </cfRule>
  </conditionalFormatting>
  <conditionalFormatting sqref="BD116">
    <cfRule type="cellIs" dxfId="208" priority="115" operator="equal">
      <formula>"Extrema"</formula>
    </cfRule>
    <cfRule type="cellIs" dxfId="207" priority="116" operator="equal">
      <formula>"Alta"</formula>
    </cfRule>
    <cfRule type="cellIs" dxfId="206" priority="117" operator="equal">
      <formula>"Moderada"</formula>
    </cfRule>
    <cfRule type="cellIs" dxfId="205" priority="118" operator="equal">
      <formula>"Baja"</formula>
    </cfRule>
  </conditionalFormatting>
  <conditionalFormatting sqref="BD35 AM41 AM35:AN35 BD41:BD42 AN39:AN42 AM39 AM38:AN38">
    <cfRule type="cellIs" dxfId="204" priority="111" operator="equal">
      <formula>"Extrema"</formula>
    </cfRule>
    <cfRule type="cellIs" dxfId="203" priority="112" operator="equal">
      <formula>"Alta"</formula>
    </cfRule>
    <cfRule type="cellIs" dxfId="202" priority="113" operator="equal">
      <formula>"Moderada"</formula>
    </cfRule>
    <cfRule type="cellIs" dxfId="201" priority="114" operator="equal">
      <formula>"Baja"</formula>
    </cfRule>
  </conditionalFormatting>
  <conditionalFormatting sqref="AK35 AK41">
    <cfRule type="cellIs" dxfId="200" priority="108" operator="equal">
      <formula>"Moderado"</formula>
    </cfRule>
    <cfRule type="cellIs" dxfId="199" priority="109" operator="equal">
      <formula>"Catastrófico"</formula>
    </cfRule>
    <cfRule type="cellIs" dxfId="198" priority="110" operator="equal">
      <formula>"Mayor"</formula>
    </cfRule>
  </conditionalFormatting>
  <conditionalFormatting sqref="M35 M41">
    <cfRule type="cellIs" dxfId="197" priority="103" operator="equal">
      <formula>"Muy Alta"</formula>
    </cfRule>
    <cfRule type="cellIs" dxfId="196" priority="104" operator="equal">
      <formula>"Alta"</formula>
    </cfRule>
    <cfRule type="cellIs" dxfId="195" priority="105" operator="equal">
      <formula>"Media"</formula>
    </cfRule>
    <cfRule type="cellIs" dxfId="194" priority="106" operator="equal">
      <formula>"Baja"</formula>
    </cfRule>
    <cfRule type="cellIs" dxfId="193" priority="107" operator="equal">
      <formula>"Muy baja"</formula>
    </cfRule>
  </conditionalFormatting>
  <conditionalFormatting sqref="AK35 AK41">
    <cfRule type="cellIs" dxfId="192" priority="102" operator="equal">
      <formula>"Leve"</formula>
    </cfRule>
  </conditionalFormatting>
  <conditionalFormatting sqref="AK35 AK41">
    <cfRule type="cellIs" dxfId="191" priority="101" operator="equal">
      <formula>"Menor"</formula>
    </cfRule>
  </conditionalFormatting>
  <conditionalFormatting sqref="AM48:AM54 AN48:AN56 AM56 BD48:BD56">
    <cfRule type="cellIs" dxfId="190" priority="97" operator="equal">
      <formula>"Extrema"</formula>
    </cfRule>
    <cfRule type="cellIs" dxfId="189" priority="98" operator="equal">
      <formula>"Alta"</formula>
    </cfRule>
    <cfRule type="cellIs" dxfId="188" priority="99" operator="equal">
      <formula>"Moderada"</formula>
    </cfRule>
    <cfRule type="cellIs" dxfId="187" priority="100" operator="equal">
      <formula>"Baja"</formula>
    </cfRule>
  </conditionalFormatting>
  <conditionalFormatting sqref="AK48:AK54 AK56">
    <cfRule type="cellIs" dxfId="186" priority="94" operator="equal">
      <formula>"Moderado"</formula>
    </cfRule>
    <cfRule type="cellIs" dxfId="185" priority="95" operator="equal">
      <formula>"Catastrófico"</formula>
    </cfRule>
    <cfRule type="cellIs" dxfId="184" priority="96" operator="equal">
      <formula>"Mayor"</formula>
    </cfRule>
  </conditionalFormatting>
  <conditionalFormatting sqref="M48:M54 M56">
    <cfRule type="cellIs" dxfId="183" priority="89" operator="equal">
      <formula>"Muy Alta"</formula>
    </cfRule>
    <cfRule type="cellIs" dxfId="182" priority="90" operator="equal">
      <formula>"Alta"</formula>
    </cfRule>
    <cfRule type="cellIs" dxfId="181" priority="91" operator="equal">
      <formula>"Media"</formula>
    </cfRule>
    <cfRule type="cellIs" dxfId="180" priority="92" operator="equal">
      <formula>"Baja"</formula>
    </cfRule>
    <cfRule type="cellIs" dxfId="179" priority="93" operator="equal">
      <formula>"Muy baja"</formula>
    </cfRule>
  </conditionalFormatting>
  <conditionalFormatting sqref="AK48:AK54 AK56">
    <cfRule type="cellIs" dxfId="178" priority="88" operator="equal">
      <formula>"Leve"</formula>
    </cfRule>
  </conditionalFormatting>
  <conditionalFormatting sqref="AK48:AK54 AK56">
    <cfRule type="cellIs" dxfId="177" priority="87" operator="equal">
      <formula>"Menor"</formula>
    </cfRule>
  </conditionalFormatting>
  <conditionalFormatting sqref="AM60 AM62 AM67:AM68 BD60:BD69 AN60:AN69">
    <cfRule type="cellIs" dxfId="176" priority="83" operator="equal">
      <formula>"Extrema"</formula>
    </cfRule>
    <cfRule type="cellIs" dxfId="175" priority="84" operator="equal">
      <formula>"Alta"</formula>
    </cfRule>
    <cfRule type="cellIs" dxfId="174" priority="85" operator="equal">
      <formula>"Moderada"</formula>
    </cfRule>
    <cfRule type="cellIs" dxfId="173" priority="86" operator="equal">
      <formula>"Baja"</formula>
    </cfRule>
  </conditionalFormatting>
  <conditionalFormatting sqref="AK60 AK62 AK67:AK68">
    <cfRule type="cellIs" dxfId="172" priority="80" operator="equal">
      <formula>"Moderado"</formula>
    </cfRule>
    <cfRule type="cellIs" dxfId="171" priority="81" operator="equal">
      <formula>"Catastrófico"</formula>
    </cfRule>
    <cfRule type="cellIs" dxfId="170" priority="82" operator="equal">
      <formula>"Mayor"</formula>
    </cfRule>
  </conditionalFormatting>
  <conditionalFormatting sqref="M60 M62 M67:M68">
    <cfRule type="cellIs" dxfId="169" priority="75" operator="equal">
      <formula>"Muy Alta"</formula>
    </cfRule>
    <cfRule type="cellIs" dxfId="168" priority="76" operator="equal">
      <formula>"Alta"</formula>
    </cfRule>
    <cfRule type="cellIs" dxfId="167" priority="77" operator="equal">
      <formula>"Media"</formula>
    </cfRule>
    <cfRule type="cellIs" dxfId="166" priority="78" operator="equal">
      <formula>"Baja"</formula>
    </cfRule>
    <cfRule type="cellIs" dxfId="165" priority="79" operator="equal">
      <formula>"Muy baja"</formula>
    </cfRule>
  </conditionalFormatting>
  <conditionalFormatting sqref="AK60 AK62 AK67:AK68">
    <cfRule type="cellIs" dxfId="164" priority="74" operator="equal">
      <formula>"Leve"</formula>
    </cfRule>
  </conditionalFormatting>
  <conditionalFormatting sqref="AK60 AK62 AK67:AK68">
    <cfRule type="cellIs" dxfId="163" priority="73" operator="equal">
      <formula>"Menor"</formula>
    </cfRule>
  </conditionalFormatting>
  <conditionalFormatting sqref="BD57 AM57:AN57">
    <cfRule type="cellIs" dxfId="162" priority="69" operator="equal">
      <formula>"Extrema"</formula>
    </cfRule>
    <cfRule type="cellIs" dxfId="161" priority="70" operator="equal">
      <formula>"Alta"</formula>
    </cfRule>
    <cfRule type="cellIs" dxfId="160" priority="71" operator="equal">
      <formula>"Moderada"</formula>
    </cfRule>
    <cfRule type="cellIs" dxfId="159" priority="72" operator="equal">
      <formula>"Baja"</formula>
    </cfRule>
  </conditionalFormatting>
  <conditionalFormatting sqref="AK57">
    <cfRule type="cellIs" dxfId="158" priority="66" operator="equal">
      <formula>"Moderado"</formula>
    </cfRule>
    <cfRule type="cellIs" dxfId="157" priority="67" operator="equal">
      <formula>"Catastrófico"</formula>
    </cfRule>
    <cfRule type="cellIs" dxfId="156" priority="68" operator="equal">
      <formula>"Mayor"</formula>
    </cfRule>
  </conditionalFormatting>
  <conditionalFormatting sqref="M57">
    <cfRule type="cellIs" dxfId="155" priority="61" operator="equal">
      <formula>"Muy Alta"</formula>
    </cfRule>
    <cfRule type="cellIs" dxfId="154" priority="62" operator="equal">
      <formula>"Alta"</formula>
    </cfRule>
    <cfRule type="cellIs" dxfId="153" priority="63" operator="equal">
      <formula>"Media"</formula>
    </cfRule>
    <cfRule type="cellIs" dxfId="152" priority="64" operator="equal">
      <formula>"Baja"</formula>
    </cfRule>
    <cfRule type="cellIs" dxfId="151" priority="65" operator="equal">
      <formula>"Muy baja"</formula>
    </cfRule>
  </conditionalFormatting>
  <conditionalFormatting sqref="AK57">
    <cfRule type="cellIs" dxfId="150" priority="60" operator="equal">
      <formula>"Leve"</formula>
    </cfRule>
  </conditionalFormatting>
  <conditionalFormatting sqref="AK57">
    <cfRule type="cellIs" dxfId="149" priority="59" operator="equal">
      <formula>"Menor"</formula>
    </cfRule>
  </conditionalFormatting>
  <conditionalFormatting sqref="AM58 BD58:BD59 AN58:AN59">
    <cfRule type="cellIs" dxfId="148" priority="55" operator="equal">
      <formula>"Extrema"</formula>
    </cfRule>
    <cfRule type="cellIs" dxfId="147" priority="56" operator="equal">
      <formula>"Alta"</formula>
    </cfRule>
    <cfRule type="cellIs" dxfId="146" priority="57" operator="equal">
      <formula>"Moderada"</formula>
    </cfRule>
    <cfRule type="cellIs" dxfId="145" priority="58" operator="equal">
      <formula>"Baja"</formula>
    </cfRule>
  </conditionalFormatting>
  <conditionalFormatting sqref="AK58">
    <cfRule type="cellIs" dxfId="144" priority="52" operator="equal">
      <formula>"Moderado"</formula>
    </cfRule>
    <cfRule type="cellIs" dxfId="143" priority="53" operator="equal">
      <formula>"Catastrófico"</formula>
    </cfRule>
    <cfRule type="cellIs" dxfId="142" priority="54" operator="equal">
      <formula>"Mayor"</formula>
    </cfRule>
  </conditionalFormatting>
  <conditionalFormatting sqref="M58">
    <cfRule type="cellIs" dxfId="141" priority="47" operator="equal">
      <formula>"Muy Alta"</formula>
    </cfRule>
    <cfRule type="cellIs" dxfId="140" priority="48" operator="equal">
      <formula>"Alta"</formula>
    </cfRule>
    <cfRule type="cellIs" dxfId="139" priority="49" operator="equal">
      <formula>"Media"</formula>
    </cfRule>
    <cfRule type="cellIs" dxfId="138" priority="50" operator="equal">
      <formula>"Baja"</formula>
    </cfRule>
    <cfRule type="cellIs" dxfId="137" priority="51" operator="equal">
      <formula>"Muy baja"</formula>
    </cfRule>
  </conditionalFormatting>
  <conditionalFormatting sqref="AK58">
    <cfRule type="cellIs" dxfId="136" priority="46" operator="equal">
      <formula>"Leve"</formula>
    </cfRule>
  </conditionalFormatting>
  <conditionalFormatting sqref="AK58">
    <cfRule type="cellIs" dxfId="135" priority="45" operator="equal">
      <formula>"Menor"</formula>
    </cfRule>
  </conditionalFormatting>
  <conditionalFormatting sqref="BD15">
    <cfRule type="cellIs" dxfId="134" priority="41" operator="equal">
      <formula>"Extrema"</formula>
    </cfRule>
    <cfRule type="cellIs" dxfId="133" priority="42" operator="equal">
      <formula>"Alta"</formula>
    </cfRule>
    <cfRule type="cellIs" dxfId="132" priority="43" operator="equal">
      <formula>"Moderada"</formula>
    </cfRule>
    <cfRule type="cellIs" dxfId="131" priority="44" operator="equal">
      <formula>"Baja"</formula>
    </cfRule>
  </conditionalFormatting>
  <conditionalFormatting sqref="BD103 AM103:AN103">
    <cfRule type="cellIs" dxfId="130" priority="37" operator="equal">
      <formula>"Extrema"</formula>
    </cfRule>
    <cfRule type="cellIs" dxfId="129" priority="38" operator="equal">
      <formula>"Alta"</formula>
    </cfRule>
    <cfRule type="cellIs" dxfId="128" priority="39" operator="equal">
      <formula>"Moderada"</formula>
    </cfRule>
    <cfRule type="cellIs" dxfId="127" priority="40" operator="equal">
      <formula>"Baja"</formula>
    </cfRule>
  </conditionalFormatting>
  <conditionalFormatting sqref="AK103">
    <cfRule type="cellIs" dxfId="126" priority="34" operator="equal">
      <formula>"Moderado"</formula>
    </cfRule>
    <cfRule type="cellIs" dxfId="125" priority="35" operator="equal">
      <formula>"Catastrófico"</formula>
    </cfRule>
    <cfRule type="cellIs" dxfId="124" priority="36" operator="equal">
      <formula>"Mayor"</formula>
    </cfRule>
  </conditionalFormatting>
  <conditionalFormatting sqref="M103">
    <cfRule type="cellIs" dxfId="123" priority="29" operator="equal">
      <formula>"Muy Alta"</formula>
    </cfRule>
    <cfRule type="cellIs" dxfId="122" priority="30" operator="equal">
      <formula>"Alta"</formula>
    </cfRule>
    <cfRule type="cellIs" dxfId="121" priority="31" operator="equal">
      <formula>"Media"</formula>
    </cfRule>
    <cfRule type="cellIs" dxfId="120" priority="32" operator="equal">
      <formula>"Baja"</formula>
    </cfRule>
    <cfRule type="cellIs" dxfId="119" priority="33" operator="equal">
      <formula>"Muy baja"</formula>
    </cfRule>
  </conditionalFormatting>
  <conditionalFormatting sqref="AK103">
    <cfRule type="cellIs" dxfId="118" priority="28" operator="equal">
      <formula>"Leve"</formula>
    </cfRule>
  </conditionalFormatting>
  <conditionalFormatting sqref="AK103">
    <cfRule type="cellIs" dxfId="117" priority="27" operator="equal">
      <formula>"Menor"</formula>
    </cfRule>
  </conditionalFormatting>
  <conditionalFormatting sqref="BD40">
    <cfRule type="cellIs" dxfId="116" priority="23" operator="equal">
      <formula>"Extrema"</formula>
    </cfRule>
    <cfRule type="cellIs" dxfId="115" priority="24" operator="equal">
      <formula>"Alta"</formula>
    </cfRule>
    <cfRule type="cellIs" dxfId="114" priority="25" operator="equal">
      <formula>"Moderada"</formula>
    </cfRule>
    <cfRule type="cellIs" dxfId="113" priority="26" operator="equal">
      <formula>"Baja"</formula>
    </cfRule>
  </conditionalFormatting>
  <conditionalFormatting sqref="BD36:BD37">
    <cfRule type="cellIs" dxfId="112" priority="5" operator="equal">
      <formula>"Extrema"</formula>
    </cfRule>
    <cfRule type="cellIs" dxfId="111" priority="6" operator="equal">
      <formula>"Alta"</formula>
    </cfRule>
    <cfRule type="cellIs" dxfId="110" priority="7" operator="equal">
      <formula>"Moderada"</formula>
    </cfRule>
    <cfRule type="cellIs" dxfId="109" priority="8" operator="equal">
      <formula>"Baja"</formula>
    </cfRule>
  </conditionalFormatting>
  <conditionalFormatting sqref="AM36:AN36 AN37">
    <cfRule type="cellIs" dxfId="108" priority="19" operator="equal">
      <formula>"Extrema"</formula>
    </cfRule>
    <cfRule type="cellIs" dxfId="107" priority="20" operator="equal">
      <formula>"Alta"</formula>
    </cfRule>
    <cfRule type="cellIs" dxfId="106" priority="21" operator="equal">
      <formula>"Moderada"</formula>
    </cfRule>
    <cfRule type="cellIs" dxfId="105" priority="22" operator="equal">
      <formula>"Baja"</formula>
    </cfRule>
  </conditionalFormatting>
  <conditionalFormatting sqref="AK36">
    <cfRule type="cellIs" dxfId="104" priority="16" operator="equal">
      <formula>"Moderado"</formula>
    </cfRule>
    <cfRule type="cellIs" dxfId="103" priority="17" operator="equal">
      <formula>"Catastrófico"</formula>
    </cfRule>
    <cfRule type="cellIs" dxfId="102" priority="18" operator="equal">
      <formula>"Mayor"</formula>
    </cfRule>
  </conditionalFormatting>
  <conditionalFormatting sqref="M36">
    <cfRule type="cellIs" dxfId="101" priority="11" operator="equal">
      <formula>"Muy Alta"</formula>
    </cfRule>
    <cfRule type="cellIs" dxfId="100" priority="12" operator="equal">
      <formula>"Alta"</formula>
    </cfRule>
    <cfRule type="cellIs" dxfId="99" priority="13" operator="equal">
      <formula>"Media"</formula>
    </cfRule>
    <cfRule type="cellIs" dxfId="98" priority="14" operator="equal">
      <formula>"Baja"</formula>
    </cfRule>
    <cfRule type="cellIs" dxfId="97" priority="15" operator="equal">
      <formula>"Muy baja"</formula>
    </cfRule>
  </conditionalFormatting>
  <conditionalFormatting sqref="AK36">
    <cfRule type="cellIs" dxfId="96" priority="10" operator="equal">
      <formula>"Leve"</formula>
    </cfRule>
  </conditionalFormatting>
  <conditionalFormatting sqref="AK36">
    <cfRule type="cellIs" dxfId="95" priority="9" operator="equal">
      <formula>"Menor"</formula>
    </cfRule>
  </conditionalFormatting>
  <conditionalFormatting sqref="AN17:AN18">
    <cfRule type="cellIs" dxfId="94" priority="1" operator="equal">
      <formula>"Extrema"</formula>
    </cfRule>
    <cfRule type="cellIs" dxfId="93" priority="2" operator="equal">
      <formula>"Alta"</formula>
    </cfRule>
    <cfRule type="cellIs" dxfId="92" priority="3" operator="equal">
      <formula>"Moderada"</formula>
    </cfRule>
    <cfRule type="cellIs" dxfId="91" priority="4" operator="equal">
      <formula>"Baja"</formula>
    </cfRule>
  </conditionalFormatting>
  <dataValidations count="5">
    <dataValidation type="list" allowBlank="1" showInputMessage="1" showErrorMessage="1" sqref="O9:AG147" xr:uid="{89E8AFE7-8103-4D21-B1C4-3FB22ED1ABF3}">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16C1022A-CAAE-4E74-9894-8642C864E27F}"/>
    <dataValidation allowBlank="1" showInputMessage="1" showErrorMessage="1" prompt="Manual: Controles ejecutados por personas_x000a__x000a_Automático: Son ejecutados por un sistema" sqref="AT8" xr:uid="{8B86B5D4-AF87-4C7A-975E-5FCF1A44685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84A99E5-E45C-42D5-B215-971FAF57EC29}"/>
    <dataValidation allowBlank="1" showInputMessage="1" showErrorMessage="1" prompt="_x000a__x000a_" sqref="AL8" xr:uid="{56F8DAC1-3150-418B-9C15-A4D38C75D64D}"/>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3433D384-D4A6-4BBD-92DF-84ADFE9586D1}">
          <x14:formula1>
            <xm:f>'E:\PLANEACIÓN 2022\RIESGOS 2022\[Oficial Mapa de Riesgos institucional 2022 versión 1(Recuperado automáticamente).xlsx]No Eliminar'!#REF!</xm:f>
          </x14:formula1>
          <xm:sqref>E58:F58</xm:sqref>
        </x14:dataValidation>
        <x14:dataValidation type="list" allowBlank="1" showInputMessage="1" showErrorMessage="1" xr:uid="{F66EB91A-E21A-42E0-9897-B13FA92CF558}">
          <x14:formula1>
            <xm:f>'C:\Users\PRUIZV\Downloads\[RIESGO 37 - ATENCIÓN SOCIAL.xlsx]No Eliminar'!#REF!</xm:f>
          </x14:formula1>
          <xm:sqref>H58 AN58:AN59 AR58:AR59 AW58:AY59 K58</xm:sqref>
        </x14:dataValidation>
        <x14:dataValidation type="list" allowBlank="1" showInputMessage="1" showErrorMessage="1" xr:uid="{A105A024-C0B6-4CDB-89E4-04863ED2C0F3}">
          <x14:formula1>
            <xm:f>'C:\Users\PRUIZV\Downloads\[RETROALIMENTACIÓN PROCESO TRATAMIENTO PENITENCIARIO 2022.xlsx]No Eliminar'!#REF!</xm:f>
          </x14:formula1>
          <xm:sqref>BE109 AT109 AY109</xm:sqref>
        </x14:dataValidation>
        <x14:dataValidation type="list" allowBlank="1" showInputMessage="1" showErrorMessage="1" xr:uid="{954E2CA1-50B9-4AFB-A076-ED73D0F6AE03}">
          <x14:formula1>
            <xm:f>'C:\Users\OGOMEZP\Downloads\[Formato Mapa de Riesgos 2022 (version 1) (2).xlsx]No Eliminar'!#REF!</xm:f>
          </x14:formula1>
          <xm:sqref>K51:L53 E51:F52 H51:H52 AW49:AY49 AW51:AY52</xm:sqref>
        </x14:dataValidation>
        <x14:dataValidation type="list" allowBlank="1" showInputMessage="1" showErrorMessage="1" xr:uid="{09CB620A-A460-430D-8AE2-8749A458B552}">
          <x14:formula1>
            <xm:f>'E:\PLANEACIÓN 2022\RIESGOS 2022\Retroalimentaciones 2022\[Derechos Humanos -Formato Mapa de Riesgos 2022.xlsx]No Eliminar'!#REF!</xm:f>
          </x14:formula1>
          <xm:sqref>AN25:AN27 H28:H29 K28:L29</xm:sqref>
        </x14:dataValidation>
        <x14:dataValidation type="list" allowBlank="1" showErrorMessage="1" xr:uid="{7A037406-B579-4B78-826D-C2C2DF87D606}">
          <x14:formula1>
            <xm:f>'[CONTROL INTERNO Formato Mapa de Riesgos 2022 (1) (5).xlsx]No Eliminar'!#REF!</xm:f>
          </x14:formula1>
          <xm:sqref>K17</xm:sqref>
        </x14:dataValidation>
        <x14:dataValidation type="list" allowBlank="1" showInputMessage="1" showErrorMessage="1" xr:uid="{131A580C-2B9A-426D-B619-319D1EA62383}">
          <x14:formula1>
            <xm:f>'E:\PLANEACIÓN 2022\RIESGOS 2022\Retroalimentaciones 2022\[PLANEACIÓNFormato Mapa de Riesgos 2022 GRUES.xlsx]No Eliminar'!#REF!</xm:f>
          </x14:formula1>
          <xm:sqref>K14:K16 H16</xm:sqref>
        </x14:dataValidation>
        <x14:dataValidation type="list" allowBlank="1" showInputMessage="1" showErrorMessage="1" xr:uid="{BF06D703-80C8-4F6E-BD78-E072E353F3EC}">
          <x14:formula1>
            <xm:f>'No Eliminar'!$D$26:$D$27</xm:f>
          </x14:formula1>
          <xm:sqref>AY139:AY142 AY79:AY108 AY50 AY110:AY137 AY144:AY147 AY35:AY48 AY53:AY56 AY60:AY77 AY9:AY33</xm:sqref>
        </x14:dataValidation>
        <x14:dataValidation type="list" allowBlank="1" showInputMessage="1" showErrorMessage="1" xr:uid="{5848CBB2-29FC-4C7D-9B30-4D2596245915}">
          <x14:formula1>
            <xm:f>'No Eliminar'!$D$24:$D$25</xm:f>
          </x14:formula1>
          <xm:sqref>AX139:AX142 AX79:AX137 AX50 AX144:AX147 AX35:AX48 AX53:AX56 AX60:AX77 AX9:AX33</xm:sqref>
        </x14:dataValidation>
        <x14:dataValidation type="list" allowBlank="1" showInputMessage="1" showErrorMessage="1" xr:uid="{167E90FA-FBA5-4DBE-A470-F733EBDF8316}">
          <x14:formula1>
            <xm:f>'No Eliminar'!$D$22:$D$23</xm:f>
          </x14:formula1>
          <xm:sqref>AW139:AW142 AW79:AW137 AW50 AW144:AW147 AW35:AW48 AW53:AW56 AW60:AW77 AW9:AW33</xm:sqref>
        </x14:dataValidation>
        <x14:dataValidation type="list" allowBlank="1" showInputMessage="1" showErrorMessage="1" xr:uid="{CC26904B-2FFD-4019-A276-7AB9EC387D97}">
          <x14:formula1>
            <xm:f>'No Eliminar'!$K$15:$K$19</xm:f>
          </x14:formula1>
          <xm:sqref>AI9 AI12 AI38:AI39 AI19:AI20 AI23 AI25 AI28 AI30 AI32 AI46 AI146 AI139 AI144 AI137 AI82 AI131:AI132 AI135 AI76:AI77 AI79:AI80 AI142 AI85 AI87 AI90 AI96 AI100 AI120 AI122 AI124 AI127 AI129 AI115 AI43:AI44 AI103:AI112 AI48:AI54 AI117:AI118 AI62 AI67:AI68 AI70:AI73 AI56:AI58 AI60 AI41 AI35:AI36 AI14:AI17</xm:sqref>
        </x14:dataValidation>
        <x14:dataValidation type="list" allowBlank="1" showInputMessage="1" showErrorMessage="1" xr:uid="{76CAA503-D775-4F02-8410-B4642D4A644E}">
          <x14:formula1>
            <xm:f>'No Eliminar'!$V$3:$V$7</xm:f>
          </x14:formula1>
          <xm:sqref>K9 K12 K19:K20 K23 K25 K30 K32 K46 K146 K139 K144 K137 K85 K82 K135 K77 K79:K80 K142 K87 K90 K96 K100 K131:K132 K120 K122 K124 K127 K129 K115 K103:K112 K54 K48:K50 K117:K118 K62 K67:K68 K70:K73 K56:K57 K60 K35:K36 K38:K43</xm:sqref>
        </x14:dataValidation>
        <x14:dataValidation type="list" allowBlank="1" showInputMessage="1" showErrorMessage="1" xr:uid="{9103B0E7-B3D5-4E70-B86F-84F5353605A4}">
          <x14:formula1>
            <xm:f>'No Eliminar'!$K$3:$K$6</xm:f>
          </x14:formula1>
          <xm:sqref>BE9 BE12 BE38:BE39 BE19:BE20 BE23 BE25 BE28 BE30 BE32 BE46 BE146 BE139 BE144 BE137 BE85 BE82 BE135 BE79:BE80 BE142 BE87 BE90 BE96 BE100 BE76:BE77 BE131:BE132 BE120 BE122 BE124 BE127 BE129 BE115 BE110:BE112 BE103:BE108 BE48:BE54 BE117:BE118 BE62 BE67:BE68 BE70:BE73 BE56:BE58 BE60 BE43:BE44 BE41 BE35:BE36 BE14:BE17</xm:sqref>
        </x14:dataValidation>
        <x14:dataValidation type="list" allowBlank="1" showInputMessage="1" showErrorMessage="1" xr:uid="{CF69769D-DFEB-4906-AA1C-910575354A57}">
          <x14:formula1>
            <xm:f>'No Eliminar'!$M$3:$M$4</xm:f>
          </x14:formula1>
          <xm:sqref>AT139:AT142 AT144:AT147 AT110:AT137 AT35:AT77 AT79:AT108 AT9:AT33</xm:sqref>
        </x14:dataValidation>
        <x14:dataValidation type="list" allowBlank="1" showInputMessage="1" showErrorMessage="1" xr:uid="{12EA7A79-ED88-4ACF-9114-DFC26F578E9B}">
          <x14:formula1>
            <xm:f>'No Eliminar'!$L$3:$L$5</xm:f>
          </x14:formula1>
          <xm:sqref>AR139:AR142 AR144:AR147 AR79:AR137 AR35:AR57 AR60:AR77 AR9:AR33</xm:sqref>
        </x14:dataValidation>
        <x14:dataValidation type="list" allowBlank="1" showInputMessage="1" showErrorMessage="1" xr:uid="{5221172F-0AAD-478D-8585-81C113C60BD7}">
          <x14:formula1>
            <xm:f>'No Eliminar'!$L$8:$L$15</xm:f>
          </x14:formula1>
          <xm:sqref>AN28:AN33 AN79 AN139:AN142 AN144:AN147 AN82:AN137 AN60:AN77 AN35:AN57 AN9:AN24</xm:sqref>
        </x14:dataValidation>
        <x14:dataValidation type="list" allowBlank="1" showInputMessage="1" showErrorMessage="1" xr:uid="{E4A17549-3052-44B9-8883-946BB0E217BF}">
          <x14:formula1>
            <xm:f>'No Eliminar'!$S$16:$S$20</xm:f>
          </x14:formula1>
          <xm:sqref>L9 L12 L38:L41 L19:L20 L23 L25 L30 L32 L46 L146 L139 L144 L137 L85 L82 L135 L76:L77 L79:L80 L142 L87 L90 L96 L100 L131:L132 L120 L122 L124 L127 L129 L115 L43:L44 L103:L112 L54 L48:L50 L117:L118 L62 L67:L68 L70:L73 L56:L58 L60 L35:L36 L14:L17</xm:sqref>
        </x14:dataValidation>
        <x14:dataValidation type="list" allowBlank="1" showInputMessage="1" showErrorMessage="1" xr:uid="{7014FF8D-4FEC-4554-929F-A6A0D6EAE4E1}">
          <x14:formula1>
            <xm:f>'No Eliminar'!$V$9:$V$15</xm:f>
          </x14:formula1>
          <xm:sqref>H9 H12 H14:H15 H38:H39 H19:H20 H23 H25 H30 H32 H46 H146 H139 H144 H137 H135 H76:H80 H142 H82 H84:H87 H90 H96 H100 H131:H132 H120 H122 H124 H127 H129 H115 H43 H103:H112 H53:H54 H48:H50 H117:H118 H62 H67:H68 H70:H73 H56:H57 H60 H41 H35:H36 H17</xm:sqref>
        </x14:dataValidation>
        <x14:dataValidation type="list" allowBlank="1" showInputMessage="1" showErrorMessage="1" xr:uid="{EA8D7BFF-A5CD-413C-A4C6-CD0FB101F4F0}">
          <x14:formula1>
            <xm:f>'No Eliminar'!$G$14:$G$16</xm:f>
          </x14:formula1>
          <xm:sqref>E9 E12 E38:E39 E19:E20 E23 E28 E25 E30 E32 E46 E146 E139 E144 E137 E85 E82 E135 E79:E80 E142 E87 E90 E96 E100 E131:E132 E76:E77 E120 E122 E124 E127 E129 E115 E43:E44 E103:E112 E53:E54 E48:E50 E117:E118 E62 E67:E68 E70:E73 E56:E57 E60 E41 E35:E36 E14:E17</xm:sqref>
        </x14:dataValidation>
        <x14:dataValidation type="list" allowBlank="1" showInputMessage="1" showErrorMessage="1" xr:uid="{0711F320-9E76-4E79-BE77-382003DBDD2F}">
          <x14:formula1>
            <xm:f>'No Eliminar'!$R$3:$R$117</xm:f>
          </x14:formula1>
          <xm:sqref>F9 F12 F38:F39 F19:F20 F23 F25 F28 F30 F32 F46 F146 F139 F137 F85 F82 F144 F135 F76:F77 F79:F80 F142 F87 F90 F96 F100 F131:F132 F120 F122 F124 F127 F129 F115 F43:F44 F103:F112 F53:F54 F48:F50 F117:F118 F62 F67:F68 F70:F73 F56:F57 F60 F41 F35:F36 F14:F17</xm:sqref>
        </x14:dataValidation>
        <x14:dataValidation type="list" allowBlank="1" showInputMessage="1" showErrorMessage="1" xr:uid="{08CCE356-0A74-4A6A-90F9-83404809B581}">
          <x14:formula1>
            <xm:f>'No Eliminar'!$B$3:$B$18</xm:f>
          </x14:formula1>
          <xm:sqref>B9 B12 B17:B18 B20 B30 B131 B144 B137 B104 B43:B44 B35:B37 B48 B60 B70 B118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614A-7D18-4AC1-8883-AD0FB2601490}">
  <sheetPr>
    <tabColor rgb="FFFF0000"/>
  </sheetPr>
  <dimension ref="A1:CG44"/>
  <sheetViews>
    <sheetView showGridLines="0" topLeftCell="Y1" zoomScale="70" zoomScaleNormal="70" workbookViewId="0">
      <selection activeCell="AM41" sqref="AM41"/>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092" customWidth="1"/>
    <col min="7" max="7" width="42.5703125" style="1178" customWidth="1"/>
    <col min="8" max="8" width="29.42578125" style="1178" customWidth="1"/>
    <col min="9" max="9" width="30.42578125" style="1092" customWidth="1"/>
    <col min="10" max="10" width="36" style="1092" customWidth="1"/>
    <col min="11" max="11" width="36" style="1178" customWidth="1"/>
    <col min="12" max="12" width="20.140625" style="1178" bestFit="1" customWidth="1"/>
    <col min="13" max="13" width="22.28515625" style="1178" bestFit="1" customWidth="1"/>
    <col min="14" max="14" width="7.7109375" style="1174" customWidth="1"/>
    <col min="15" max="15" width="16.140625" style="1178" customWidth="1"/>
    <col min="16" max="16" width="17" style="1178" customWidth="1"/>
    <col min="17" max="17" width="15.5703125" style="1178" customWidth="1"/>
    <col min="18" max="18" width="17.28515625" style="1178" customWidth="1"/>
    <col min="19" max="19" width="14.42578125" style="1178" customWidth="1"/>
    <col min="20" max="20" width="13.28515625" style="1178" customWidth="1"/>
    <col min="21" max="21" width="15" style="1178" customWidth="1"/>
    <col min="22" max="22" width="18.42578125" style="1178" customWidth="1"/>
    <col min="23" max="23" width="13.7109375" style="1178" customWidth="1"/>
    <col min="24" max="24" width="15.140625" style="1178" customWidth="1"/>
    <col min="25" max="25" width="14.85546875" style="1178" customWidth="1"/>
    <col min="26" max="26" width="11.5703125" style="1178" customWidth="1"/>
    <col min="27" max="27" width="13" style="1178" customWidth="1"/>
    <col min="28" max="28" width="13.28515625" style="1178" customWidth="1"/>
    <col min="29" max="29" width="16" style="1178" customWidth="1"/>
    <col min="30" max="30" width="14.42578125" style="1178" customWidth="1"/>
    <col min="31" max="31" width="10.42578125" style="1178" customWidth="1"/>
    <col min="32" max="32" width="8.85546875" style="1178" customWidth="1"/>
    <col min="33" max="33" width="10.85546875" style="1178" customWidth="1"/>
    <col min="34" max="34" width="12.28515625" style="1092" customWidth="1"/>
    <col min="35" max="35" width="14.28515625" style="1179" customWidth="1"/>
    <col min="36" max="36" width="10.42578125" style="1179" customWidth="1"/>
    <col min="37" max="37" width="18.42578125" style="1189" customWidth="1"/>
    <col min="38" max="38" width="7.42578125" style="1179" bestFit="1" customWidth="1"/>
    <col min="39" max="39" width="61.85546875" style="1176" customWidth="1"/>
    <col min="40" max="40" width="24.28515625" style="1176" customWidth="1"/>
    <col min="41" max="41" width="15" style="1092" customWidth="1"/>
    <col min="42" max="42" width="7" style="1174" customWidth="1"/>
    <col min="43" max="43" width="7.7109375" style="1092" customWidth="1"/>
    <col min="44" max="44" width="8.28515625" style="1092" customWidth="1"/>
    <col min="45" max="45" width="8" style="1092" customWidth="1"/>
    <col min="46" max="46" width="6.7109375" style="1092" customWidth="1"/>
    <col min="47" max="49" width="3.5703125" style="1092" bestFit="1" customWidth="1"/>
    <col min="50" max="52" width="7.140625" style="1092" customWidth="1"/>
    <col min="53" max="53" width="7.140625" style="1181" customWidth="1"/>
    <col min="54" max="55" width="7.140625" style="1092" customWidth="1"/>
    <col min="56" max="56" width="35.85546875" style="1176" customWidth="1"/>
    <col min="57" max="57" width="35.42578125" style="1176" customWidth="1"/>
    <col min="58" max="59" width="20.42578125" style="1176" customWidth="1"/>
    <col min="60" max="60" width="12.28515625" style="1176" customWidth="1"/>
    <col min="61" max="61" width="56.7109375" style="1017" customWidth="1"/>
    <col min="62" max="16384" width="11.42578125" style="1092"/>
  </cols>
  <sheetData>
    <row r="1" spans="1:85" ht="41.25" customHeight="1" thickTop="1" thickBot="1" x14ac:dyDescent="0.35">
      <c r="B1" s="1546" t="s">
        <v>78</v>
      </c>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547"/>
      <c r="AA1" s="1547"/>
      <c r="AB1" s="1547"/>
      <c r="AC1" s="1547"/>
      <c r="AD1" s="1547"/>
      <c r="AE1" s="1547"/>
      <c r="AF1" s="1547"/>
      <c r="AG1" s="1547"/>
      <c r="AH1" s="1547"/>
      <c r="AI1" s="1547"/>
      <c r="AJ1" s="1547"/>
      <c r="AK1" s="1547"/>
      <c r="AL1" s="1547"/>
      <c r="AM1" s="1547"/>
      <c r="AN1" s="1547"/>
      <c r="AO1" s="1547"/>
      <c r="AP1" s="1547"/>
      <c r="AQ1" s="1547"/>
      <c r="AR1" s="1547"/>
      <c r="AS1" s="1547"/>
      <c r="AT1" s="1547"/>
      <c r="AU1" s="1547"/>
      <c r="AV1" s="1547"/>
      <c r="AW1" s="1547"/>
      <c r="AX1" s="1547"/>
      <c r="AY1" s="1547"/>
      <c r="AZ1" s="1547"/>
      <c r="BA1" s="1547"/>
      <c r="BB1" s="1547"/>
      <c r="BC1" s="1547"/>
      <c r="BD1" s="1547"/>
      <c r="BE1" s="1547"/>
      <c r="BF1" s="1547"/>
      <c r="BG1" s="1547"/>
      <c r="BH1" s="1547"/>
      <c r="BI1" s="1699"/>
    </row>
    <row r="2" spans="1:85" ht="41.25" customHeight="1" thickTop="1" thickBot="1" x14ac:dyDescent="0.35">
      <c r="B2" s="1546" t="s">
        <v>79</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547"/>
      <c r="AN2" s="1547"/>
      <c r="AO2" s="1547"/>
      <c r="AP2" s="1547"/>
      <c r="AQ2" s="1547"/>
      <c r="AR2" s="1547"/>
      <c r="AS2" s="1547"/>
      <c r="AT2" s="1547"/>
      <c r="AU2" s="1547"/>
      <c r="AV2" s="1547"/>
      <c r="AW2" s="1547"/>
      <c r="AX2" s="1547"/>
      <c r="AY2" s="1547"/>
      <c r="AZ2" s="1547"/>
      <c r="BA2" s="1547"/>
      <c r="BB2" s="1547"/>
      <c r="BC2" s="1547"/>
      <c r="BD2" s="1547"/>
      <c r="BE2" s="1547"/>
      <c r="BF2" s="1547"/>
      <c r="BG2" s="1547"/>
      <c r="BH2" s="1547"/>
      <c r="BI2" s="1547"/>
      <c r="BJ2" s="1039"/>
      <c r="BK2" s="1039"/>
      <c r="BL2" s="1039"/>
      <c r="BM2" s="1039"/>
      <c r="BN2" s="1039"/>
      <c r="BO2" s="1039"/>
      <c r="BP2" s="1039"/>
      <c r="BQ2" s="1039"/>
      <c r="BR2" s="1039"/>
      <c r="BS2" s="1039"/>
      <c r="BT2" s="1039"/>
      <c r="BU2" s="1039"/>
      <c r="BV2" s="1039"/>
      <c r="BW2" s="1039"/>
      <c r="BX2" s="1039"/>
      <c r="BY2" s="1039"/>
      <c r="BZ2" s="1039"/>
      <c r="CA2" s="1039"/>
      <c r="CB2" s="1039"/>
      <c r="CC2" s="1039"/>
      <c r="CD2" s="1039"/>
      <c r="CE2" s="1039"/>
      <c r="CF2" s="1039"/>
      <c r="CG2" s="1039"/>
    </row>
    <row r="3" spans="1:85" ht="41.25" customHeight="1" thickTop="1" thickBot="1" x14ac:dyDescent="0.35">
      <c r="B3" s="1546" t="s">
        <v>1431</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547"/>
      <c r="AN3" s="1547"/>
      <c r="AO3" s="1547"/>
      <c r="AP3" s="1547"/>
      <c r="AQ3" s="1547"/>
      <c r="AR3" s="1547"/>
      <c r="AS3" s="1547"/>
      <c r="AT3" s="1547"/>
      <c r="AU3" s="1547"/>
      <c r="AV3" s="1547"/>
      <c r="AW3" s="1547"/>
      <c r="AX3" s="1547"/>
      <c r="AY3" s="1547"/>
      <c r="AZ3" s="1547"/>
      <c r="BA3" s="1547"/>
      <c r="BB3" s="1547"/>
      <c r="BC3" s="1547"/>
      <c r="BD3" s="1547"/>
      <c r="BE3" s="1547"/>
      <c r="BF3" s="1547"/>
      <c r="BG3" s="1547"/>
      <c r="BH3" s="1547"/>
      <c r="BI3" s="1547"/>
      <c r="BJ3" s="1823"/>
      <c r="BK3" s="1823"/>
      <c r="BL3" s="1823"/>
      <c r="BM3" s="1823"/>
      <c r="BN3" s="1823"/>
      <c r="BO3" s="1823"/>
      <c r="BP3" s="1823"/>
      <c r="BQ3" s="1823"/>
      <c r="BR3" s="1823"/>
      <c r="BS3" s="1823"/>
      <c r="BT3" s="1823"/>
      <c r="BU3" s="1823"/>
      <c r="BV3" s="1823"/>
      <c r="BW3" s="1823"/>
      <c r="BX3" s="1823"/>
      <c r="BY3" s="1823"/>
      <c r="BZ3" s="1823"/>
      <c r="CA3" s="1823"/>
      <c r="CB3" s="1823"/>
      <c r="CC3" s="1823"/>
      <c r="CD3" s="1823"/>
      <c r="CE3" s="1823"/>
      <c r="CF3" s="1823"/>
      <c r="CG3" s="1823"/>
    </row>
    <row r="4" spans="1:85" ht="42.75" customHeight="1" thickTop="1" thickBot="1" x14ac:dyDescent="0.35">
      <c r="B4" s="1546" t="s">
        <v>1432</v>
      </c>
      <c r="C4" s="1547"/>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1547"/>
      <c r="AC4" s="1547"/>
      <c r="AD4" s="1547"/>
      <c r="AE4" s="1547"/>
      <c r="AF4" s="1547"/>
      <c r="AG4" s="1547"/>
      <c r="AH4" s="1547"/>
      <c r="AI4" s="1547"/>
      <c r="AJ4" s="1547"/>
      <c r="AK4" s="1547"/>
      <c r="AL4" s="1547"/>
      <c r="AM4" s="1547"/>
      <c r="AN4" s="1547"/>
      <c r="AO4" s="1547"/>
      <c r="AP4" s="1547"/>
      <c r="AQ4" s="1547"/>
      <c r="AR4" s="1547"/>
      <c r="AS4" s="1547"/>
      <c r="AT4" s="1547"/>
      <c r="AU4" s="1547"/>
      <c r="AV4" s="1547"/>
      <c r="AW4" s="1547"/>
      <c r="AX4" s="1547"/>
      <c r="AY4" s="1547"/>
      <c r="AZ4" s="1547"/>
      <c r="BA4" s="1547"/>
      <c r="BB4" s="1547"/>
      <c r="BC4" s="1547"/>
      <c r="BD4" s="1547"/>
      <c r="BE4" s="1547"/>
      <c r="BF4" s="1547"/>
      <c r="BG4" s="1547"/>
      <c r="BH4" s="1547"/>
      <c r="BI4" s="1547"/>
      <c r="BJ4" s="1823"/>
      <c r="BK4" s="1823"/>
      <c r="BL4" s="1823"/>
      <c r="BM4" s="1823"/>
      <c r="BN4" s="1823"/>
      <c r="BO4" s="1823"/>
      <c r="BP4" s="1823"/>
      <c r="BQ4" s="1823"/>
      <c r="BR4" s="1823"/>
      <c r="BS4" s="1823"/>
      <c r="BT4" s="1823"/>
      <c r="BU4" s="1823"/>
      <c r="BV4" s="1823"/>
      <c r="BW4" s="1823"/>
      <c r="BX4" s="1823"/>
      <c r="BY4" s="1823"/>
      <c r="BZ4" s="1823"/>
      <c r="CA4" s="1823"/>
      <c r="CB4" s="1823"/>
      <c r="CC4" s="1823"/>
      <c r="CD4" s="1823"/>
      <c r="CE4" s="1823"/>
      <c r="CF4" s="1823"/>
      <c r="CG4" s="1823"/>
    </row>
    <row r="5" spans="1:85" ht="36.75" customHeight="1" thickTop="1" x14ac:dyDescent="0.3">
      <c r="B5" s="1811"/>
      <c r="C5" s="1811"/>
      <c r="D5" s="1811"/>
      <c r="E5" s="1811"/>
      <c r="F5" s="1811"/>
      <c r="G5" s="1811"/>
      <c r="H5" s="1811"/>
      <c r="I5" s="1811"/>
      <c r="J5" s="1811"/>
      <c r="K5" s="1811"/>
      <c r="L5" s="1811"/>
      <c r="M5" s="1811"/>
      <c r="N5" s="1811"/>
      <c r="O5" s="1811"/>
      <c r="P5" s="1811"/>
      <c r="Q5" s="1811"/>
      <c r="R5" s="1811"/>
      <c r="S5" s="1811"/>
      <c r="T5" s="1811"/>
      <c r="U5" s="1811"/>
      <c r="V5" s="1811"/>
      <c r="W5" s="1811"/>
      <c r="X5" s="1811"/>
      <c r="Y5" s="1811"/>
      <c r="Z5" s="1811"/>
      <c r="AA5" s="1811"/>
      <c r="AB5" s="1811"/>
      <c r="AC5" s="1811"/>
      <c r="AD5" s="1811"/>
      <c r="AE5" s="1811"/>
      <c r="AF5" s="1811"/>
      <c r="AG5" s="1811"/>
      <c r="AH5" s="1811"/>
      <c r="AI5" s="1811"/>
      <c r="AJ5" s="1811"/>
      <c r="AK5" s="1811"/>
      <c r="AL5" s="1811"/>
      <c r="AM5" s="1811"/>
      <c r="AN5" s="1811"/>
      <c r="AO5" s="1811"/>
      <c r="AP5" s="1811"/>
      <c r="AQ5" s="1811"/>
      <c r="AR5" s="1811"/>
      <c r="AS5" s="1811"/>
      <c r="AT5" s="1811"/>
      <c r="AU5" s="1811"/>
      <c r="AV5" s="1811"/>
      <c r="AW5" s="1811"/>
      <c r="AX5" s="1811"/>
      <c r="AY5" s="1811"/>
      <c r="AZ5" s="1811"/>
      <c r="BA5" s="1811"/>
      <c r="BB5" s="1811"/>
      <c r="BC5" s="1811"/>
      <c r="BD5" s="1811"/>
      <c r="BE5" s="1811"/>
      <c r="BF5" s="1811"/>
      <c r="BG5" s="1811"/>
      <c r="BH5" s="1811"/>
      <c r="BI5" s="1811"/>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row>
    <row r="6" spans="1:85" ht="55.5" customHeight="1" x14ac:dyDescent="0.3">
      <c r="B6" s="1550"/>
      <c r="C6" s="1550"/>
      <c r="D6" s="1550"/>
      <c r="E6" s="1550"/>
      <c r="F6" s="1550"/>
      <c r="G6" s="1550"/>
      <c r="H6" s="1550"/>
      <c r="I6" s="1550"/>
      <c r="J6" s="1550"/>
      <c r="K6" s="1550"/>
      <c r="L6" s="1551"/>
      <c r="M6" s="1554" t="s">
        <v>0</v>
      </c>
      <c r="N6" s="1555"/>
      <c r="O6" s="1555"/>
      <c r="P6" s="1555"/>
      <c r="Q6" s="1555"/>
      <c r="R6" s="1555"/>
      <c r="S6" s="1555"/>
      <c r="T6" s="1555"/>
      <c r="U6" s="1555"/>
      <c r="V6" s="1555"/>
      <c r="W6" s="1555"/>
      <c r="X6" s="1555"/>
      <c r="Y6" s="1555"/>
      <c r="Z6" s="1555"/>
      <c r="AA6" s="1555"/>
      <c r="AB6" s="1555"/>
      <c r="AC6" s="1555"/>
      <c r="AD6" s="1555"/>
      <c r="AE6" s="1555"/>
      <c r="AF6" s="1555"/>
      <c r="AG6" s="1555"/>
      <c r="AH6" s="1555"/>
      <c r="AI6" s="1555"/>
      <c r="AJ6" s="1555"/>
      <c r="AK6" s="1556"/>
      <c r="AL6" s="1560" t="s">
        <v>1</v>
      </c>
      <c r="AM6" s="1561"/>
      <c r="AN6" s="1561"/>
      <c r="AO6" s="1561"/>
      <c r="AP6" s="1561"/>
      <c r="AQ6" s="1561"/>
      <c r="AR6" s="1561"/>
      <c r="AS6" s="1561"/>
      <c r="AT6" s="1561"/>
      <c r="AU6" s="1561"/>
      <c r="AV6" s="1561"/>
      <c r="AW6" s="1562"/>
      <c r="AX6" s="1560" t="s">
        <v>2</v>
      </c>
      <c r="AY6" s="1561"/>
      <c r="AZ6" s="1561"/>
      <c r="BA6" s="1561"/>
      <c r="BB6" s="1561"/>
      <c r="BC6" s="1562"/>
      <c r="BD6" s="1671" t="s">
        <v>3</v>
      </c>
      <c r="BE6" s="1672"/>
      <c r="BF6" s="1672"/>
      <c r="BG6" s="1672"/>
      <c r="BH6" s="1673"/>
      <c r="BI6" s="1361" t="s">
        <v>87</v>
      </c>
      <c r="BJ6" s="1039"/>
      <c r="BK6" s="1039"/>
      <c r="BL6" s="1039"/>
      <c r="BM6" s="1039"/>
      <c r="BN6" s="1039"/>
      <c r="BO6" s="1039"/>
      <c r="BP6" s="1039"/>
      <c r="BQ6" s="1039"/>
      <c r="BR6" s="1039"/>
      <c r="BS6" s="1039"/>
      <c r="BT6" s="1039"/>
      <c r="BU6" s="1039"/>
      <c r="BV6" s="1039"/>
      <c r="BW6" s="1039"/>
      <c r="BX6" s="1039"/>
      <c r="BY6" s="1039"/>
      <c r="BZ6" s="1039"/>
      <c r="CA6" s="1039"/>
      <c r="CB6" s="1039"/>
      <c r="CC6" s="1039"/>
      <c r="CD6" s="1039"/>
      <c r="CE6" s="1039"/>
      <c r="CF6" s="1039"/>
      <c r="CG6" s="1039"/>
    </row>
    <row r="7" spans="1:85" ht="30.75" customHeight="1" x14ac:dyDescent="0.3">
      <c r="B7" s="1552"/>
      <c r="C7" s="1552"/>
      <c r="D7" s="1552"/>
      <c r="E7" s="1552"/>
      <c r="F7" s="1552"/>
      <c r="G7" s="1552"/>
      <c r="H7" s="1552"/>
      <c r="I7" s="1552"/>
      <c r="J7" s="1552"/>
      <c r="K7" s="1552"/>
      <c r="L7" s="1553"/>
      <c r="M7" s="1557"/>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9"/>
      <c r="AL7" s="1566" t="s">
        <v>85</v>
      </c>
      <c r="AM7" s="1660" t="s">
        <v>86</v>
      </c>
      <c r="AN7" s="1751" t="s">
        <v>89</v>
      </c>
      <c r="AO7" s="1574" t="s">
        <v>4</v>
      </c>
      <c r="AP7" s="1576" t="s">
        <v>5</v>
      </c>
      <c r="AQ7" s="1577"/>
      <c r="AR7" s="1577"/>
      <c r="AS7" s="1577"/>
      <c r="AT7" s="1577"/>
      <c r="AU7" s="1577"/>
      <c r="AV7" s="1577"/>
      <c r="AW7" s="1578"/>
      <c r="AX7" s="1539" t="s">
        <v>6</v>
      </c>
      <c r="AY7" s="1539" t="s">
        <v>7</v>
      </c>
      <c r="AZ7" s="1570" t="s">
        <v>8</v>
      </c>
      <c r="BA7" s="1570" t="s">
        <v>9</v>
      </c>
      <c r="BB7" s="1570" t="s">
        <v>10</v>
      </c>
      <c r="BC7" s="1566" t="s">
        <v>11</v>
      </c>
      <c r="BD7" s="1660" t="s">
        <v>3</v>
      </c>
      <c r="BE7" s="1660" t="s">
        <v>12</v>
      </c>
      <c r="BF7" s="1660" t="s">
        <v>13</v>
      </c>
      <c r="BG7" s="1660" t="s">
        <v>14</v>
      </c>
      <c r="BH7" s="1660" t="s">
        <v>15</v>
      </c>
      <c r="BI7" s="1660" t="s">
        <v>88</v>
      </c>
    </row>
    <row r="8" spans="1:85" s="1093" customFormat="1" ht="144" customHeight="1" thickBot="1" x14ac:dyDescent="0.3">
      <c r="B8" s="1094" t="s">
        <v>17</v>
      </c>
      <c r="C8" s="1182" t="s">
        <v>75</v>
      </c>
      <c r="D8" s="1182" t="s">
        <v>76</v>
      </c>
      <c r="E8" s="1096" t="s">
        <v>18</v>
      </c>
      <c r="F8" s="1094" t="s">
        <v>77</v>
      </c>
      <c r="G8" s="1183" t="s">
        <v>80</v>
      </c>
      <c r="H8" s="1099" t="s">
        <v>21</v>
      </c>
      <c r="I8" s="1099" t="s">
        <v>19</v>
      </c>
      <c r="J8" s="1099" t="s">
        <v>20</v>
      </c>
      <c r="K8" s="1099" t="s">
        <v>354</v>
      </c>
      <c r="L8" s="1099" t="s">
        <v>22</v>
      </c>
      <c r="M8" s="1101" t="s">
        <v>81</v>
      </c>
      <c r="N8" s="1101" t="s">
        <v>23</v>
      </c>
      <c r="O8" s="1099" t="s">
        <v>24</v>
      </c>
      <c r="P8" s="1099" t="s">
        <v>25</v>
      </c>
      <c r="Q8" s="1099" t="s">
        <v>26</v>
      </c>
      <c r="R8" s="1099" t="s">
        <v>27</v>
      </c>
      <c r="S8" s="1099" t="s">
        <v>28</v>
      </c>
      <c r="T8" s="1099" t="s">
        <v>29</v>
      </c>
      <c r="U8" s="1099" t="s">
        <v>30</v>
      </c>
      <c r="V8" s="1099" t="s">
        <v>31</v>
      </c>
      <c r="W8" s="1099" t="s">
        <v>32</v>
      </c>
      <c r="X8" s="1099" t="s">
        <v>33</v>
      </c>
      <c r="Y8" s="1099" t="s">
        <v>34</v>
      </c>
      <c r="Z8" s="1099" t="s">
        <v>35</v>
      </c>
      <c r="AA8" s="1099" t="s">
        <v>36</v>
      </c>
      <c r="AB8" s="1099" t="s">
        <v>37</v>
      </c>
      <c r="AC8" s="1099" t="s">
        <v>38</v>
      </c>
      <c r="AD8" s="1099" t="s">
        <v>39</v>
      </c>
      <c r="AE8" s="1099" t="s">
        <v>40</v>
      </c>
      <c r="AF8" s="1099" t="s">
        <v>41</v>
      </c>
      <c r="AG8" s="1099" t="s">
        <v>42</v>
      </c>
      <c r="AH8" s="1101" t="s">
        <v>43</v>
      </c>
      <c r="AI8" s="1101" t="s">
        <v>18</v>
      </c>
      <c r="AJ8" s="1101" t="s">
        <v>1429</v>
      </c>
      <c r="AK8" s="1101" t="s">
        <v>83</v>
      </c>
      <c r="AL8" s="1567"/>
      <c r="AM8" s="1810"/>
      <c r="AN8" s="1822"/>
      <c r="AO8" s="1575"/>
      <c r="AP8" s="1094" t="s">
        <v>44</v>
      </c>
      <c r="AQ8" s="1184" t="s">
        <v>1401</v>
      </c>
      <c r="AR8" s="1094" t="s">
        <v>46</v>
      </c>
      <c r="AS8" s="1103" t="s">
        <v>1430</v>
      </c>
      <c r="AT8" s="1095" t="s">
        <v>45</v>
      </c>
      <c r="AU8" s="1094" t="s">
        <v>47</v>
      </c>
      <c r="AV8" s="1094" t="s">
        <v>48</v>
      </c>
      <c r="AW8" s="1094" t="s">
        <v>49</v>
      </c>
      <c r="AX8" s="1540"/>
      <c r="AY8" s="1540"/>
      <c r="AZ8" s="1571"/>
      <c r="BA8" s="1571"/>
      <c r="BB8" s="1571"/>
      <c r="BC8" s="1567"/>
      <c r="BD8" s="1821"/>
      <c r="BE8" s="1821"/>
      <c r="BF8" s="1821"/>
      <c r="BG8" s="1810"/>
      <c r="BH8" s="1810"/>
      <c r="BI8" s="1810"/>
    </row>
    <row r="9" spans="1:85" ht="114" customHeight="1" thickBot="1" x14ac:dyDescent="0.35">
      <c r="A9" s="1093"/>
      <c r="B9" s="1445" t="s">
        <v>203</v>
      </c>
      <c r="C9" s="1761" t="s">
        <v>205</v>
      </c>
      <c r="D9" s="1732" t="s">
        <v>223</v>
      </c>
      <c r="E9" s="1392" t="s">
        <v>74</v>
      </c>
      <c r="F9" s="1727" t="s">
        <v>237</v>
      </c>
      <c r="G9" s="1386" t="s">
        <v>1610</v>
      </c>
      <c r="H9" s="1372" t="s">
        <v>63</v>
      </c>
      <c r="I9" s="1382" t="s">
        <v>1264</v>
      </c>
      <c r="J9" s="1382" t="s">
        <v>1265</v>
      </c>
      <c r="K9" s="1382" t="s">
        <v>355</v>
      </c>
      <c r="L9" s="1372" t="s">
        <v>373</v>
      </c>
      <c r="M9" s="1384" t="s">
        <v>1636</v>
      </c>
      <c r="N9" s="1753">
        <v>0.2</v>
      </c>
      <c r="O9" s="1691" t="s">
        <v>53</v>
      </c>
      <c r="P9" s="1691" t="s">
        <v>54</v>
      </c>
      <c r="Q9" s="1691" t="s">
        <v>54</v>
      </c>
      <c r="R9" s="1691" t="s">
        <v>54</v>
      </c>
      <c r="S9" s="1691" t="s">
        <v>53</v>
      </c>
      <c r="T9" s="1691" t="s">
        <v>54</v>
      </c>
      <c r="U9" s="1691" t="s">
        <v>54</v>
      </c>
      <c r="V9" s="1691" t="s">
        <v>54</v>
      </c>
      <c r="W9" s="1691" t="s">
        <v>54</v>
      </c>
      <c r="X9" s="1691" t="s">
        <v>53</v>
      </c>
      <c r="Y9" s="1691" t="s">
        <v>54</v>
      </c>
      <c r="Z9" s="1691" t="s">
        <v>53</v>
      </c>
      <c r="AA9" s="1691" t="s">
        <v>54</v>
      </c>
      <c r="AB9" s="1691" t="s">
        <v>54</v>
      </c>
      <c r="AC9" s="1691" t="s">
        <v>53</v>
      </c>
      <c r="AD9" s="1691" t="s">
        <v>54</v>
      </c>
      <c r="AE9" s="1691" t="s">
        <v>53</v>
      </c>
      <c r="AF9" s="1691" t="s">
        <v>53</v>
      </c>
      <c r="AG9" s="1691" t="s">
        <v>54</v>
      </c>
      <c r="AH9" s="1803">
        <v>7</v>
      </c>
      <c r="AI9" s="1374" t="s">
        <v>130</v>
      </c>
      <c r="AJ9" s="1376">
        <v>0.8</v>
      </c>
      <c r="AK9" s="1378" t="s">
        <v>129</v>
      </c>
      <c r="AL9" s="1106" t="s">
        <v>84</v>
      </c>
      <c r="AM9" s="1218" t="s">
        <v>1611</v>
      </c>
      <c r="AN9" s="1185" t="s">
        <v>1613</v>
      </c>
      <c r="AO9" s="1148" t="s">
        <v>103</v>
      </c>
      <c r="AP9" s="1109" t="s">
        <v>62</v>
      </c>
      <c r="AQ9" s="1186">
        <v>0.15</v>
      </c>
      <c r="AR9" s="1109" t="s">
        <v>56</v>
      </c>
      <c r="AS9" s="1110">
        <v>0.15</v>
      </c>
      <c r="AT9" s="1111">
        <v>0.3</v>
      </c>
      <c r="AU9" s="1109" t="s">
        <v>57</v>
      </c>
      <c r="AV9" s="1109" t="s">
        <v>58</v>
      </c>
      <c r="AW9" s="1109" t="s">
        <v>59</v>
      </c>
      <c r="AX9" s="1111">
        <v>0.14000000000000001</v>
      </c>
      <c r="AY9" s="1112" t="s">
        <v>112</v>
      </c>
      <c r="AZ9" s="1111">
        <v>0.8</v>
      </c>
      <c r="BA9" s="1112" t="s">
        <v>130</v>
      </c>
      <c r="BB9" s="1402" t="s">
        <v>129</v>
      </c>
      <c r="BC9" s="1380" t="s">
        <v>60</v>
      </c>
      <c r="BD9" s="1820" t="s">
        <v>1638</v>
      </c>
      <c r="BE9" s="1693" t="s">
        <v>1615</v>
      </c>
      <c r="BF9" s="1814" t="s">
        <v>430</v>
      </c>
      <c r="BG9" s="1695">
        <v>44927</v>
      </c>
      <c r="BH9" s="1697" t="s">
        <v>1616</v>
      </c>
      <c r="BI9" s="1818" t="s">
        <v>1060</v>
      </c>
    </row>
    <row r="10" spans="1:85" ht="132.75" customHeight="1" thickBot="1" x14ac:dyDescent="0.35">
      <c r="A10" s="1093"/>
      <c r="B10" s="1447"/>
      <c r="C10" s="1762"/>
      <c r="D10" s="1733"/>
      <c r="E10" s="1393"/>
      <c r="F10" s="1728"/>
      <c r="G10" s="1388"/>
      <c r="H10" s="1373"/>
      <c r="I10" s="1383"/>
      <c r="J10" s="1383"/>
      <c r="K10" s="1383"/>
      <c r="L10" s="1373"/>
      <c r="M10" s="1385"/>
      <c r="N10" s="1754"/>
      <c r="O10" s="1802"/>
      <c r="P10" s="1802"/>
      <c r="Q10" s="1802"/>
      <c r="R10" s="1802"/>
      <c r="S10" s="1802"/>
      <c r="T10" s="1802"/>
      <c r="U10" s="1802"/>
      <c r="V10" s="1802"/>
      <c r="W10" s="1802"/>
      <c r="X10" s="1802"/>
      <c r="Y10" s="1802"/>
      <c r="Z10" s="1802"/>
      <c r="AA10" s="1802"/>
      <c r="AB10" s="1802"/>
      <c r="AC10" s="1802"/>
      <c r="AD10" s="1802"/>
      <c r="AE10" s="1802"/>
      <c r="AF10" s="1802"/>
      <c r="AG10" s="1802"/>
      <c r="AH10" s="1804"/>
      <c r="AI10" s="1375"/>
      <c r="AJ10" s="1377"/>
      <c r="AK10" s="1379"/>
      <c r="AL10" s="1151" t="s">
        <v>347</v>
      </c>
      <c r="AM10" s="1219" t="s">
        <v>1612</v>
      </c>
      <c r="AN10" s="1185" t="s">
        <v>1613</v>
      </c>
      <c r="AO10" s="1187" t="s">
        <v>103</v>
      </c>
      <c r="AP10" s="1130" t="s">
        <v>61</v>
      </c>
      <c r="AQ10" s="1188">
        <v>0.25</v>
      </c>
      <c r="AR10" s="1130" t="s">
        <v>56</v>
      </c>
      <c r="AS10" s="1131">
        <v>0.15</v>
      </c>
      <c r="AT10" s="1132">
        <v>0.4</v>
      </c>
      <c r="AU10" s="1130" t="s">
        <v>57</v>
      </c>
      <c r="AV10" s="1130" t="s">
        <v>58</v>
      </c>
      <c r="AW10" s="1130" t="s">
        <v>59</v>
      </c>
      <c r="AX10" s="1173">
        <v>8.4000000000000005E-2</v>
      </c>
      <c r="AY10" s="1133" t="s">
        <v>112</v>
      </c>
      <c r="AZ10" s="1132">
        <v>0.8</v>
      </c>
      <c r="BA10" s="1133" t="s">
        <v>130</v>
      </c>
      <c r="BB10" s="1403"/>
      <c r="BC10" s="1381"/>
      <c r="BD10" s="1669"/>
      <c r="BE10" s="1813"/>
      <c r="BF10" s="1815"/>
      <c r="BG10" s="1816"/>
      <c r="BH10" s="1817"/>
      <c r="BI10" s="1819"/>
    </row>
    <row r="11" spans="1:85" ht="153.75" customHeight="1" thickBot="1" x14ac:dyDescent="0.35">
      <c r="A11" s="1093"/>
      <c r="B11" s="1445" t="s">
        <v>192</v>
      </c>
      <c r="C11" s="1761" t="s">
        <v>214</v>
      </c>
      <c r="D11" s="1732" t="s">
        <v>1635</v>
      </c>
      <c r="E11" s="1392" t="s">
        <v>74</v>
      </c>
      <c r="F11" s="1727" t="s">
        <v>241</v>
      </c>
      <c r="G11" s="1386" t="s">
        <v>417</v>
      </c>
      <c r="H11" s="1372" t="s">
        <v>63</v>
      </c>
      <c r="I11" s="682" t="s">
        <v>432</v>
      </c>
      <c r="J11" s="1382" t="s">
        <v>433</v>
      </c>
      <c r="K11" s="1382" t="s">
        <v>355</v>
      </c>
      <c r="L11" s="1372" t="s">
        <v>371</v>
      </c>
      <c r="M11" s="1384" t="s">
        <v>149</v>
      </c>
      <c r="N11" s="1370">
        <v>0.6</v>
      </c>
      <c r="O11" s="1420" t="s">
        <v>54</v>
      </c>
      <c r="P11" s="1420" t="s">
        <v>53</v>
      </c>
      <c r="Q11" s="1420" t="s">
        <v>54</v>
      </c>
      <c r="R11" s="1420" t="s">
        <v>54</v>
      </c>
      <c r="S11" s="1420" t="s">
        <v>53</v>
      </c>
      <c r="T11" s="1420" t="s">
        <v>54</v>
      </c>
      <c r="U11" s="1420" t="s">
        <v>54</v>
      </c>
      <c r="V11" s="1420" t="s">
        <v>54</v>
      </c>
      <c r="W11" s="1420" t="s">
        <v>54</v>
      </c>
      <c r="X11" s="1420" t="s">
        <v>53</v>
      </c>
      <c r="Y11" s="1420" t="s">
        <v>53</v>
      </c>
      <c r="Z11" s="1420" t="s">
        <v>53</v>
      </c>
      <c r="AA11" s="1420" t="s">
        <v>54</v>
      </c>
      <c r="AB11" s="1420" t="s">
        <v>54</v>
      </c>
      <c r="AC11" s="1420" t="s">
        <v>54</v>
      </c>
      <c r="AD11" s="1420" t="s">
        <v>54</v>
      </c>
      <c r="AE11" s="1420" t="s">
        <v>53</v>
      </c>
      <c r="AF11" s="1420" t="s">
        <v>53</v>
      </c>
      <c r="AG11" s="1420" t="s">
        <v>54</v>
      </c>
      <c r="AH11" s="1709">
        <v>7</v>
      </c>
      <c r="AI11" s="1374" t="s">
        <v>130</v>
      </c>
      <c r="AJ11" s="1376">
        <v>0.8</v>
      </c>
      <c r="AK11" s="1378" t="s">
        <v>129</v>
      </c>
      <c r="AL11" s="1139" t="s">
        <v>84</v>
      </c>
      <c r="AM11" s="1219" t="s">
        <v>1639</v>
      </c>
      <c r="AN11" s="178" t="s">
        <v>410</v>
      </c>
      <c r="AO11" s="1148" t="s">
        <v>103</v>
      </c>
      <c r="AP11" s="1109" t="s">
        <v>61</v>
      </c>
      <c r="AQ11" s="1186">
        <v>0.25</v>
      </c>
      <c r="AR11" s="1109" t="s">
        <v>56</v>
      </c>
      <c r="AS11" s="1110">
        <v>0.15</v>
      </c>
      <c r="AT11" s="1111">
        <v>0.4</v>
      </c>
      <c r="AU11" s="1109" t="s">
        <v>73</v>
      </c>
      <c r="AV11" s="1109" t="s">
        <v>58</v>
      </c>
      <c r="AW11" s="1109" t="s">
        <v>59</v>
      </c>
      <c r="AX11" s="1111">
        <v>0.36</v>
      </c>
      <c r="AY11" s="1112" t="s">
        <v>90</v>
      </c>
      <c r="AZ11" s="1111">
        <v>0.8</v>
      </c>
      <c r="BA11" s="1112" t="s">
        <v>130</v>
      </c>
      <c r="BB11" s="1402" t="s">
        <v>129</v>
      </c>
      <c r="BC11" s="1380" t="s">
        <v>60</v>
      </c>
      <c r="BD11" s="150" t="s">
        <v>1394</v>
      </c>
      <c r="BE11" s="1237" t="s">
        <v>412</v>
      </c>
      <c r="BF11" s="1237" t="s">
        <v>430</v>
      </c>
      <c r="BG11" s="1238">
        <v>44928</v>
      </c>
      <c r="BH11" s="1238">
        <v>45289</v>
      </c>
      <c r="BI11" s="1591" t="s">
        <v>1396</v>
      </c>
    </row>
    <row r="12" spans="1:85" ht="129" customHeight="1" thickBot="1" x14ac:dyDescent="0.35">
      <c r="A12" s="1093"/>
      <c r="B12" s="1447"/>
      <c r="C12" s="1762"/>
      <c r="D12" s="1733"/>
      <c r="E12" s="1393"/>
      <c r="F12" s="1728"/>
      <c r="G12" s="1388"/>
      <c r="H12" s="1373"/>
      <c r="I12" s="1050" t="s">
        <v>1215</v>
      </c>
      <c r="J12" s="1383"/>
      <c r="K12" s="1383"/>
      <c r="L12" s="1373"/>
      <c r="M12" s="1385"/>
      <c r="N12" s="1371"/>
      <c r="O12" s="1422"/>
      <c r="P12" s="1422"/>
      <c r="Q12" s="1422"/>
      <c r="R12" s="1422"/>
      <c r="S12" s="1422"/>
      <c r="T12" s="1422"/>
      <c r="U12" s="1422"/>
      <c r="V12" s="1422"/>
      <c r="W12" s="1422"/>
      <c r="X12" s="1422"/>
      <c r="Y12" s="1422"/>
      <c r="Z12" s="1422"/>
      <c r="AA12" s="1422"/>
      <c r="AB12" s="1422"/>
      <c r="AC12" s="1422"/>
      <c r="AD12" s="1422"/>
      <c r="AE12" s="1422"/>
      <c r="AF12" s="1422"/>
      <c r="AG12" s="1422"/>
      <c r="AH12" s="1710"/>
      <c r="AI12" s="1375"/>
      <c r="AJ12" s="1377"/>
      <c r="AK12" s="1379"/>
      <c r="AL12" s="1065" t="s">
        <v>347</v>
      </c>
      <c r="AM12" s="1220" t="s">
        <v>1448</v>
      </c>
      <c r="AN12" s="179" t="s">
        <v>410</v>
      </c>
      <c r="AO12" s="1153" t="s">
        <v>103</v>
      </c>
      <c r="AP12" s="1142" t="s">
        <v>62</v>
      </c>
      <c r="AQ12" s="267">
        <v>0.15</v>
      </c>
      <c r="AR12" s="1142" t="s">
        <v>56</v>
      </c>
      <c r="AS12" s="1143">
        <v>0.15</v>
      </c>
      <c r="AT12" s="1144">
        <v>0.3</v>
      </c>
      <c r="AU12" s="1154" t="s">
        <v>73</v>
      </c>
      <c r="AV12" s="1154" t="s">
        <v>58</v>
      </c>
      <c r="AW12" s="1154" t="s">
        <v>59</v>
      </c>
      <c r="AX12" s="1155">
        <v>0.252</v>
      </c>
      <c r="AY12" s="1145" t="s">
        <v>90</v>
      </c>
      <c r="AZ12" s="1144">
        <v>0.8</v>
      </c>
      <c r="BA12" s="1145" t="s">
        <v>130</v>
      </c>
      <c r="BB12" s="1403"/>
      <c r="BC12" s="1381"/>
      <c r="BD12" s="159" t="s">
        <v>1395</v>
      </c>
      <c r="BE12" s="1239" t="s">
        <v>412</v>
      </c>
      <c r="BF12" s="1239" t="s">
        <v>590</v>
      </c>
      <c r="BG12" s="1240">
        <v>44928</v>
      </c>
      <c r="BH12" s="1240">
        <v>45289</v>
      </c>
      <c r="BI12" s="1592"/>
    </row>
    <row r="13" spans="1:85" ht="174.75" customHeight="1" thickBot="1" x14ac:dyDescent="0.35">
      <c r="A13" s="1093"/>
      <c r="B13" s="1445" t="s">
        <v>201</v>
      </c>
      <c r="C13" s="1761" t="s">
        <v>218</v>
      </c>
      <c r="D13" s="1732" t="s">
        <v>225</v>
      </c>
      <c r="E13" s="1392" t="s">
        <v>50</v>
      </c>
      <c r="F13" s="1727" t="s">
        <v>245</v>
      </c>
      <c r="G13" s="1386" t="s">
        <v>455</v>
      </c>
      <c r="H13" s="1372" t="s">
        <v>63</v>
      </c>
      <c r="I13" s="192" t="s">
        <v>456</v>
      </c>
      <c r="J13" s="682" t="s">
        <v>457</v>
      </c>
      <c r="K13" s="682" t="s">
        <v>355</v>
      </c>
      <c r="L13" s="1372" t="s">
        <v>374</v>
      </c>
      <c r="M13" s="1384" t="s">
        <v>152</v>
      </c>
      <c r="N13" s="1370">
        <v>0.8</v>
      </c>
      <c r="O13" s="1420" t="s">
        <v>53</v>
      </c>
      <c r="P13" s="1420" t="s">
        <v>53</v>
      </c>
      <c r="Q13" s="1420" t="s">
        <v>53</v>
      </c>
      <c r="R13" s="1420" t="s">
        <v>53</v>
      </c>
      <c r="S13" s="1420" t="s">
        <v>53</v>
      </c>
      <c r="T13" s="1420" t="s">
        <v>54</v>
      </c>
      <c r="U13" s="1420" t="s">
        <v>53</v>
      </c>
      <c r="V13" s="1420" t="s">
        <v>54</v>
      </c>
      <c r="W13" s="1420" t="s">
        <v>54</v>
      </c>
      <c r="X13" s="1420" t="s">
        <v>54</v>
      </c>
      <c r="Y13" s="1420" t="s">
        <v>53</v>
      </c>
      <c r="Z13" s="1420" t="s">
        <v>53</v>
      </c>
      <c r="AA13" s="1420" t="s">
        <v>53</v>
      </c>
      <c r="AB13" s="1420" t="s">
        <v>53</v>
      </c>
      <c r="AC13" s="1420" t="s">
        <v>54</v>
      </c>
      <c r="AD13" s="1420" t="s">
        <v>54</v>
      </c>
      <c r="AE13" s="1420" t="s">
        <v>53</v>
      </c>
      <c r="AF13" s="1420" t="s">
        <v>54</v>
      </c>
      <c r="AG13" s="1420" t="s">
        <v>54</v>
      </c>
      <c r="AH13" s="1709">
        <v>11</v>
      </c>
      <c r="AI13" s="1374" t="s">
        <v>130</v>
      </c>
      <c r="AJ13" s="1376">
        <v>0.8</v>
      </c>
      <c r="AK13" s="1378" t="s">
        <v>129</v>
      </c>
      <c r="AL13" s="1106" t="s">
        <v>84</v>
      </c>
      <c r="AM13" s="1221" t="s">
        <v>1463</v>
      </c>
      <c r="AN13" s="1007" t="s">
        <v>459</v>
      </c>
      <c r="AO13" s="1148" t="s">
        <v>103</v>
      </c>
      <c r="AP13" s="1109" t="s">
        <v>61</v>
      </c>
      <c r="AQ13" s="1186">
        <v>0.25</v>
      </c>
      <c r="AR13" s="1109" t="s">
        <v>56</v>
      </c>
      <c r="AS13" s="1110">
        <v>0.15</v>
      </c>
      <c r="AT13" s="1111">
        <v>0.4</v>
      </c>
      <c r="AU13" s="1109" t="s">
        <v>73</v>
      </c>
      <c r="AV13" s="1109" t="s">
        <v>58</v>
      </c>
      <c r="AW13" s="1109" t="s">
        <v>59</v>
      </c>
      <c r="AX13" s="1111">
        <v>0.48</v>
      </c>
      <c r="AY13" s="1112" t="s">
        <v>122</v>
      </c>
      <c r="AZ13" s="1111">
        <v>0.8</v>
      </c>
      <c r="BA13" s="1112" t="s">
        <v>130</v>
      </c>
      <c r="BB13" s="1113" t="s">
        <v>129</v>
      </c>
      <c r="BC13" s="1380" t="s">
        <v>60</v>
      </c>
      <c r="BD13" s="1667" t="s">
        <v>472</v>
      </c>
      <c r="BE13" s="1589" t="s">
        <v>473</v>
      </c>
      <c r="BF13" s="1585" t="s">
        <v>381</v>
      </c>
      <c r="BG13" s="1609">
        <v>44928</v>
      </c>
      <c r="BH13" s="1609">
        <v>45289</v>
      </c>
      <c r="BI13" s="1591" t="s">
        <v>454</v>
      </c>
    </row>
    <row r="14" spans="1:85" ht="254.25" customHeight="1" thickBot="1" x14ac:dyDescent="0.35">
      <c r="B14" s="1447"/>
      <c r="C14" s="1762"/>
      <c r="D14" s="1733"/>
      <c r="E14" s="1393"/>
      <c r="F14" s="1728"/>
      <c r="G14" s="1388"/>
      <c r="H14" s="1373"/>
      <c r="I14" s="193" t="s">
        <v>456</v>
      </c>
      <c r="J14" s="580" t="s">
        <v>458</v>
      </c>
      <c r="K14" s="1050" t="s">
        <v>356</v>
      </c>
      <c r="L14" s="1373"/>
      <c r="M14" s="1385"/>
      <c r="N14" s="1371"/>
      <c r="O14" s="1422"/>
      <c r="P14" s="1422"/>
      <c r="Q14" s="1422"/>
      <c r="R14" s="1422"/>
      <c r="S14" s="1422"/>
      <c r="T14" s="1422"/>
      <c r="U14" s="1422"/>
      <c r="V14" s="1422"/>
      <c r="W14" s="1422"/>
      <c r="X14" s="1422"/>
      <c r="Y14" s="1422"/>
      <c r="Z14" s="1422"/>
      <c r="AA14" s="1422"/>
      <c r="AB14" s="1422"/>
      <c r="AC14" s="1422"/>
      <c r="AD14" s="1422"/>
      <c r="AE14" s="1422"/>
      <c r="AF14" s="1422"/>
      <c r="AG14" s="1422"/>
      <c r="AH14" s="1710"/>
      <c r="AI14" s="1375"/>
      <c r="AJ14" s="1377"/>
      <c r="AK14" s="1379"/>
      <c r="AL14" s="1139" t="s">
        <v>347</v>
      </c>
      <c r="AM14" s="1222" t="s">
        <v>1449</v>
      </c>
      <c r="AN14" s="1086" t="s">
        <v>460</v>
      </c>
      <c r="AO14" s="989" t="s">
        <v>103</v>
      </c>
      <c r="AP14" s="1154" t="s">
        <v>61</v>
      </c>
      <c r="AQ14" s="198">
        <v>0.25</v>
      </c>
      <c r="AR14" s="1154" t="s">
        <v>56</v>
      </c>
      <c r="AS14" s="1203">
        <v>0.15</v>
      </c>
      <c r="AT14" s="1055">
        <v>0.4</v>
      </c>
      <c r="AU14" s="1154" t="s">
        <v>73</v>
      </c>
      <c r="AV14" s="1154" t="s">
        <v>58</v>
      </c>
      <c r="AW14" s="1154" t="s">
        <v>59</v>
      </c>
      <c r="AX14" s="1155">
        <v>0.28799999999999998</v>
      </c>
      <c r="AY14" s="1053" t="s">
        <v>90</v>
      </c>
      <c r="AZ14" s="1144">
        <v>0.8</v>
      </c>
      <c r="BA14" s="1053" t="s">
        <v>130</v>
      </c>
      <c r="BB14" s="1056" t="s">
        <v>129</v>
      </c>
      <c r="BC14" s="1381"/>
      <c r="BD14" s="1669"/>
      <c r="BE14" s="1590"/>
      <c r="BF14" s="1586"/>
      <c r="BG14" s="1610"/>
      <c r="BH14" s="1610"/>
      <c r="BI14" s="1592"/>
    </row>
    <row r="15" spans="1:85" ht="273.75" customHeight="1" thickBot="1" x14ac:dyDescent="0.35">
      <c r="B15" s="399" t="s">
        <v>198</v>
      </c>
      <c r="C15" s="741" t="s">
        <v>217</v>
      </c>
      <c r="D15" s="218" t="s">
        <v>226</v>
      </c>
      <c r="E15" s="704" t="s">
        <v>50</v>
      </c>
      <c r="F15" s="705" t="s">
        <v>252</v>
      </c>
      <c r="G15" s="397" t="s">
        <v>482</v>
      </c>
      <c r="H15" s="688" t="s">
        <v>63</v>
      </c>
      <c r="I15" s="688" t="s">
        <v>483</v>
      </c>
      <c r="J15" s="688" t="s">
        <v>484</v>
      </c>
      <c r="K15" s="689" t="s">
        <v>355</v>
      </c>
      <c r="L15" s="688" t="s">
        <v>373</v>
      </c>
      <c r="M15" s="937" t="s">
        <v>1636</v>
      </c>
      <c r="N15" s="938">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703">
        <v>12</v>
      </c>
      <c r="AI15" s="694" t="s">
        <v>155</v>
      </c>
      <c r="AJ15" s="695">
        <v>1</v>
      </c>
      <c r="AK15" s="1162" t="s">
        <v>91</v>
      </c>
      <c r="AL15" s="1139" t="s">
        <v>84</v>
      </c>
      <c r="AM15" s="1223" t="s">
        <v>1478</v>
      </c>
      <c r="AN15" s="1007" t="s">
        <v>486</v>
      </c>
      <c r="AO15" s="696" t="s">
        <v>103</v>
      </c>
      <c r="AP15" s="697" t="s">
        <v>61</v>
      </c>
      <c r="AQ15" s="707">
        <v>0.25</v>
      </c>
      <c r="AR15" s="697" t="s">
        <v>56</v>
      </c>
      <c r="AS15" s="695">
        <v>0.15</v>
      </c>
      <c r="AT15" s="698">
        <v>0.4</v>
      </c>
      <c r="AU15" s="697" t="s">
        <v>57</v>
      </c>
      <c r="AV15" s="697" t="s">
        <v>58</v>
      </c>
      <c r="AW15" s="697" t="s">
        <v>59</v>
      </c>
      <c r="AX15" s="698">
        <v>0.12</v>
      </c>
      <c r="AY15" s="699" t="s">
        <v>112</v>
      </c>
      <c r="AZ15" s="698">
        <v>1</v>
      </c>
      <c r="BA15" s="699" t="s">
        <v>155</v>
      </c>
      <c r="BB15" s="700" t="s">
        <v>91</v>
      </c>
      <c r="BC15" s="697" t="s">
        <v>60</v>
      </c>
      <c r="BD15" s="1241" t="s">
        <v>487</v>
      </c>
      <c r="BE15" s="1241" t="s">
        <v>489</v>
      </c>
      <c r="BF15" s="1241" t="s">
        <v>488</v>
      </c>
      <c r="BG15" s="1242">
        <v>45103</v>
      </c>
      <c r="BH15" s="1242">
        <v>45184</v>
      </c>
      <c r="BI15" s="1009" t="s">
        <v>490</v>
      </c>
    </row>
    <row r="16" spans="1:85" ht="293.25" customHeight="1" thickBot="1" x14ac:dyDescent="0.35">
      <c r="B16" s="1445" t="s">
        <v>193</v>
      </c>
      <c r="C16" s="1761" t="s">
        <v>206</v>
      </c>
      <c r="D16" s="1732" t="s">
        <v>227</v>
      </c>
      <c r="E16" s="1392" t="s">
        <v>74</v>
      </c>
      <c r="F16" s="1727" t="s">
        <v>253</v>
      </c>
      <c r="G16" s="1386" t="s">
        <v>1278</v>
      </c>
      <c r="H16" s="1372" t="s">
        <v>63</v>
      </c>
      <c r="I16" s="1382" t="s">
        <v>492</v>
      </c>
      <c r="J16" s="1382" t="s">
        <v>1279</v>
      </c>
      <c r="K16" s="1382" t="s">
        <v>355</v>
      </c>
      <c r="L16" s="1372" t="s">
        <v>372</v>
      </c>
      <c r="M16" s="1384" t="s">
        <v>154</v>
      </c>
      <c r="N16" s="1370">
        <v>1</v>
      </c>
      <c r="O16" s="1420" t="s">
        <v>53</v>
      </c>
      <c r="P16" s="1420" t="s">
        <v>53</v>
      </c>
      <c r="Q16" s="1420" t="s">
        <v>53</v>
      </c>
      <c r="R16" s="1420" t="s">
        <v>54</v>
      </c>
      <c r="S16" s="1420" t="s">
        <v>53</v>
      </c>
      <c r="T16" s="1420" t="s">
        <v>54</v>
      </c>
      <c r="U16" s="1420" t="s">
        <v>54</v>
      </c>
      <c r="V16" s="1420" t="s">
        <v>54</v>
      </c>
      <c r="W16" s="1420" t="s">
        <v>54</v>
      </c>
      <c r="X16" s="1420" t="s">
        <v>53</v>
      </c>
      <c r="Y16" s="1420" t="s">
        <v>53</v>
      </c>
      <c r="Z16" s="1420" t="s">
        <v>53</v>
      </c>
      <c r="AA16" s="1420" t="s">
        <v>53</v>
      </c>
      <c r="AB16" s="1420" t="s">
        <v>53</v>
      </c>
      <c r="AC16" s="1420" t="s">
        <v>54</v>
      </c>
      <c r="AD16" s="1420" t="s">
        <v>53</v>
      </c>
      <c r="AE16" s="1420" t="s">
        <v>54</v>
      </c>
      <c r="AF16" s="1420" t="s">
        <v>53</v>
      </c>
      <c r="AG16" s="1420" t="s">
        <v>54</v>
      </c>
      <c r="AH16" s="1709">
        <v>11</v>
      </c>
      <c r="AI16" s="1374" t="s">
        <v>130</v>
      </c>
      <c r="AJ16" s="1376">
        <v>0.8</v>
      </c>
      <c r="AK16" s="1378" t="s">
        <v>129</v>
      </c>
      <c r="AL16" s="710" t="s">
        <v>84</v>
      </c>
      <c r="AM16" s="1224" t="s">
        <v>1640</v>
      </c>
      <c r="AN16" s="871" t="s">
        <v>512</v>
      </c>
      <c r="AO16" s="1148" t="s">
        <v>103</v>
      </c>
      <c r="AP16" s="1109" t="s">
        <v>61</v>
      </c>
      <c r="AQ16" s="1186">
        <v>0.25</v>
      </c>
      <c r="AR16" s="1109" t="s">
        <v>56</v>
      </c>
      <c r="AS16" s="1110">
        <v>0.15</v>
      </c>
      <c r="AT16" s="1111">
        <v>0.4</v>
      </c>
      <c r="AU16" s="1109" t="s">
        <v>57</v>
      </c>
      <c r="AV16" s="1109" t="s">
        <v>58</v>
      </c>
      <c r="AW16" s="1109" t="s">
        <v>59</v>
      </c>
      <c r="AX16" s="1111">
        <v>0.6</v>
      </c>
      <c r="AY16" s="1112" t="s">
        <v>122</v>
      </c>
      <c r="AZ16" s="1111">
        <v>0.8</v>
      </c>
      <c r="BA16" s="1112" t="s">
        <v>130</v>
      </c>
      <c r="BB16" s="1113" t="s">
        <v>129</v>
      </c>
      <c r="BC16" s="1380" t="s">
        <v>60</v>
      </c>
      <c r="BD16" s="1589" t="s">
        <v>513</v>
      </c>
      <c r="BE16" s="1589" t="s">
        <v>514</v>
      </c>
      <c r="BF16" s="1589" t="s">
        <v>395</v>
      </c>
      <c r="BG16" s="1605">
        <v>44928</v>
      </c>
      <c r="BH16" s="1605">
        <v>45291</v>
      </c>
      <c r="BI16" s="1591" t="s">
        <v>1217</v>
      </c>
    </row>
    <row r="17" spans="2:63" ht="249" customHeight="1" thickBot="1" x14ac:dyDescent="0.35">
      <c r="B17" s="1446"/>
      <c r="C17" s="1772"/>
      <c r="D17" s="1730"/>
      <c r="E17" s="1436"/>
      <c r="F17" s="1731"/>
      <c r="G17" s="1387"/>
      <c r="H17" s="1415"/>
      <c r="I17" s="1423"/>
      <c r="J17" s="1423"/>
      <c r="K17" s="1423"/>
      <c r="L17" s="1415"/>
      <c r="M17" s="1424"/>
      <c r="N17" s="1414"/>
      <c r="O17" s="1421"/>
      <c r="P17" s="1421"/>
      <c r="Q17" s="1421"/>
      <c r="R17" s="1421"/>
      <c r="S17" s="1421"/>
      <c r="T17" s="1421"/>
      <c r="U17" s="1421"/>
      <c r="V17" s="1421"/>
      <c r="W17" s="1421"/>
      <c r="X17" s="1421"/>
      <c r="Y17" s="1421"/>
      <c r="Z17" s="1421"/>
      <c r="AA17" s="1421"/>
      <c r="AB17" s="1421"/>
      <c r="AC17" s="1421"/>
      <c r="AD17" s="1421"/>
      <c r="AE17" s="1421"/>
      <c r="AF17" s="1421"/>
      <c r="AG17" s="1421"/>
      <c r="AH17" s="1714"/>
      <c r="AI17" s="1416"/>
      <c r="AJ17" s="1417"/>
      <c r="AK17" s="1418"/>
      <c r="AL17" s="710" t="s">
        <v>347</v>
      </c>
      <c r="AM17" s="1224" t="s">
        <v>1461</v>
      </c>
      <c r="AN17" s="871" t="s">
        <v>519</v>
      </c>
      <c r="AO17" s="989" t="s">
        <v>103</v>
      </c>
      <c r="AP17" s="1154" t="s">
        <v>61</v>
      </c>
      <c r="AQ17" s="198">
        <v>0.25</v>
      </c>
      <c r="AR17" s="1154" t="s">
        <v>56</v>
      </c>
      <c r="AS17" s="1203">
        <v>0.15</v>
      </c>
      <c r="AT17" s="1055">
        <v>0.4</v>
      </c>
      <c r="AU17" s="1154" t="s">
        <v>57</v>
      </c>
      <c r="AV17" s="1154" t="s">
        <v>58</v>
      </c>
      <c r="AW17" s="1154" t="s">
        <v>59</v>
      </c>
      <c r="AX17" s="1155">
        <v>0.36</v>
      </c>
      <c r="AY17" s="1053" t="s">
        <v>90</v>
      </c>
      <c r="AZ17" s="1144">
        <v>0.8</v>
      </c>
      <c r="BA17" s="1053" t="s">
        <v>130</v>
      </c>
      <c r="BB17" s="1056" t="s">
        <v>129</v>
      </c>
      <c r="BC17" s="1419"/>
      <c r="BD17" s="1612"/>
      <c r="BE17" s="1612"/>
      <c r="BF17" s="1612"/>
      <c r="BG17" s="1690"/>
      <c r="BH17" s="1690"/>
      <c r="BI17" s="1614"/>
    </row>
    <row r="18" spans="2:63" ht="266.25" customHeight="1" thickBot="1" x14ac:dyDescent="0.35">
      <c r="B18" s="1447"/>
      <c r="C18" s="1762"/>
      <c r="D18" s="1733"/>
      <c r="E18" s="1393"/>
      <c r="F18" s="1728"/>
      <c r="G18" s="1388"/>
      <c r="H18" s="1373"/>
      <c r="I18" s="1383"/>
      <c r="J18" s="1383"/>
      <c r="K18" s="1383"/>
      <c r="L18" s="1373"/>
      <c r="M18" s="1385"/>
      <c r="N18" s="1371"/>
      <c r="O18" s="1422"/>
      <c r="P18" s="1422"/>
      <c r="Q18" s="1422"/>
      <c r="R18" s="1422"/>
      <c r="S18" s="1422"/>
      <c r="T18" s="1422"/>
      <c r="U18" s="1422"/>
      <c r="V18" s="1422"/>
      <c r="W18" s="1422"/>
      <c r="X18" s="1422"/>
      <c r="Y18" s="1422"/>
      <c r="Z18" s="1422"/>
      <c r="AA18" s="1422"/>
      <c r="AB18" s="1422"/>
      <c r="AC18" s="1422"/>
      <c r="AD18" s="1422"/>
      <c r="AE18" s="1422"/>
      <c r="AF18" s="1422"/>
      <c r="AG18" s="1422"/>
      <c r="AH18" s="1710"/>
      <c r="AI18" s="1375"/>
      <c r="AJ18" s="1377"/>
      <c r="AK18" s="1379"/>
      <c r="AL18" s="710" t="s">
        <v>348</v>
      </c>
      <c r="AM18" s="1224" t="s">
        <v>1641</v>
      </c>
      <c r="AN18" s="993" t="s">
        <v>512</v>
      </c>
      <c r="AO18" s="989" t="s">
        <v>103</v>
      </c>
      <c r="AP18" s="1154" t="s">
        <v>61</v>
      </c>
      <c r="AQ18" s="198">
        <v>0.25</v>
      </c>
      <c r="AR18" s="1154" t="s">
        <v>56</v>
      </c>
      <c r="AS18" s="1203">
        <v>0.15</v>
      </c>
      <c r="AT18" s="1055">
        <v>0.4</v>
      </c>
      <c r="AU18" s="1154" t="s">
        <v>57</v>
      </c>
      <c r="AV18" s="1154" t="s">
        <v>58</v>
      </c>
      <c r="AW18" s="1154" t="s">
        <v>59</v>
      </c>
      <c r="AX18" s="1155">
        <v>0.216</v>
      </c>
      <c r="AY18" s="1053" t="s">
        <v>90</v>
      </c>
      <c r="AZ18" s="1144">
        <v>0.8</v>
      </c>
      <c r="BA18" s="1053" t="s">
        <v>130</v>
      </c>
      <c r="BB18" s="1056" t="s">
        <v>129</v>
      </c>
      <c r="BC18" s="1381"/>
      <c r="BD18" s="1590"/>
      <c r="BE18" s="1590"/>
      <c r="BF18" s="1590"/>
      <c r="BG18" s="1606"/>
      <c r="BH18" s="1606"/>
      <c r="BI18" s="1592"/>
    </row>
    <row r="19" spans="2:63" ht="187.5" customHeight="1" thickBot="1" x14ac:dyDescent="0.35">
      <c r="B19" s="1445" t="s">
        <v>194</v>
      </c>
      <c r="C19" s="1761" t="s">
        <v>212</v>
      </c>
      <c r="D19" s="1741" t="s">
        <v>228</v>
      </c>
      <c r="E19" s="1212" t="s">
        <v>74</v>
      </c>
      <c r="F19" s="1080" t="s">
        <v>265</v>
      </c>
      <c r="G19" s="1214" t="s">
        <v>1218</v>
      </c>
      <c r="H19" s="1157" t="s">
        <v>63</v>
      </c>
      <c r="I19" s="1049" t="s">
        <v>771</v>
      </c>
      <c r="J19" s="1049" t="s">
        <v>1642</v>
      </c>
      <c r="K19" s="1049" t="s">
        <v>355</v>
      </c>
      <c r="L19" s="1157" t="s">
        <v>372</v>
      </c>
      <c r="M19" s="937" t="s">
        <v>154</v>
      </c>
      <c r="N19" s="938">
        <v>1</v>
      </c>
      <c r="O19" s="1061" t="s">
        <v>53</v>
      </c>
      <c r="P19" s="1061" t="s">
        <v>53</v>
      </c>
      <c r="Q19" s="1061" t="s">
        <v>53</v>
      </c>
      <c r="R19" s="1061" t="s">
        <v>53</v>
      </c>
      <c r="S19" s="1061" t="s">
        <v>53</v>
      </c>
      <c r="T19" s="1061" t="s">
        <v>53</v>
      </c>
      <c r="U19" s="1061" t="s">
        <v>53</v>
      </c>
      <c r="V19" s="1061" t="s">
        <v>53</v>
      </c>
      <c r="W19" s="1061" t="s">
        <v>54</v>
      </c>
      <c r="X19" s="1061" t="s">
        <v>53</v>
      </c>
      <c r="Y19" s="1061" t="s">
        <v>53</v>
      </c>
      <c r="Z19" s="1061" t="s">
        <v>53</v>
      </c>
      <c r="AA19" s="1061" t="s">
        <v>53</v>
      </c>
      <c r="AB19" s="1061" t="s">
        <v>53</v>
      </c>
      <c r="AC19" s="1061" t="s">
        <v>53</v>
      </c>
      <c r="AD19" s="1061" t="s">
        <v>53</v>
      </c>
      <c r="AE19" s="1061" t="s">
        <v>53</v>
      </c>
      <c r="AF19" s="1061" t="s">
        <v>53</v>
      </c>
      <c r="AG19" s="1061" t="s">
        <v>54</v>
      </c>
      <c r="AH19" s="1076">
        <v>17</v>
      </c>
      <c r="AI19" s="1160" t="s">
        <v>155</v>
      </c>
      <c r="AJ19" s="1161">
        <v>1</v>
      </c>
      <c r="AK19" s="1162" t="s">
        <v>91</v>
      </c>
      <c r="AL19" s="1139" t="s">
        <v>84</v>
      </c>
      <c r="AM19" s="1224" t="s">
        <v>1545</v>
      </c>
      <c r="AN19" s="895" t="s">
        <v>1221</v>
      </c>
      <c r="AO19" s="1108" t="s">
        <v>103</v>
      </c>
      <c r="AP19" s="1109" t="s">
        <v>62</v>
      </c>
      <c r="AQ19" s="1186">
        <v>0.15</v>
      </c>
      <c r="AR19" s="1109" t="s">
        <v>56</v>
      </c>
      <c r="AS19" s="1110">
        <v>0.15</v>
      </c>
      <c r="AT19" s="1111">
        <v>0.3</v>
      </c>
      <c r="AU19" s="1109" t="s">
        <v>57</v>
      </c>
      <c r="AV19" s="1109" t="s">
        <v>58</v>
      </c>
      <c r="AW19" s="1109" t="s">
        <v>59</v>
      </c>
      <c r="AX19" s="1111">
        <v>0.7</v>
      </c>
      <c r="AY19" s="1112" t="s">
        <v>129</v>
      </c>
      <c r="AZ19" s="1111">
        <v>1</v>
      </c>
      <c r="BA19" s="1112" t="s">
        <v>155</v>
      </c>
      <c r="BB19" s="1113" t="s">
        <v>91</v>
      </c>
      <c r="BC19" s="1163" t="s">
        <v>60</v>
      </c>
      <c r="BD19" s="1015" t="s">
        <v>1302</v>
      </c>
      <c r="BE19" s="1237" t="s">
        <v>1223</v>
      </c>
      <c r="BF19" s="1237" t="s">
        <v>1303</v>
      </c>
      <c r="BG19" s="1243">
        <v>44958</v>
      </c>
      <c r="BH19" s="1243">
        <v>45260</v>
      </c>
      <c r="BI19" s="1244" t="s">
        <v>776</v>
      </c>
    </row>
    <row r="20" spans="2:63" ht="144" customHeight="1" thickBot="1" x14ac:dyDescent="0.35">
      <c r="B20" s="1447"/>
      <c r="C20" s="1762"/>
      <c r="D20" s="1742"/>
      <c r="E20" s="1213" t="s">
        <v>50</v>
      </c>
      <c r="F20" s="705" t="s">
        <v>268</v>
      </c>
      <c r="G20" s="688" t="s">
        <v>783</v>
      </c>
      <c r="H20" s="688" t="s">
        <v>63</v>
      </c>
      <c r="I20" s="688" t="s">
        <v>784</v>
      </c>
      <c r="J20" s="688" t="s">
        <v>1304</v>
      </c>
      <c r="K20" s="689" t="s">
        <v>355</v>
      </c>
      <c r="L20" s="299" t="s">
        <v>372</v>
      </c>
      <c r="M20" s="937" t="s">
        <v>154</v>
      </c>
      <c r="N20" s="938">
        <v>1</v>
      </c>
      <c r="O20" s="692" t="s">
        <v>53</v>
      </c>
      <c r="P20" s="692" t="s">
        <v>53</v>
      </c>
      <c r="Q20" s="692" t="s">
        <v>54</v>
      </c>
      <c r="R20" s="692" t="s">
        <v>54</v>
      </c>
      <c r="S20" s="692" t="s">
        <v>53</v>
      </c>
      <c r="T20" s="692" t="s">
        <v>53</v>
      </c>
      <c r="U20" s="692" t="s">
        <v>53</v>
      </c>
      <c r="V20" s="692" t="s">
        <v>53</v>
      </c>
      <c r="W20" s="692" t="s">
        <v>54</v>
      </c>
      <c r="X20" s="692" t="s">
        <v>53</v>
      </c>
      <c r="Y20" s="692" t="s">
        <v>53</v>
      </c>
      <c r="Z20" s="692" t="s">
        <v>53</v>
      </c>
      <c r="AA20" s="692" t="s">
        <v>53</v>
      </c>
      <c r="AB20" s="692" t="s">
        <v>53</v>
      </c>
      <c r="AC20" s="692" t="s">
        <v>53</v>
      </c>
      <c r="AD20" s="692" t="s">
        <v>53</v>
      </c>
      <c r="AE20" s="692" t="s">
        <v>53</v>
      </c>
      <c r="AF20" s="692" t="s">
        <v>53</v>
      </c>
      <c r="AG20" s="692" t="s">
        <v>54</v>
      </c>
      <c r="AH20" s="703">
        <v>15</v>
      </c>
      <c r="AI20" s="694" t="s">
        <v>155</v>
      </c>
      <c r="AJ20" s="695">
        <v>1</v>
      </c>
      <c r="AK20" s="1162" t="s">
        <v>91</v>
      </c>
      <c r="AL20" s="162" t="s">
        <v>84</v>
      </c>
      <c r="AM20" s="1224" t="s">
        <v>1546</v>
      </c>
      <c r="AN20" s="1007" t="s">
        <v>1643</v>
      </c>
      <c r="AO20" s="696" t="s">
        <v>103</v>
      </c>
      <c r="AP20" s="697" t="s">
        <v>61</v>
      </c>
      <c r="AQ20" s="707">
        <v>0.25</v>
      </c>
      <c r="AR20" s="697" t="s">
        <v>56</v>
      </c>
      <c r="AS20" s="695">
        <v>0.15</v>
      </c>
      <c r="AT20" s="698">
        <v>0.4</v>
      </c>
      <c r="AU20" s="697" t="s">
        <v>57</v>
      </c>
      <c r="AV20" s="697" t="s">
        <v>58</v>
      </c>
      <c r="AW20" s="697" t="s">
        <v>59</v>
      </c>
      <c r="AX20" s="698">
        <v>0.6</v>
      </c>
      <c r="AY20" s="699" t="s">
        <v>122</v>
      </c>
      <c r="AZ20" s="698">
        <v>1</v>
      </c>
      <c r="BA20" s="699" t="s">
        <v>155</v>
      </c>
      <c r="BB20" s="700" t="s">
        <v>91</v>
      </c>
      <c r="BC20" s="697" t="s">
        <v>60</v>
      </c>
      <c r="BD20" s="1241" t="s">
        <v>1496</v>
      </c>
      <c r="BE20" s="1241" t="s">
        <v>1498</v>
      </c>
      <c r="BF20" s="930" t="s">
        <v>430</v>
      </c>
      <c r="BG20" s="1245">
        <v>44958</v>
      </c>
      <c r="BH20" s="1245">
        <v>45260</v>
      </c>
      <c r="BI20" s="1009" t="s">
        <v>978</v>
      </c>
    </row>
    <row r="21" spans="2:63" ht="161.25" customHeight="1" thickBot="1" x14ac:dyDescent="0.35">
      <c r="B21" s="778" t="s">
        <v>199</v>
      </c>
      <c r="C21" s="741" t="s">
        <v>207</v>
      </c>
      <c r="D21" s="743" t="s">
        <v>225</v>
      </c>
      <c r="E21" s="215" t="s">
        <v>50</v>
      </c>
      <c r="F21" s="1081" t="s">
        <v>271</v>
      </c>
      <c r="G21" s="1215" t="s">
        <v>669</v>
      </c>
      <c r="H21" s="1198" t="s">
        <v>63</v>
      </c>
      <c r="I21" s="1198" t="s">
        <v>1149</v>
      </c>
      <c r="J21" s="1198" t="s">
        <v>1150</v>
      </c>
      <c r="K21" s="1064" t="s">
        <v>355</v>
      </c>
      <c r="L21" s="390" t="s">
        <v>373</v>
      </c>
      <c r="M21" s="937" t="s">
        <v>1636</v>
      </c>
      <c r="N21" s="938">
        <v>0.2</v>
      </c>
      <c r="O21" s="1165" t="s">
        <v>53</v>
      </c>
      <c r="P21" s="1165" t="s">
        <v>53</v>
      </c>
      <c r="Q21" s="1165" t="s">
        <v>53</v>
      </c>
      <c r="R21" s="1165" t="s">
        <v>53</v>
      </c>
      <c r="S21" s="1165" t="s">
        <v>53</v>
      </c>
      <c r="T21" s="1165" t="s">
        <v>53</v>
      </c>
      <c r="U21" s="1165" t="s">
        <v>53</v>
      </c>
      <c r="V21" s="1165" t="s">
        <v>53</v>
      </c>
      <c r="W21" s="1165" t="s">
        <v>54</v>
      </c>
      <c r="X21" s="1165" t="s">
        <v>53</v>
      </c>
      <c r="Y21" s="1165" t="s">
        <v>53</v>
      </c>
      <c r="Z21" s="1165" t="s">
        <v>53</v>
      </c>
      <c r="AA21" s="1165" t="s">
        <v>53</v>
      </c>
      <c r="AB21" s="1165" t="s">
        <v>53</v>
      </c>
      <c r="AC21" s="1165" t="s">
        <v>53</v>
      </c>
      <c r="AD21" s="1165" t="s">
        <v>54</v>
      </c>
      <c r="AE21" s="1165" t="s">
        <v>53</v>
      </c>
      <c r="AF21" s="1165" t="s">
        <v>53</v>
      </c>
      <c r="AG21" s="1165" t="s">
        <v>54</v>
      </c>
      <c r="AH21" s="1078">
        <v>16</v>
      </c>
      <c r="AI21" s="1190" t="s">
        <v>155</v>
      </c>
      <c r="AJ21" s="1191">
        <v>1</v>
      </c>
      <c r="AK21" s="1162" t="s">
        <v>91</v>
      </c>
      <c r="AL21" s="522" t="s">
        <v>84</v>
      </c>
      <c r="AM21" s="1225" t="s">
        <v>1508</v>
      </c>
      <c r="AN21" s="542" t="s">
        <v>1587</v>
      </c>
      <c r="AO21" s="356" t="s">
        <v>103</v>
      </c>
      <c r="AP21" s="1194" t="s">
        <v>62</v>
      </c>
      <c r="AQ21" s="711">
        <v>0.15</v>
      </c>
      <c r="AR21" s="1194" t="s">
        <v>56</v>
      </c>
      <c r="AS21" s="1191">
        <v>0.15</v>
      </c>
      <c r="AT21" s="1084">
        <v>0.3</v>
      </c>
      <c r="AU21" s="1194" t="s">
        <v>57</v>
      </c>
      <c r="AV21" s="1194" t="s">
        <v>58</v>
      </c>
      <c r="AW21" s="1194" t="s">
        <v>59</v>
      </c>
      <c r="AX21" s="1084">
        <v>0.14000000000000001</v>
      </c>
      <c r="AY21" s="1085" t="s">
        <v>112</v>
      </c>
      <c r="AZ21" s="1084">
        <v>1</v>
      </c>
      <c r="BA21" s="1085" t="s">
        <v>155</v>
      </c>
      <c r="BB21" s="1193" t="s">
        <v>91</v>
      </c>
      <c r="BC21" s="1194" t="s">
        <v>60</v>
      </c>
      <c r="BD21" s="1246" t="s">
        <v>1588</v>
      </c>
      <c r="BE21" s="1246" t="s">
        <v>1587</v>
      </c>
      <c r="BF21" s="1247" t="s">
        <v>590</v>
      </c>
      <c r="BG21" s="1248">
        <v>44928</v>
      </c>
      <c r="BH21" s="1248">
        <v>45289</v>
      </c>
      <c r="BI21" s="1249" t="s">
        <v>1154</v>
      </c>
    </row>
    <row r="22" spans="2:63" ht="176.25" customHeight="1" thickBot="1" x14ac:dyDescent="0.35">
      <c r="B22" s="1386" t="s">
        <v>197</v>
      </c>
      <c r="C22" s="1382" t="s">
        <v>216</v>
      </c>
      <c r="D22" s="1382" t="s">
        <v>229</v>
      </c>
      <c r="E22" s="1392" t="s">
        <v>50</v>
      </c>
      <c r="F22" s="1727" t="s">
        <v>289</v>
      </c>
      <c r="G22" s="1386" t="s">
        <v>753</v>
      </c>
      <c r="H22" s="1372" t="s">
        <v>63</v>
      </c>
      <c r="I22" s="1480" t="s">
        <v>750</v>
      </c>
      <c r="J22" s="1474" t="s">
        <v>751</v>
      </c>
      <c r="K22" s="1382" t="s">
        <v>355</v>
      </c>
      <c r="L22" s="1372" t="s">
        <v>373</v>
      </c>
      <c r="M22" s="1384" t="s">
        <v>1636</v>
      </c>
      <c r="N22" s="1370">
        <v>0.2</v>
      </c>
      <c r="O22" s="1420" t="s">
        <v>53</v>
      </c>
      <c r="P22" s="1420" t="s">
        <v>53</v>
      </c>
      <c r="Q22" s="1420" t="s">
        <v>53</v>
      </c>
      <c r="R22" s="1420" t="s">
        <v>54</v>
      </c>
      <c r="S22" s="1420" t="s">
        <v>53</v>
      </c>
      <c r="T22" s="1420" t="s">
        <v>53</v>
      </c>
      <c r="U22" s="1420" t="s">
        <v>53</v>
      </c>
      <c r="V22" s="1420" t="s">
        <v>54</v>
      </c>
      <c r="W22" s="1420" t="s">
        <v>54</v>
      </c>
      <c r="X22" s="1420" t="s">
        <v>53</v>
      </c>
      <c r="Y22" s="1420" t="s">
        <v>53</v>
      </c>
      <c r="Z22" s="1420" t="s">
        <v>53</v>
      </c>
      <c r="AA22" s="1420" t="s">
        <v>53</v>
      </c>
      <c r="AB22" s="1420" t="s">
        <v>53</v>
      </c>
      <c r="AC22" s="1420" t="s">
        <v>54</v>
      </c>
      <c r="AD22" s="1420" t="s">
        <v>54</v>
      </c>
      <c r="AE22" s="1420" t="s">
        <v>54</v>
      </c>
      <c r="AF22" s="1420" t="s">
        <v>54</v>
      </c>
      <c r="AG22" s="1420" t="s">
        <v>54</v>
      </c>
      <c r="AH22" s="1709">
        <v>11</v>
      </c>
      <c r="AI22" s="1374" t="s">
        <v>130</v>
      </c>
      <c r="AJ22" s="1376">
        <v>0.8</v>
      </c>
      <c r="AK22" s="1378" t="s">
        <v>129</v>
      </c>
      <c r="AL22" s="1008" t="s">
        <v>84</v>
      </c>
      <c r="AM22" s="1226" t="s">
        <v>1578</v>
      </c>
      <c r="AN22" s="1007" t="s">
        <v>1450</v>
      </c>
      <c r="AO22" s="1108" t="s">
        <v>103</v>
      </c>
      <c r="AP22" s="1109" t="s">
        <v>61</v>
      </c>
      <c r="AQ22" s="1186">
        <v>0.25</v>
      </c>
      <c r="AR22" s="1109" t="s">
        <v>56</v>
      </c>
      <c r="AS22" s="1110">
        <v>0.15</v>
      </c>
      <c r="AT22" s="1111">
        <v>0.4</v>
      </c>
      <c r="AU22" s="1109" t="s">
        <v>57</v>
      </c>
      <c r="AV22" s="1109" t="s">
        <v>58</v>
      </c>
      <c r="AW22" s="1109" t="s">
        <v>59</v>
      </c>
      <c r="AX22" s="1111">
        <v>0.12</v>
      </c>
      <c r="AY22" s="1112" t="s">
        <v>112</v>
      </c>
      <c r="AZ22" s="1111">
        <v>0.8</v>
      </c>
      <c r="BA22" s="1112" t="s">
        <v>130</v>
      </c>
      <c r="BB22" s="1113" t="s">
        <v>129</v>
      </c>
      <c r="BC22" s="1380" t="s">
        <v>60</v>
      </c>
      <c r="BD22" s="1597" t="s">
        <v>1577</v>
      </c>
      <c r="BE22" s="1589" t="s">
        <v>1337</v>
      </c>
      <c r="BF22" s="1589" t="s">
        <v>395</v>
      </c>
      <c r="BG22" s="1605">
        <v>44928</v>
      </c>
      <c r="BH22" s="1605">
        <v>45289</v>
      </c>
      <c r="BI22" s="1591" t="s">
        <v>758</v>
      </c>
    </row>
    <row r="23" spans="2:63" ht="189.75" customHeight="1" thickBot="1" x14ac:dyDescent="0.35">
      <c r="B23" s="1387"/>
      <c r="C23" s="1423"/>
      <c r="D23" s="1423"/>
      <c r="E23" s="1393"/>
      <c r="F23" s="1728"/>
      <c r="G23" s="1388"/>
      <c r="H23" s="1373"/>
      <c r="I23" s="1482"/>
      <c r="J23" s="1476"/>
      <c r="K23" s="1383"/>
      <c r="L23" s="1373"/>
      <c r="M23" s="1385"/>
      <c r="N23" s="1371"/>
      <c r="O23" s="1422"/>
      <c r="P23" s="1422"/>
      <c r="Q23" s="1422"/>
      <c r="R23" s="1422"/>
      <c r="S23" s="1422"/>
      <c r="T23" s="1422"/>
      <c r="U23" s="1422"/>
      <c r="V23" s="1422"/>
      <c r="W23" s="1422"/>
      <c r="X23" s="1422"/>
      <c r="Y23" s="1422"/>
      <c r="Z23" s="1422"/>
      <c r="AA23" s="1422"/>
      <c r="AB23" s="1422"/>
      <c r="AC23" s="1422"/>
      <c r="AD23" s="1422"/>
      <c r="AE23" s="1422"/>
      <c r="AF23" s="1422"/>
      <c r="AG23" s="1422"/>
      <c r="AH23" s="1710"/>
      <c r="AI23" s="1375"/>
      <c r="AJ23" s="1377"/>
      <c r="AK23" s="1379"/>
      <c r="AL23" s="1020" t="s">
        <v>347</v>
      </c>
      <c r="AM23" s="1227" t="s">
        <v>1576</v>
      </c>
      <c r="AN23" s="1007" t="s">
        <v>1450</v>
      </c>
      <c r="AO23" s="1002" t="s">
        <v>103</v>
      </c>
      <c r="AP23" s="1154" t="s">
        <v>62</v>
      </c>
      <c r="AQ23" s="198">
        <v>0.15</v>
      </c>
      <c r="AR23" s="1154" t="s">
        <v>56</v>
      </c>
      <c r="AS23" s="1203">
        <v>0.15</v>
      </c>
      <c r="AT23" s="1055">
        <v>0.3</v>
      </c>
      <c r="AU23" s="1154" t="s">
        <v>73</v>
      </c>
      <c r="AV23" s="1154" t="s">
        <v>58</v>
      </c>
      <c r="AW23" s="1154" t="s">
        <v>59</v>
      </c>
      <c r="AX23" s="1155">
        <v>8.3999999999999991E-2</v>
      </c>
      <c r="AY23" s="1053" t="s">
        <v>112</v>
      </c>
      <c r="AZ23" s="1144">
        <v>0.8</v>
      </c>
      <c r="BA23" s="1053" t="s">
        <v>130</v>
      </c>
      <c r="BB23" s="1056" t="s">
        <v>129</v>
      </c>
      <c r="BC23" s="1381"/>
      <c r="BD23" s="1598"/>
      <c r="BE23" s="1590"/>
      <c r="BF23" s="1590"/>
      <c r="BG23" s="1606"/>
      <c r="BH23" s="1606"/>
      <c r="BI23" s="1592"/>
    </row>
    <row r="24" spans="2:63" ht="157.5" customHeight="1" thickBot="1" x14ac:dyDescent="0.35">
      <c r="B24" s="1387"/>
      <c r="C24" s="1423"/>
      <c r="D24" s="1423"/>
      <c r="E24" s="1392" t="s">
        <v>74</v>
      </c>
      <c r="F24" s="1727" t="s">
        <v>332</v>
      </c>
      <c r="G24" s="1396" t="s">
        <v>1349</v>
      </c>
      <c r="H24" s="1372" t="s">
        <v>63</v>
      </c>
      <c r="I24" s="1372" t="s">
        <v>1350</v>
      </c>
      <c r="J24" s="1372" t="s">
        <v>1348</v>
      </c>
      <c r="K24" s="1382" t="s">
        <v>355</v>
      </c>
      <c r="L24" s="1372" t="s">
        <v>371</v>
      </c>
      <c r="M24" s="1384" t="s">
        <v>149</v>
      </c>
      <c r="N24" s="1370">
        <v>0.6</v>
      </c>
      <c r="O24" s="1420" t="s">
        <v>53</v>
      </c>
      <c r="P24" s="1420" t="s">
        <v>53</v>
      </c>
      <c r="Q24" s="1420" t="s">
        <v>53</v>
      </c>
      <c r="R24" s="1420" t="s">
        <v>53</v>
      </c>
      <c r="S24" s="1420" t="s">
        <v>53</v>
      </c>
      <c r="T24" s="1420" t="s">
        <v>54</v>
      </c>
      <c r="U24" s="1420" t="s">
        <v>53</v>
      </c>
      <c r="V24" s="1420" t="s">
        <v>54</v>
      </c>
      <c r="W24" s="1420" t="s">
        <v>54</v>
      </c>
      <c r="X24" s="1420" t="s">
        <v>54</v>
      </c>
      <c r="Y24" s="1420" t="s">
        <v>53</v>
      </c>
      <c r="Z24" s="1420" t="s">
        <v>53</v>
      </c>
      <c r="AA24" s="1420" t="s">
        <v>53</v>
      </c>
      <c r="AB24" s="1420" t="s">
        <v>53</v>
      </c>
      <c r="AC24" s="1420" t="s">
        <v>54</v>
      </c>
      <c r="AD24" s="1420" t="s">
        <v>54</v>
      </c>
      <c r="AE24" s="1420" t="s">
        <v>53</v>
      </c>
      <c r="AF24" s="1420" t="s">
        <v>54</v>
      </c>
      <c r="AG24" s="1420" t="s">
        <v>54</v>
      </c>
      <c r="AH24" s="1709">
        <v>11</v>
      </c>
      <c r="AI24" s="1374" t="s">
        <v>130</v>
      </c>
      <c r="AJ24" s="1376">
        <v>0.8</v>
      </c>
      <c r="AK24" s="1711" t="s">
        <v>129</v>
      </c>
      <c r="AL24" s="991" t="s">
        <v>84</v>
      </c>
      <c r="AM24" s="1228" t="s">
        <v>1644</v>
      </c>
      <c r="AN24" s="1007" t="s">
        <v>1351</v>
      </c>
      <c r="AO24" s="890" t="s">
        <v>103</v>
      </c>
      <c r="AP24" s="1163" t="s">
        <v>62</v>
      </c>
      <c r="AQ24" s="465">
        <v>0.15</v>
      </c>
      <c r="AR24" s="1163" t="s">
        <v>56</v>
      </c>
      <c r="AS24" s="1161">
        <v>0.15</v>
      </c>
      <c r="AT24" s="1054">
        <v>0.3</v>
      </c>
      <c r="AU24" s="1163" t="s">
        <v>73</v>
      </c>
      <c r="AV24" s="1163" t="s">
        <v>58</v>
      </c>
      <c r="AW24" s="1163" t="s">
        <v>59</v>
      </c>
      <c r="AX24" s="1054">
        <v>0.42</v>
      </c>
      <c r="AY24" s="1052" t="s">
        <v>122</v>
      </c>
      <c r="AZ24" s="1054">
        <v>0.8</v>
      </c>
      <c r="BA24" s="1052" t="s">
        <v>130</v>
      </c>
      <c r="BB24" s="1192" t="s">
        <v>129</v>
      </c>
      <c r="BC24" s="1380" t="s">
        <v>60</v>
      </c>
      <c r="BD24" s="1589" t="s">
        <v>1354</v>
      </c>
      <c r="BE24" s="1589" t="s">
        <v>1359</v>
      </c>
      <c r="BF24" s="1589" t="s">
        <v>430</v>
      </c>
      <c r="BG24" s="1605">
        <v>44958</v>
      </c>
      <c r="BH24" s="1605">
        <v>45260</v>
      </c>
      <c r="BI24" s="1591" t="s">
        <v>1360</v>
      </c>
    </row>
    <row r="25" spans="2:63" ht="177" thickBot="1" x14ac:dyDescent="0.35">
      <c r="B25" s="1388"/>
      <c r="C25" s="1383"/>
      <c r="D25" s="1383"/>
      <c r="E25" s="1393"/>
      <c r="F25" s="1728"/>
      <c r="G25" s="1397"/>
      <c r="H25" s="1373"/>
      <c r="I25" s="1373"/>
      <c r="J25" s="1373"/>
      <c r="K25" s="1383"/>
      <c r="L25" s="1373"/>
      <c r="M25" s="1385"/>
      <c r="N25" s="1371"/>
      <c r="O25" s="1422"/>
      <c r="P25" s="1422"/>
      <c r="Q25" s="1422"/>
      <c r="R25" s="1422"/>
      <c r="S25" s="1422"/>
      <c r="T25" s="1422"/>
      <c r="U25" s="1422"/>
      <c r="V25" s="1422"/>
      <c r="W25" s="1422"/>
      <c r="X25" s="1422"/>
      <c r="Y25" s="1422"/>
      <c r="Z25" s="1422"/>
      <c r="AA25" s="1422"/>
      <c r="AB25" s="1422"/>
      <c r="AC25" s="1422"/>
      <c r="AD25" s="1422"/>
      <c r="AE25" s="1422"/>
      <c r="AF25" s="1422"/>
      <c r="AG25" s="1422"/>
      <c r="AH25" s="1710"/>
      <c r="AI25" s="1375"/>
      <c r="AJ25" s="1377"/>
      <c r="AK25" s="1713"/>
      <c r="AL25" s="162" t="s">
        <v>347</v>
      </c>
      <c r="AM25" s="1229" t="s">
        <v>1355</v>
      </c>
      <c r="AN25" s="1007" t="s">
        <v>1353</v>
      </c>
      <c r="AO25" s="1118" t="s">
        <v>103</v>
      </c>
      <c r="AP25" s="1119" t="s">
        <v>61</v>
      </c>
      <c r="AQ25" s="266">
        <v>0.25</v>
      </c>
      <c r="AR25" s="1119" t="s">
        <v>56</v>
      </c>
      <c r="AS25" s="1120">
        <v>0.15</v>
      </c>
      <c r="AT25" s="1121">
        <v>0.4</v>
      </c>
      <c r="AU25" s="1119" t="s">
        <v>57</v>
      </c>
      <c r="AV25" s="1119" t="s">
        <v>58</v>
      </c>
      <c r="AW25" s="1119" t="s">
        <v>59</v>
      </c>
      <c r="AX25" s="1122">
        <v>0.252</v>
      </c>
      <c r="AY25" s="1123" t="s">
        <v>90</v>
      </c>
      <c r="AZ25" s="1121">
        <v>0.8</v>
      </c>
      <c r="BA25" s="1123" t="s">
        <v>130</v>
      </c>
      <c r="BB25" s="1124" t="s">
        <v>129</v>
      </c>
      <c r="BC25" s="1381"/>
      <c r="BD25" s="1621"/>
      <c r="BE25" s="1621"/>
      <c r="BF25" s="1590"/>
      <c r="BG25" s="1606"/>
      <c r="BH25" s="1606"/>
      <c r="BI25" s="1592"/>
    </row>
    <row r="26" spans="2:63" ht="182.25" customHeight="1" thickBot="1" x14ac:dyDescent="0.35">
      <c r="B26" s="1445" t="s">
        <v>195</v>
      </c>
      <c r="C26" s="1761" t="s">
        <v>208</v>
      </c>
      <c r="D26" s="1732" t="s">
        <v>230</v>
      </c>
      <c r="E26" s="1064" t="s">
        <v>74</v>
      </c>
      <c r="F26" s="1081" t="s">
        <v>301</v>
      </c>
      <c r="G26" s="1070" t="s">
        <v>1245</v>
      </c>
      <c r="H26" s="1070" t="s">
        <v>63</v>
      </c>
      <c r="I26" s="1070" t="s">
        <v>1091</v>
      </c>
      <c r="J26" s="1070" t="s">
        <v>1092</v>
      </c>
      <c r="K26" s="1072" t="s">
        <v>355</v>
      </c>
      <c r="L26" s="940" t="s">
        <v>372</v>
      </c>
      <c r="M26" s="937" t="s">
        <v>154</v>
      </c>
      <c r="N26" s="938">
        <v>1</v>
      </c>
      <c r="O26" s="1063" t="s">
        <v>53</v>
      </c>
      <c r="P26" s="1063" t="s">
        <v>53</v>
      </c>
      <c r="Q26" s="1063" t="s">
        <v>54</v>
      </c>
      <c r="R26" s="1063" t="s">
        <v>54</v>
      </c>
      <c r="S26" s="1063" t="s">
        <v>53</v>
      </c>
      <c r="T26" s="1063" t="s">
        <v>53</v>
      </c>
      <c r="U26" s="1063" t="s">
        <v>53</v>
      </c>
      <c r="V26" s="1063" t="s">
        <v>53</v>
      </c>
      <c r="W26" s="1063" t="s">
        <v>54</v>
      </c>
      <c r="X26" s="1063" t="s">
        <v>53</v>
      </c>
      <c r="Y26" s="1063" t="s">
        <v>53</v>
      </c>
      <c r="Z26" s="1063" t="s">
        <v>53</v>
      </c>
      <c r="AA26" s="1063" t="s">
        <v>53</v>
      </c>
      <c r="AB26" s="1063" t="s">
        <v>53</v>
      </c>
      <c r="AC26" s="1063" t="s">
        <v>53</v>
      </c>
      <c r="AD26" s="1063" t="s">
        <v>53</v>
      </c>
      <c r="AE26" s="1063" t="s">
        <v>53</v>
      </c>
      <c r="AF26" s="1063" t="s">
        <v>53</v>
      </c>
      <c r="AG26" s="1063" t="s">
        <v>54</v>
      </c>
      <c r="AH26" s="1077">
        <v>15</v>
      </c>
      <c r="AI26" s="1202" t="s">
        <v>155</v>
      </c>
      <c r="AJ26" s="1203">
        <v>1</v>
      </c>
      <c r="AK26" s="1162" t="s">
        <v>91</v>
      </c>
      <c r="AL26" s="127" t="s">
        <v>84</v>
      </c>
      <c r="AM26" s="1230" t="s">
        <v>1439</v>
      </c>
      <c r="AN26" s="1037" t="s">
        <v>1440</v>
      </c>
      <c r="AO26" s="890" t="s">
        <v>103</v>
      </c>
      <c r="AP26" s="1163" t="s">
        <v>61</v>
      </c>
      <c r="AQ26" s="465">
        <v>0.25</v>
      </c>
      <c r="AR26" s="1163" t="s">
        <v>56</v>
      </c>
      <c r="AS26" s="1161">
        <v>0.15</v>
      </c>
      <c r="AT26" s="1054">
        <v>0.4</v>
      </c>
      <c r="AU26" s="1163" t="s">
        <v>57</v>
      </c>
      <c r="AV26" s="1163" t="s">
        <v>58</v>
      </c>
      <c r="AW26" s="1163" t="s">
        <v>59</v>
      </c>
      <c r="AX26" s="1054">
        <v>0.6</v>
      </c>
      <c r="AY26" s="1052" t="s">
        <v>122</v>
      </c>
      <c r="AZ26" s="1054">
        <v>1</v>
      </c>
      <c r="BA26" s="1052" t="s">
        <v>155</v>
      </c>
      <c r="BB26" s="1192" t="s">
        <v>91</v>
      </c>
      <c r="BC26" s="1163" t="s">
        <v>60</v>
      </c>
      <c r="BD26" s="1246" t="s">
        <v>1645</v>
      </c>
      <c r="BE26" s="1246" t="s">
        <v>1356</v>
      </c>
      <c r="BF26" s="1069" t="s">
        <v>1442</v>
      </c>
      <c r="BG26" s="1250">
        <v>44928</v>
      </c>
      <c r="BH26" s="1250">
        <v>45016</v>
      </c>
      <c r="BI26" s="1251" t="s">
        <v>1357</v>
      </c>
    </row>
    <row r="27" spans="2:63" ht="208.5" customHeight="1" thickBot="1" x14ac:dyDescent="0.35">
      <c r="B27" s="1446"/>
      <c r="C27" s="1772"/>
      <c r="D27" s="1730"/>
      <c r="E27" s="1413" t="s">
        <v>50</v>
      </c>
      <c r="F27" s="1727" t="s">
        <v>304</v>
      </c>
      <c r="G27" s="1396" t="s">
        <v>851</v>
      </c>
      <c r="H27" s="1372" t="s">
        <v>63</v>
      </c>
      <c r="I27" s="1382" t="s">
        <v>1228</v>
      </c>
      <c r="J27" s="1382" t="s">
        <v>852</v>
      </c>
      <c r="K27" s="1382" t="s">
        <v>101</v>
      </c>
      <c r="L27" s="1372" t="s">
        <v>372</v>
      </c>
      <c r="M27" s="1384" t="s">
        <v>154</v>
      </c>
      <c r="N27" s="1370">
        <v>1</v>
      </c>
      <c r="O27" s="1420" t="s">
        <v>53</v>
      </c>
      <c r="P27" s="1420" t="s">
        <v>53</v>
      </c>
      <c r="Q27" s="1420" t="s">
        <v>53</v>
      </c>
      <c r="R27" s="1420" t="s">
        <v>53</v>
      </c>
      <c r="S27" s="1420" t="s">
        <v>53</v>
      </c>
      <c r="T27" s="1420" t="s">
        <v>53</v>
      </c>
      <c r="U27" s="1420" t="s">
        <v>53</v>
      </c>
      <c r="V27" s="1420" t="s">
        <v>53</v>
      </c>
      <c r="W27" s="1420" t="s">
        <v>53</v>
      </c>
      <c r="X27" s="1420" t="s">
        <v>53</v>
      </c>
      <c r="Y27" s="1420" t="s">
        <v>53</v>
      </c>
      <c r="Z27" s="1420" t="s">
        <v>53</v>
      </c>
      <c r="AA27" s="1420" t="s">
        <v>53</v>
      </c>
      <c r="AB27" s="1420" t="s">
        <v>53</v>
      </c>
      <c r="AC27" s="1420" t="s">
        <v>53</v>
      </c>
      <c r="AD27" s="1420" t="s">
        <v>54</v>
      </c>
      <c r="AE27" s="1420" t="s">
        <v>53</v>
      </c>
      <c r="AF27" s="1420" t="s">
        <v>53</v>
      </c>
      <c r="AG27" s="1420" t="s">
        <v>54</v>
      </c>
      <c r="AH27" s="1709">
        <v>17</v>
      </c>
      <c r="AI27" s="1374" t="s">
        <v>155</v>
      </c>
      <c r="AJ27" s="1376">
        <v>1</v>
      </c>
      <c r="AK27" s="1378" t="s">
        <v>91</v>
      </c>
      <c r="AL27" s="1036" t="s">
        <v>84</v>
      </c>
      <c r="AM27" s="1224" t="s">
        <v>1530</v>
      </c>
      <c r="AN27" s="1038" t="s">
        <v>1531</v>
      </c>
      <c r="AO27" s="1118" t="s">
        <v>103</v>
      </c>
      <c r="AP27" s="1119" t="s">
        <v>62</v>
      </c>
      <c r="AQ27" s="266">
        <v>0.15</v>
      </c>
      <c r="AR27" s="1119" t="s">
        <v>56</v>
      </c>
      <c r="AS27" s="1120">
        <v>0.15</v>
      </c>
      <c r="AT27" s="1121">
        <v>0.3</v>
      </c>
      <c r="AU27" s="1119" t="s">
        <v>57</v>
      </c>
      <c r="AV27" s="1119" t="s">
        <v>58</v>
      </c>
      <c r="AW27" s="1119" t="s">
        <v>59</v>
      </c>
      <c r="AX27" s="1121">
        <v>0.7</v>
      </c>
      <c r="AY27" s="1123" t="s">
        <v>129</v>
      </c>
      <c r="AZ27" s="1121">
        <v>1</v>
      </c>
      <c r="BA27" s="1123" t="s">
        <v>155</v>
      </c>
      <c r="BB27" s="1192" t="s">
        <v>91</v>
      </c>
      <c r="BC27" s="1380" t="s">
        <v>60</v>
      </c>
      <c r="BD27" s="1604" t="s">
        <v>1532</v>
      </c>
      <c r="BE27" s="1604" t="s">
        <v>854</v>
      </c>
      <c r="BF27" s="1604" t="s">
        <v>1485</v>
      </c>
      <c r="BG27" s="1630">
        <v>44928</v>
      </c>
      <c r="BH27" s="1630">
        <v>45289</v>
      </c>
      <c r="BI27" s="1591" t="s">
        <v>855</v>
      </c>
      <c r="BJ27" s="1812"/>
      <c r="BK27" s="1039"/>
    </row>
    <row r="28" spans="2:63" ht="126.75" customHeight="1" thickBot="1" x14ac:dyDescent="0.35">
      <c r="B28" s="1446"/>
      <c r="C28" s="1772"/>
      <c r="D28" s="1730"/>
      <c r="E28" s="1436"/>
      <c r="F28" s="1731"/>
      <c r="G28" s="1462"/>
      <c r="H28" s="1415"/>
      <c r="I28" s="1423"/>
      <c r="J28" s="1423"/>
      <c r="K28" s="1423"/>
      <c r="L28" s="1415"/>
      <c r="M28" s="1424"/>
      <c r="N28" s="1414"/>
      <c r="O28" s="1421"/>
      <c r="P28" s="1421"/>
      <c r="Q28" s="1421"/>
      <c r="R28" s="1421"/>
      <c r="S28" s="1421"/>
      <c r="T28" s="1421"/>
      <c r="U28" s="1421"/>
      <c r="V28" s="1421"/>
      <c r="W28" s="1421"/>
      <c r="X28" s="1421"/>
      <c r="Y28" s="1421"/>
      <c r="Z28" s="1421"/>
      <c r="AA28" s="1421"/>
      <c r="AB28" s="1421"/>
      <c r="AC28" s="1421"/>
      <c r="AD28" s="1421"/>
      <c r="AE28" s="1421"/>
      <c r="AF28" s="1421"/>
      <c r="AG28" s="1421"/>
      <c r="AH28" s="1714"/>
      <c r="AI28" s="1416"/>
      <c r="AJ28" s="1417"/>
      <c r="AK28" s="1418"/>
      <c r="AL28" s="1036" t="s">
        <v>347</v>
      </c>
      <c r="AM28" s="1224" t="s">
        <v>1529</v>
      </c>
      <c r="AN28" s="1038" t="s">
        <v>1464</v>
      </c>
      <c r="AO28" s="1118" t="s">
        <v>105</v>
      </c>
      <c r="AP28" s="1119" t="s">
        <v>55</v>
      </c>
      <c r="AQ28" s="266">
        <v>0.1</v>
      </c>
      <c r="AR28" s="1119" t="s">
        <v>56</v>
      </c>
      <c r="AS28" s="1120">
        <v>0.15</v>
      </c>
      <c r="AT28" s="1121">
        <v>0.25</v>
      </c>
      <c r="AU28" s="1119" t="s">
        <v>57</v>
      </c>
      <c r="AV28" s="1119" t="s">
        <v>58</v>
      </c>
      <c r="AW28" s="1119" t="s">
        <v>59</v>
      </c>
      <c r="AX28" s="1122">
        <v>0.7</v>
      </c>
      <c r="AY28" s="1123" t="s">
        <v>129</v>
      </c>
      <c r="AZ28" s="1121">
        <v>0.75</v>
      </c>
      <c r="BA28" s="1123" t="s">
        <v>130</v>
      </c>
      <c r="BB28" s="1192" t="s">
        <v>129</v>
      </c>
      <c r="BC28" s="1419"/>
      <c r="BD28" s="1612"/>
      <c r="BE28" s="1612"/>
      <c r="BF28" s="1612"/>
      <c r="BG28" s="1690"/>
      <c r="BH28" s="1690"/>
      <c r="BI28" s="1614"/>
      <c r="BJ28" s="1702"/>
      <c r="BK28" s="1039"/>
    </row>
    <row r="29" spans="2:63" ht="135" customHeight="1" thickBot="1" x14ac:dyDescent="0.35">
      <c r="B29" s="1446"/>
      <c r="C29" s="1772"/>
      <c r="D29" s="1730"/>
      <c r="E29" s="1433"/>
      <c r="F29" s="1728"/>
      <c r="G29" s="1397"/>
      <c r="H29" s="1373"/>
      <c r="I29" s="1383"/>
      <c r="J29" s="1383"/>
      <c r="K29" s="1383"/>
      <c r="L29" s="1373"/>
      <c r="M29" s="1385"/>
      <c r="N29" s="1371"/>
      <c r="O29" s="1422"/>
      <c r="P29" s="1422"/>
      <c r="Q29" s="1422"/>
      <c r="R29" s="1422"/>
      <c r="S29" s="1422"/>
      <c r="T29" s="1422"/>
      <c r="U29" s="1422"/>
      <c r="V29" s="1422"/>
      <c r="W29" s="1422"/>
      <c r="X29" s="1422"/>
      <c r="Y29" s="1422"/>
      <c r="Z29" s="1422"/>
      <c r="AA29" s="1422"/>
      <c r="AB29" s="1422"/>
      <c r="AC29" s="1422"/>
      <c r="AD29" s="1422"/>
      <c r="AE29" s="1422"/>
      <c r="AF29" s="1422"/>
      <c r="AG29" s="1422"/>
      <c r="AH29" s="1710"/>
      <c r="AI29" s="1375"/>
      <c r="AJ29" s="1377"/>
      <c r="AK29" s="1379"/>
      <c r="AL29" s="1036" t="s">
        <v>348</v>
      </c>
      <c r="AM29" s="1230" t="s">
        <v>1528</v>
      </c>
      <c r="AN29" s="1044" t="s">
        <v>1464</v>
      </c>
      <c r="AO29" s="1129" t="s">
        <v>103</v>
      </c>
      <c r="AP29" s="1130" t="s">
        <v>62</v>
      </c>
      <c r="AQ29" s="1188">
        <v>0.15</v>
      </c>
      <c r="AR29" s="1130" t="s">
        <v>56</v>
      </c>
      <c r="AS29" s="1131">
        <v>0.15</v>
      </c>
      <c r="AT29" s="1132">
        <v>0.3</v>
      </c>
      <c r="AU29" s="1130" t="s">
        <v>57</v>
      </c>
      <c r="AV29" s="1130" t="s">
        <v>58</v>
      </c>
      <c r="AW29" s="1130" t="s">
        <v>59</v>
      </c>
      <c r="AX29" s="1173">
        <v>0</v>
      </c>
      <c r="AY29" s="1133" t="s">
        <v>112</v>
      </c>
      <c r="AZ29" s="1132">
        <v>0.75</v>
      </c>
      <c r="BA29" s="1133" t="s">
        <v>130</v>
      </c>
      <c r="BB29" s="1192" t="s">
        <v>129</v>
      </c>
      <c r="BC29" s="1381"/>
      <c r="BD29" s="1621"/>
      <c r="BE29" s="1621"/>
      <c r="BF29" s="1621"/>
      <c r="BG29" s="1622"/>
      <c r="BH29" s="1622"/>
      <c r="BI29" s="1592"/>
      <c r="BJ29" s="1702"/>
      <c r="BK29" s="1039"/>
    </row>
    <row r="30" spans="2:63" ht="176.25" customHeight="1" thickBot="1" x14ac:dyDescent="0.35">
      <c r="B30" s="1446"/>
      <c r="C30" s="1772"/>
      <c r="D30" s="1730"/>
      <c r="E30" s="1413" t="s">
        <v>50</v>
      </c>
      <c r="F30" s="1727" t="s">
        <v>330</v>
      </c>
      <c r="G30" s="1396" t="s">
        <v>1563</v>
      </c>
      <c r="H30" s="1372" t="s">
        <v>63</v>
      </c>
      <c r="I30" s="1382" t="s">
        <v>1229</v>
      </c>
      <c r="J30" s="1382" t="s">
        <v>865</v>
      </c>
      <c r="K30" s="1382" t="s">
        <v>355</v>
      </c>
      <c r="L30" s="1372" t="s">
        <v>372</v>
      </c>
      <c r="M30" s="1384" t="s">
        <v>154</v>
      </c>
      <c r="N30" s="1370">
        <v>1</v>
      </c>
      <c r="O30" s="1420" t="s">
        <v>53</v>
      </c>
      <c r="P30" s="1420" t="s">
        <v>53</v>
      </c>
      <c r="Q30" s="1420" t="s">
        <v>53</v>
      </c>
      <c r="R30" s="1420" t="s">
        <v>53</v>
      </c>
      <c r="S30" s="1420" t="s">
        <v>53</v>
      </c>
      <c r="T30" s="1420" t="s">
        <v>53</v>
      </c>
      <c r="U30" s="1420" t="s">
        <v>53</v>
      </c>
      <c r="V30" s="1420" t="s">
        <v>53</v>
      </c>
      <c r="W30" s="1420" t="s">
        <v>53</v>
      </c>
      <c r="X30" s="1420" t="s">
        <v>53</v>
      </c>
      <c r="Y30" s="1420" t="s">
        <v>53</v>
      </c>
      <c r="Z30" s="1420" t="s">
        <v>53</v>
      </c>
      <c r="AA30" s="1420" t="s">
        <v>53</v>
      </c>
      <c r="AB30" s="1420" t="s">
        <v>53</v>
      </c>
      <c r="AC30" s="1420" t="s">
        <v>53</v>
      </c>
      <c r="AD30" s="1420" t="s">
        <v>53</v>
      </c>
      <c r="AE30" s="1420" t="s">
        <v>53</v>
      </c>
      <c r="AF30" s="1420" t="s">
        <v>53</v>
      </c>
      <c r="AG30" s="1420" t="s">
        <v>53</v>
      </c>
      <c r="AH30" s="1709">
        <v>19</v>
      </c>
      <c r="AI30" s="1374" t="s">
        <v>155</v>
      </c>
      <c r="AJ30" s="1376">
        <v>1</v>
      </c>
      <c r="AK30" s="1711" t="s">
        <v>91</v>
      </c>
      <c r="AL30" s="162" t="s">
        <v>84</v>
      </c>
      <c r="AM30" s="1231" t="s">
        <v>1564</v>
      </c>
      <c r="AN30" s="1045" t="s">
        <v>1536</v>
      </c>
      <c r="AO30" s="1108" t="s">
        <v>103</v>
      </c>
      <c r="AP30" s="1109" t="s">
        <v>62</v>
      </c>
      <c r="AQ30" s="1186">
        <v>0.15</v>
      </c>
      <c r="AR30" s="1109" t="s">
        <v>56</v>
      </c>
      <c r="AS30" s="1110">
        <v>0.15</v>
      </c>
      <c r="AT30" s="1111">
        <v>0.3</v>
      </c>
      <c r="AU30" s="1109" t="s">
        <v>57</v>
      </c>
      <c r="AV30" s="1109" t="s">
        <v>58</v>
      </c>
      <c r="AW30" s="1109" t="s">
        <v>59</v>
      </c>
      <c r="AX30" s="1111">
        <v>0.7</v>
      </c>
      <c r="AY30" s="1112" t="s">
        <v>129</v>
      </c>
      <c r="AZ30" s="1111">
        <v>1</v>
      </c>
      <c r="BA30" s="1112" t="s">
        <v>155</v>
      </c>
      <c r="BB30" s="1113" t="s">
        <v>91</v>
      </c>
      <c r="BC30" s="1380" t="s">
        <v>60</v>
      </c>
      <c r="BD30" s="1252" t="s">
        <v>1568</v>
      </c>
      <c r="BE30" s="1253" t="s">
        <v>872</v>
      </c>
      <c r="BF30" s="1253" t="s">
        <v>1569</v>
      </c>
      <c r="BG30" s="1254">
        <v>44928</v>
      </c>
      <c r="BH30" s="1254">
        <v>45044</v>
      </c>
      <c r="BI30" s="1591" t="s">
        <v>1575</v>
      </c>
    </row>
    <row r="31" spans="2:63" ht="186" customHeight="1" thickBot="1" x14ac:dyDescent="0.35">
      <c r="B31" s="1446"/>
      <c r="C31" s="1772"/>
      <c r="D31" s="1730"/>
      <c r="E31" s="1436"/>
      <c r="F31" s="1731"/>
      <c r="G31" s="1462"/>
      <c r="H31" s="1415"/>
      <c r="I31" s="1423"/>
      <c r="J31" s="1423"/>
      <c r="K31" s="1423"/>
      <c r="L31" s="1415"/>
      <c r="M31" s="1424"/>
      <c r="N31" s="1414"/>
      <c r="O31" s="1421"/>
      <c r="P31" s="1421"/>
      <c r="Q31" s="1421"/>
      <c r="R31" s="1421"/>
      <c r="S31" s="1421"/>
      <c r="T31" s="1421"/>
      <c r="U31" s="1421"/>
      <c r="V31" s="1421"/>
      <c r="W31" s="1421"/>
      <c r="X31" s="1421"/>
      <c r="Y31" s="1421"/>
      <c r="Z31" s="1421"/>
      <c r="AA31" s="1421"/>
      <c r="AB31" s="1421"/>
      <c r="AC31" s="1421"/>
      <c r="AD31" s="1421"/>
      <c r="AE31" s="1421"/>
      <c r="AF31" s="1421"/>
      <c r="AG31" s="1421"/>
      <c r="AH31" s="1714"/>
      <c r="AI31" s="1416"/>
      <c r="AJ31" s="1417"/>
      <c r="AK31" s="1712"/>
      <c r="AL31" s="162" t="s">
        <v>347</v>
      </c>
      <c r="AM31" s="1230" t="s">
        <v>1565</v>
      </c>
      <c r="AN31" s="1040" t="s">
        <v>870</v>
      </c>
      <c r="AO31" s="1118" t="s">
        <v>105</v>
      </c>
      <c r="AP31" s="1119" t="s">
        <v>55</v>
      </c>
      <c r="AQ31" s="266">
        <v>0.1</v>
      </c>
      <c r="AR31" s="1119" t="s">
        <v>56</v>
      </c>
      <c r="AS31" s="1120">
        <v>0.15</v>
      </c>
      <c r="AT31" s="1121">
        <v>0.25</v>
      </c>
      <c r="AU31" s="1119" t="s">
        <v>57</v>
      </c>
      <c r="AV31" s="1119" t="s">
        <v>58</v>
      </c>
      <c r="AW31" s="1119" t="s">
        <v>59</v>
      </c>
      <c r="AX31" s="1121">
        <v>0.7</v>
      </c>
      <c r="AY31" s="1123" t="s">
        <v>129</v>
      </c>
      <c r="AZ31" s="1121">
        <v>0.75</v>
      </c>
      <c r="BA31" s="1123" t="s">
        <v>130</v>
      </c>
      <c r="BB31" s="1124" t="s">
        <v>129</v>
      </c>
      <c r="BC31" s="1419"/>
      <c r="BD31" s="1255" t="s">
        <v>1646</v>
      </c>
      <c r="BE31" s="1256" t="s">
        <v>1570</v>
      </c>
      <c r="BF31" s="1256" t="s">
        <v>1485</v>
      </c>
      <c r="BG31" s="1257">
        <v>44928</v>
      </c>
      <c r="BH31" s="1257">
        <v>45289</v>
      </c>
      <c r="BI31" s="1614"/>
    </row>
    <row r="32" spans="2:63" ht="193.5" customHeight="1" thickBot="1" x14ac:dyDescent="0.35">
      <c r="B32" s="1446"/>
      <c r="C32" s="1772"/>
      <c r="D32" s="1730"/>
      <c r="E32" s="1436"/>
      <c r="F32" s="1731"/>
      <c r="G32" s="1462"/>
      <c r="H32" s="1415"/>
      <c r="I32" s="1423"/>
      <c r="J32" s="1423"/>
      <c r="K32" s="1423"/>
      <c r="L32" s="1415"/>
      <c r="M32" s="1424"/>
      <c r="N32" s="1414"/>
      <c r="O32" s="1421"/>
      <c r="P32" s="1421"/>
      <c r="Q32" s="1421"/>
      <c r="R32" s="1421"/>
      <c r="S32" s="1421"/>
      <c r="T32" s="1421"/>
      <c r="U32" s="1421"/>
      <c r="V32" s="1421"/>
      <c r="W32" s="1421"/>
      <c r="X32" s="1421"/>
      <c r="Y32" s="1421"/>
      <c r="Z32" s="1421"/>
      <c r="AA32" s="1421"/>
      <c r="AB32" s="1421"/>
      <c r="AC32" s="1421"/>
      <c r="AD32" s="1421"/>
      <c r="AE32" s="1421"/>
      <c r="AF32" s="1421"/>
      <c r="AG32" s="1421"/>
      <c r="AH32" s="1714"/>
      <c r="AI32" s="1416"/>
      <c r="AJ32" s="1417"/>
      <c r="AK32" s="1712"/>
      <c r="AL32" s="162" t="s">
        <v>348</v>
      </c>
      <c r="AM32" s="1230" t="s">
        <v>1566</v>
      </c>
      <c r="AN32" s="1040" t="s">
        <v>1536</v>
      </c>
      <c r="AO32" s="1118" t="s">
        <v>103</v>
      </c>
      <c r="AP32" s="1119" t="s">
        <v>62</v>
      </c>
      <c r="AQ32" s="266">
        <v>0.15</v>
      </c>
      <c r="AR32" s="1119" t="s">
        <v>56</v>
      </c>
      <c r="AS32" s="1120">
        <v>0.15</v>
      </c>
      <c r="AT32" s="1121">
        <v>0.3</v>
      </c>
      <c r="AU32" s="1119" t="s">
        <v>57</v>
      </c>
      <c r="AV32" s="1119" t="s">
        <v>58</v>
      </c>
      <c r="AW32" s="1119" t="s">
        <v>59</v>
      </c>
      <c r="AX32" s="1121">
        <v>0.49</v>
      </c>
      <c r="AY32" s="1123" t="s">
        <v>122</v>
      </c>
      <c r="AZ32" s="1121">
        <v>0.75</v>
      </c>
      <c r="BA32" s="1123" t="s">
        <v>130</v>
      </c>
      <c r="BB32" s="1124" t="s">
        <v>129</v>
      </c>
      <c r="BC32" s="1419"/>
      <c r="BD32" s="1252" t="s">
        <v>1572</v>
      </c>
      <c r="BE32" s="1253" t="s">
        <v>845</v>
      </c>
      <c r="BF32" s="1258" t="s">
        <v>590</v>
      </c>
      <c r="BG32" s="1259">
        <v>44928</v>
      </c>
      <c r="BH32" s="1259">
        <v>45289</v>
      </c>
      <c r="BI32" s="1614"/>
    </row>
    <row r="33" spans="2:65" ht="183" customHeight="1" thickBot="1" x14ac:dyDescent="0.35">
      <c r="B33" s="1447"/>
      <c r="C33" s="1762"/>
      <c r="D33" s="1733"/>
      <c r="E33" s="1393"/>
      <c r="F33" s="1728"/>
      <c r="G33" s="1397"/>
      <c r="H33" s="1373"/>
      <c r="I33" s="1383"/>
      <c r="J33" s="1383"/>
      <c r="K33" s="1383"/>
      <c r="L33" s="1373"/>
      <c r="M33" s="1385"/>
      <c r="N33" s="1371"/>
      <c r="O33" s="1422"/>
      <c r="P33" s="1422"/>
      <c r="Q33" s="1422"/>
      <c r="R33" s="1422"/>
      <c r="S33" s="1422"/>
      <c r="T33" s="1422"/>
      <c r="U33" s="1422"/>
      <c r="V33" s="1422"/>
      <c r="W33" s="1422"/>
      <c r="X33" s="1422"/>
      <c r="Y33" s="1422"/>
      <c r="Z33" s="1422"/>
      <c r="AA33" s="1422"/>
      <c r="AB33" s="1422"/>
      <c r="AC33" s="1422"/>
      <c r="AD33" s="1422"/>
      <c r="AE33" s="1422"/>
      <c r="AF33" s="1422"/>
      <c r="AG33" s="1422"/>
      <c r="AH33" s="1710"/>
      <c r="AI33" s="1375"/>
      <c r="AJ33" s="1377"/>
      <c r="AK33" s="1713"/>
      <c r="AL33" s="162" t="s">
        <v>349</v>
      </c>
      <c r="AM33" s="1224" t="s">
        <v>1567</v>
      </c>
      <c r="AN33" s="1041" t="s">
        <v>1113</v>
      </c>
      <c r="AO33" s="652" t="s">
        <v>103</v>
      </c>
      <c r="AP33" s="1142" t="s">
        <v>62</v>
      </c>
      <c r="AQ33" s="267">
        <v>0.15</v>
      </c>
      <c r="AR33" s="1142" t="s">
        <v>56</v>
      </c>
      <c r="AS33" s="1143">
        <v>0.15</v>
      </c>
      <c r="AT33" s="1144">
        <v>0.3</v>
      </c>
      <c r="AU33" s="1142" t="s">
        <v>57</v>
      </c>
      <c r="AV33" s="1142" t="s">
        <v>58</v>
      </c>
      <c r="AW33" s="1142" t="s">
        <v>59</v>
      </c>
      <c r="AX33" s="1144">
        <v>0.34299999999999997</v>
      </c>
      <c r="AY33" s="1145" t="s">
        <v>90</v>
      </c>
      <c r="AZ33" s="1144">
        <v>0.75</v>
      </c>
      <c r="BA33" s="1145" t="s">
        <v>130</v>
      </c>
      <c r="BB33" s="1146" t="s">
        <v>129</v>
      </c>
      <c r="BC33" s="1381"/>
      <c r="BD33" s="1260" t="s">
        <v>1573</v>
      </c>
      <c r="BE33" s="1261" t="s">
        <v>845</v>
      </c>
      <c r="BF33" s="1070" t="s">
        <v>381</v>
      </c>
      <c r="BG33" s="1259">
        <v>44928</v>
      </c>
      <c r="BH33" s="1259">
        <v>45289</v>
      </c>
      <c r="BI33" s="1592"/>
    </row>
    <row r="34" spans="2:65" ht="163.5" customHeight="1" thickBot="1" x14ac:dyDescent="0.35">
      <c r="B34" s="1445" t="s">
        <v>202</v>
      </c>
      <c r="C34" s="1761" t="s">
        <v>209</v>
      </c>
      <c r="D34" s="1732" t="s">
        <v>225</v>
      </c>
      <c r="E34" s="1392" t="s">
        <v>50</v>
      </c>
      <c r="F34" s="1727" t="s">
        <v>306</v>
      </c>
      <c r="G34" s="1386" t="s">
        <v>497</v>
      </c>
      <c r="H34" s="1372" t="s">
        <v>51</v>
      </c>
      <c r="I34" s="1382" t="s">
        <v>498</v>
      </c>
      <c r="J34" s="1382" t="s">
        <v>499</v>
      </c>
      <c r="K34" s="1382" t="s">
        <v>355</v>
      </c>
      <c r="L34" s="1372" t="s">
        <v>372</v>
      </c>
      <c r="M34" s="1384" t="s">
        <v>154</v>
      </c>
      <c r="N34" s="1370">
        <v>1</v>
      </c>
      <c r="O34" s="1420" t="s">
        <v>53</v>
      </c>
      <c r="P34" s="1420" t="s">
        <v>53</v>
      </c>
      <c r="Q34" s="1420" t="s">
        <v>53</v>
      </c>
      <c r="R34" s="1420" t="s">
        <v>53</v>
      </c>
      <c r="S34" s="1420" t="s">
        <v>53</v>
      </c>
      <c r="T34" s="1420" t="s">
        <v>53</v>
      </c>
      <c r="U34" s="1420" t="s">
        <v>53</v>
      </c>
      <c r="V34" s="1420" t="s">
        <v>54</v>
      </c>
      <c r="W34" s="1420" t="s">
        <v>54</v>
      </c>
      <c r="X34" s="1420" t="s">
        <v>53</v>
      </c>
      <c r="Y34" s="1420" t="s">
        <v>53</v>
      </c>
      <c r="Z34" s="1420" t="s">
        <v>53</v>
      </c>
      <c r="AA34" s="1420" t="s">
        <v>53</v>
      </c>
      <c r="AB34" s="1420" t="s">
        <v>53</v>
      </c>
      <c r="AC34" s="1420" t="s">
        <v>53</v>
      </c>
      <c r="AD34" s="1420" t="s">
        <v>54</v>
      </c>
      <c r="AE34" s="1420" t="s">
        <v>54</v>
      </c>
      <c r="AF34" s="1420" t="s">
        <v>53</v>
      </c>
      <c r="AG34" s="1420" t="s">
        <v>54</v>
      </c>
      <c r="AH34" s="1709">
        <v>14</v>
      </c>
      <c r="AI34" s="1374" t="s">
        <v>155</v>
      </c>
      <c r="AJ34" s="1376">
        <v>1</v>
      </c>
      <c r="AK34" s="1711" t="s">
        <v>91</v>
      </c>
      <c r="AL34" s="217" t="s">
        <v>84</v>
      </c>
      <c r="AM34" s="1232" t="s">
        <v>1489</v>
      </c>
      <c r="AN34" s="972" t="s">
        <v>501</v>
      </c>
      <c r="AO34" s="1167" t="s">
        <v>103</v>
      </c>
      <c r="AP34" s="1168" t="s">
        <v>62</v>
      </c>
      <c r="AQ34" s="252">
        <v>0.15</v>
      </c>
      <c r="AR34" s="1168" t="s">
        <v>56</v>
      </c>
      <c r="AS34" s="1169">
        <v>0.15</v>
      </c>
      <c r="AT34" s="1170">
        <v>0.3</v>
      </c>
      <c r="AU34" s="1168" t="s">
        <v>73</v>
      </c>
      <c r="AV34" s="1168" t="s">
        <v>58</v>
      </c>
      <c r="AW34" s="1168" t="s">
        <v>59</v>
      </c>
      <c r="AX34" s="1170">
        <v>0.7</v>
      </c>
      <c r="AY34" s="1171" t="s">
        <v>129</v>
      </c>
      <c r="AZ34" s="1170">
        <v>1</v>
      </c>
      <c r="BA34" s="1171" t="s">
        <v>155</v>
      </c>
      <c r="BB34" s="1172" t="s">
        <v>91</v>
      </c>
      <c r="BC34" s="1380" t="s">
        <v>60</v>
      </c>
      <c r="BD34" s="1246" t="s">
        <v>1647</v>
      </c>
      <c r="BE34" s="1246" t="s">
        <v>1493</v>
      </c>
      <c r="BF34" s="1246" t="s">
        <v>1490</v>
      </c>
      <c r="BG34" s="1248">
        <v>44928</v>
      </c>
      <c r="BH34" s="1248">
        <v>45289</v>
      </c>
      <c r="BI34" s="1616" t="s">
        <v>1231</v>
      </c>
      <c r="BJ34" s="1702"/>
      <c r="BK34" s="1703"/>
      <c r="BL34" s="1703"/>
      <c r="BM34" s="1703"/>
    </row>
    <row r="35" spans="2:65" ht="153" customHeight="1" thickBot="1" x14ac:dyDescent="0.35">
      <c r="B35" s="1446"/>
      <c r="C35" s="1772"/>
      <c r="D35" s="1730"/>
      <c r="E35" s="1393"/>
      <c r="F35" s="1728"/>
      <c r="G35" s="1388"/>
      <c r="H35" s="1373"/>
      <c r="I35" s="1383"/>
      <c r="J35" s="1383"/>
      <c r="K35" s="1383"/>
      <c r="L35" s="1373"/>
      <c r="M35" s="1385"/>
      <c r="N35" s="1371"/>
      <c r="O35" s="1422"/>
      <c r="P35" s="1422"/>
      <c r="Q35" s="1422"/>
      <c r="R35" s="1422"/>
      <c r="S35" s="1422"/>
      <c r="T35" s="1422"/>
      <c r="U35" s="1422"/>
      <c r="V35" s="1422"/>
      <c r="W35" s="1422"/>
      <c r="X35" s="1422"/>
      <c r="Y35" s="1422"/>
      <c r="Z35" s="1422"/>
      <c r="AA35" s="1422"/>
      <c r="AB35" s="1422"/>
      <c r="AC35" s="1422"/>
      <c r="AD35" s="1422"/>
      <c r="AE35" s="1422"/>
      <c r="AF35" s="1422"/>
      <c r="AG35" s="1422"/>
      <c r="AH35" s="1710"/>
      <c r="AI35" s="1375"/>
      <c r="AJ35" s="1377"/>
      <c r="AK35" s="1713"/>
      <c r="AL35" s="127" t="s">
        <v>347</v>
      </c>
      <c r="AM35" s="1224" t="s">
        <v>1648</v>
      </c>
      <c r="AN35" s="973" t="s">
        <v>501</v>
      </c>
      <c r="AO35" s="512" t="s">
        <v>103</v>
      </c>
      <c r="AP35" s="1194" t="s">
        <v>61</v>
      </c>
      <c r="AQ35" s="711">
        <v>0.25</v>
      </c>
      <c r="AR35" s="1194" t="s">
        <v>56</v>
      </c>
      <c r="AS35" s="1191">
        <v>0.15</v>
      </c>
      <c r="AT35" s="1084">
        <v>0.4</v>
      </c>
      <c r="AU35" s="1194" t="s">
        <v>57</v>
      </c>
      <c r="AV35" s="1194" t="s">
        <v>58</v>
      </c>
      <c r="AW35" s="1194" t="s">
        <v>59</v>
      </c>
      <c r="AX35" s="1173">
        <v>0.42</v>
      </c>
      <c r="AY35" s="1085" t="s">
        <v>122</v>
      </c>
      <c r="AZ35" s="1132">
        <v>1</v>
      </c>
      <c r="BA35" s="1085" t="s">
        <v>155</v>
      </c>
      <c r="BB35" s="1193" t="s">
        <v>91</v>
      </c>
      <c r="BC35" s="1381"/>
      <c r="BD35" s="1262" t="s">
        <v>1494</v>
      </c>
      <c r="BE35" s="1262" t="s">
        <v>1491</v>
      </c>
      <c r="BF35" s="1262" t="s">
        <v>430</v>
      </c>
      <c r="BG35" s="1248">
        <v>44928</v>
      </c>
      <c r="BH35" s="1248">
        <v>45289</v>
      </c>
      <c r="BI35" s="1617"/>
      <c r="BJ35" s="1702"/>
      <c r="BK35" s="1703"/>
      <c r="BL35" s="1703"/>
      <c r="BM35" s="1703"/>
    </row>
    <row r="36" spans="2:65" ht="146.25" customHeight="1" thickBot="1" x14ac:dyDescent="0.35">
      <c r="B36" s="1446"/>
      <c r="C36" s="1772"/>
      <c r="D36" s="1730"/>
      <c r="E36" s="1392" t="s">
        <v>50</v>
      </c>
      <c r="F36" s="1727" t="s">
        <v>312</v>
      </c>
      <c r="G36" s="1386" t="s">
        <v>900</v>
      </c>
      <c r="H36" s="1372" t="s">
        <v>63</v>
      </c>
      <c r="I36" s="1372" t="s">
        <v>901</v>
      </c>
      <c r="J36" s="1757" t="s">
        <v>902</v>
      </c>
      <c r="K36" s="1382" t="s">
        <v>355</v>
      </c>
      <c r="L36" s="1372" t="s">
        <v>372</v>
      </c>
      <c r="M36" s="1384" t="s">
        <v>154</v>
      </c>
      <c r="N36" s="1370">
        <v>1</v>
      </c>
      <c r="O36" s="1420" t="s">
        <v>53</v>
      </c>
      <c r="P36" s="1420" t="s">
        <v>53</v>
      </c>
      <c r="Q36" s="1420" t="s">
        <v>53</v>
      </c>
      <c r="R36" s="1420" t="s">
        <v>54</v>
      </c>
      <c r="S36" s="1420" t="s">
        <v>53</v>
      </c>
      <c r="T36" s="1420" t="s">
        <v>53</v>
      </c>
      <c r="U36" s="1420" t="s">
        <v>53</v>
      </c>
      <c r="V36" s="1420" t="s">
        <v>54</v>
      </c>
      <c r="W36" s="1420" t="s">
        <v>54</v>
      </c>
      <c r="X36" s="1420" t="s">
        <v>53</v>
      </c>
      <c r="Y36" s="1420" t="s">
        <v>53</v>
      </c>
      <c r="Z36" s="1420" t="s">
        <v>53</v>
      </c>
      <c r="AA36" s="1420" t="s">
        <v>53</v>
      </c>
      <c r="AB36" s="1420" t="s">
        <v>53</v>
      </c>
      <c r="AC36" s="1420" t="s">
        <v>53</v>
      </c>
      <c r="AD36" s="1420" t="s">
        <v>54</v>
      </c>
      <c r="AE36" s="1420" t="s">
        <v>54</v>
      </c>
      <c r="AF36" s="1420" t="s">
        <v>54</v>
      </c>
      <c r="AG36" s="1420" t="s">
        <v>54</v>
      </c>
      <c r="AH36" s="1709">
        <v>12</v>
      </c>
      <c r="AI36" s="1374" t="s">
        <v>155</v>
      </c>
      <c r="AJ36" s="1376">
        <v>1</v>
      </c>
      <c r="AK36" s="1649" t="s">
        <v>91</v>
      </c>
      <c r="AL36" s="511" t="s">
        <v>84</v>
      </c>
      <c r="AM36" s="1224" t="s">
        <v>1452</v>
      </c>
      <c r="AN36" s="974" t="s">
        <v>1233</v>
      </c>
      <c r="AO36" s="300" t="s">
        <v>103</v>
      </c>
      <c r="AP36" s="697" t="s">
        <v>61</v>
      </c>
      <c r="AQ36" s="707">
        <v>0.25</v>
      </c>
      <c r="AR36" s="697" t="s">
        <v>56</v>
      </c>
      <c r="AS36" s="695">
        <v>0.15</v>
      </c>
      <c r="AT36" s="698">
        <v>0.4</v>
      </c>
      <c r="AU36" s="697" t="s">
        <v>73</v>
      </c>
      <c r="AV36" s="697" t="s">
        <v>58</v>
      </c>
      <c r="AW36" s="697" t="s">
        <v>59</v>
      </c>
      <c r="AX36" s="525">
        <v>0.252</v>
      </c>
      <c r="AY36" s="699" t="s">
        <v>90</v>
      </c>
      <c r="AZ36" s="698">
        <v>1</v>
      </c>
      <c r="BA36" s="699" t="s">
        <v>155</v>
      </c>
      <c r="BB36" s="700" t="s">
        <v>91</v>
      </c>
      <c r="BC36" s="1380" t="s">
        <v>60</v>
      </c>
      <c r="BD36" s="1589" t="s">
        <v>1234</v>
      </c>
      <c r="BE36" s="1589" t="s">
        <v>1235</v>
      </c>
      <c r="BF36" s="1589" t="s">
        <v>430</v>
      </c>
      <c r="BG36" s="1605">
        <v>44928</v>
      </c>
      <c r="BH36" s="1605">
        <v>45289</v>
      </c>
      <c r="BI36" s="1591" t="s">
        <v>1236</v>
      </c>
    </row>
    <row r="37" spans="2:65" ht="230.25" customHeight="1" thickBot="1" x14ac:dyDescent="0.35">
      <c r="B37" s="1446"/>
      <c r="C37" s="1772"/>
      <c r="D37" s="1730"/>
      <c r="E37" s="1436"/>
      <c r="F37" s="1731"/>
      <c r="G37" s="1387"/>
      <c r="H37" s="1415"/>
      <c r="I37" s="1415"/>
      <c r="J37" s="1758"/>
      <c r="K37" s="1423"/>
      <c r="L37" s="1415"/>
      <c r="M37" s="1424"/>
      <c r="N37" s="1414"/>
      <c r="O37" s="1421"/>
      <c r="P37" s="1421"/>
      <c r="Q37" s="1421"/>
      <c r="R37" s="1421"/>
      <c r="S37" s="1421"/>
      <c r="T37" s="1421"/>
      <c r="U37" s="1421"/>
      <c r="V37" s="1421"/>
      <c r="W37" s="1421"/>
      <c r="X37" s="1421"/>
      <c r="Y37" s="1421"/>
      <c r="Z37" s="1421"/>
      <c r="AA37" s="1421"/>
      <c r="AB37" s="1421"/>
      <c r="AC37" s="1421"/>
      <c r="AD37" s="1421"/>
      <c r="AE37" s="1421"/>
      <c r="AF37" s="1421"/>
      <c r="AG37" s="1421"/>
      <c r="AH37" s="1714"/>
      <c r="AI37" s="1416"/>
      <c r="AJ37" s="1417"/>
      <c r="AK37" s="1650"/>
      <c r="AL37" s="511" t="s">
        <v>347</v>
      </c>
      <c r="AM37" s="1224" t="s">
        <v>1453</v>
      </c>
      <c r="AN37" s="974" t="s">
        <v>1397</v>
      </c>
      <c r="AO37" s="989" t="s">
        <v>103</v>
      </c>
      <c r="AP37" s="1154" t="s">
        <v>61</v>
      </c>
      <c r="AQ37" s="198">
        <v>0.25</v>
      </c>
      <c r="AR37" s="1154" t="s">
        <v>56</v>
      </c>
      <c r="AS37" s="1203">
        <v>0.15</v>
      </c>
      <c r="AT37" s="1055">
        <v>0.4</v>
      </c>
      <c r="AU37" s="1154" t="s">
        <v>73</v>
      </c>
      <c r="AV37" s="1154" t="s">
        <v>58</v>
      </c>
      <c r="AW37" s="1154" t="s">
        <v>59</v>
      </c>
      <c r="AX37" s="1155">
        <v>0.1512</v>
      </c>
      <c r="AY37" s="1053" t="s">
        <v>112</v>
      </c>
      <c r="AZ37" s="1144">
        <v>1</v>
      </c>
      <c r="BA37" s="1053" t="s">
        <v>155</v>
      </c>
      <c r="BB37" s="1056" t="s">
        <v>91</v>
      </c>
      <c r="BC37" s="1419"/>
      <c r="BD37" s="1612"/>
      <c r="BE37" s="1612"/>
      <c r="BF37" s="1612"/>
      <c r="BG37" s="1690"/>
      <c r="BH37" s="1690"/>
      <c r="BI37" s="1614"/>
    </row>
    <row r="38" spans="2:65" ht="135.75" customHeight="1" thickBot="1" x14ac:dyDescent="0.35">
      <c r="B38" s="1447"/>
      <c r="C38" s="1762"/>
      <c r="D38" s="1733"/>
      <c r="E38" s="1393"/>
      <c r="F38" s="1728"/>
      <c r="G38" s="1388"/>
      <c r="H38" s="1373"/>
      <c r="I38" s="1373"/>
      <c r="J38" s="1759"/>
      <c r="K38" s="1383"/>
      <c r="L38" s="1373"/>
      <c r="M38" s="1385"/>
      <c r="N38" s="1371"/>
      <c r="O38" s="1422"/>
      <c r="P38" s="1422"/>
      <c r="Q38" s="1422"/>
      <c r="R38" s="1422"/>
      <c r="S38" s="1422"/>
      <c r="T38" s="1422"/>
      <c r="U38" s="1422"/>
      <c r="V38" s="1422"/>
      <c r="W38" s="1422"/>
      <c r="X38" s="1422"/>
      <c r="Y38" s="1422"/>
      <c r="Z38" s="1422"/>
      <c r="AA38" s="1422"/>
      <c r="AB38" s="1422"/>
      <c r="AC38" s="1422"/>
      <c r="AD38" s="1422"/>
      <c r="AE38" s="1422"/>
      <c r="AF38" s="1422"/>
      <c r="AG38" s="1422"/>
      <c r="AH38" s="1710"/>
      <c r="AI38" s="1375"/>
      <c r="AJ38" s="1377"/>
      <c r="AK38" s="1651"/>
      <c r="AL38" s="1008" t="s">
        <v>348</v>
      </c>
      <c r="AM38" s="1224" t="s">
        <v>1649</v>
      </c>
      <c r="AN38" s="974" t="s">
        <v>1240</v>
      </c>
      <c r="AO38" s="989" t="s">
        <v>103</v>
      </c>
      <c r="AP38" s="1154" t="s">
        <v>62</v>
      </c>
      <c r="AQ38" s="198">
        <v>0.15</v>
      </c>
      <c r="AR38" s="1154" t="s">
        <v>56</v>
      </c>
      <c r="AS38" s="1203">
        <v>0.15</v>
      </c>
      <c r="AT38" s="1055">
        <v>0.3</v>
      </c>
      <c r="AU38" s="1154" t="s">
        <v>57</v>
      </c>
      <c r="AV38" s="1154" t="s">
        <v>65</v>
      </c>
      <c r="AW38" s="1154" t="s">
        <v>59</v>
      </c>
      <c r="AX38" s="1155">
        <v>0.10584</v>
      </c>
      <c r="AY38" s="1053" t="s">
        <v>112</v>
      </c>
      <c r="AZ38" s="1144">
        <v>1</v>
      </c>
      <c r="BA38" s="1053" t="s">
        <v>155</v>
      </c>
      <c r="BB38" s="1056" t="s">
        <v>91</v>
      </c>
      <c r="BC38" s="1381"/>
      <c r="BD38" s="1590"/>
      <c r="BE38" s="1590"/>
      <c r="BF38" s="1590"/>
      <c r="BG38" s="1606"/>
      <c r="BH38" s="1606"/>
      <c r="BI38" s="1592"/>
    </row>
    <row r="39" spans="2:65" ht="261.75" customHeight="1" thickBot="1" x14ac:dyDescent="0.35">
      <c r="B39" s="1445" t="s">
        <v>162</v>
      </c>
      <c r="C39" s="1761" t="s">
        <v>219</v>
      </c>
      <c r="D39" s="1732" t="s">
        <v>225</v>
      </c>
      <c r="E39" s="1392" t="s">
        <v>346</v>
      </c>
      <c r="F39" s="1727" t="s">
        <v>318</v>
      </c>
      <c r="G39" s="1386" t="s">
        <v>526</v>
      </c>
      <c r="H39" s="1372" t="s">
        <v>63</v>
      </c>
      <c r="I39" s="1382" t="s">
        <v>527</v>
      </c>
      <c r="J39" s="1382" t="s">
        <v>528</v>
      </c>
      <c r="K39" s="1382" t="s">
        <v>355</v>
      </c>
      <c r="L39" s="1372" t="s">
        <v>373</v>
      </c>
      <c r="M39" s="1384" t="s">
        <v>1636</v>
      </c>
      <c r="N39" s="1370">
        <v>0.2</v>
      </c>
      <c r="O39" s="1420" t="s">
        <v>54</v>
      </c>
      <c r="P39" s="1420" t="s">
        <v>54</v>
      </c>
      <c r="Q39" s="1420" t="s">
        <v>54</v>
      </c>
      <c r="R39" s="1420" t="s">
        <v>54</v>
      </c>
      <c r="S39" s="1420" t="s">
        <v>53</v>
      </c>
      <c r="T39" s="1420" t="s">
        <v>53</v>
      </c>
      <c r="U39" s="1420" t="s">
        <v>53</v>
      </c>
      <c r="V39" s="1420" t="s">
        <v>54</v>
      </c>
      <c r="W39" s="1420" t="s">
        <v>53</v>
      </c>
      <c r="X39" s="1420" t="s">
        <v>53</v>
      </c>
      <c r="Y39" s="1420" t="s">
        <v>53</v>
      </c>
      <c r="Z39" s="1420" t="s">
        <v>53</v>
      </c>
      <c r="AA39" s="1420" t="s">
        <v>53</v>
      </c>
      <c r="AB39" s="1420" t="s">
        <v>53</v>
      </c>
      <c r="AC39" s="1420" t="s">
        <v>53</v>
      </c>
      <c r="AD39" s="1420" t="s">
        <v>54</v>
      </c>
      <c r="AE39" s="1420" t="s">
        <v>54</v>
      </c>
      <c r="AF39" s="1420" t="s">
        <v>54</v>
      </c>
      <c r="AG39" s="1420" t="s">
        <v>54</v>
      </c>
      <c r="AH39" s="1709">
        <v>10</v>
      </c>
      <c r="AI39" s="1374" t="s">
        <v>130</v>
      </c>
      <c r="AJ39" s="1376">
        <v>0.8</v>
      </c>
      <c r="AK39" s="1378" t="s">
        <v>129</v>
      </c>
      <c r="AL39" s="1106" t="s">
        <v>84</v>
      </c>
      <c r="AM39" s="1226" t="s">
        <v>1455</v>
      </c>
      <c r="AN39" s="975" t="s">
        <v>529</v>
      </c>
      <c r="AO39" s="1108" t="s">
        <v>103</v>
      </c>
      <c r="AP39" s="1109" t="s">
        <v>61</v>
      </c>
      <c r="AQ39" s="1186">
        <v>0.25</v>
      </c>
      <c r="AR39" s="1109" t="s">
        <v>56</v>
      </c>
      <c r="AS39" s="1110">
        <v>0.15</v>
      </c>
      <c r="AT39" s="1111">
        <v>0.4</v>
      </c>
      <c r="AU39" s="1109" t="s">
        <v>57</v>
      </c>
      <c r="AV39" s="1109" t="s">
        <v>65</v>
      </c>
      <c r="AW39" s="1109" t="s">
        <v>59</v>
      </c>
      <c r="AX39" s="1111">
        <v>0.12</v>
      </c>
      <c r="AY39" s="1112" t="s">
        <v>112</v>
      </c>
      <c r="AZ39" s="1111">
        <v>0.8</v>
      </c>
      <c r="BA39" s="1112" t="s">
        <v>130</v>
      </c>
      <c r="BB39" s="1113" t="s">
        <v>129</v>
      </c>
      <c r="BC39" s="1380" t="s">
        <v>60</v>
      </c>
      <c r="BD39" s="1589" t="s">
        <v>1398</v>
      </c>
      <c r="BE39" s="1589" t="s">
        <v>534</v>
      </c>
      <c r="BF39" s="1589" t="s">
        <v>430</v>
      </c>
      <c r="BG39" s="1605">
        <v>44928</v>
      </c>
      <c r="BH39" s="1605">
        <v>45289</v>
      </c>
      <c r="BI39" s="1591" t="s">
        <v>1241</v>
      </c>
    </row>
    <row r="40" spans="2:65" ht="153" customHeight="1" thickBot="1" x14ac:dyDescent="0.35">
      <c r="B40" s="1446"/>
      <c r="C40" s="1772"/>
      <c r="D40" s="1730"/>
      <c r="E40" s="1436"/>
      <c r="F40" s="1731"/>
      <c r="G40" s="1387"/>
      <c r="H40" s="1415"/>
      <c r="I40" s="1423"/>
      <c r="J40" s="1423"/>
      <c r="K40" s="1423"/>
      <c r="L40" s="1415"/>
      <c r="M40" s="1424"/>
      <c r="N40" s="1414"/>
      <c r="O40" s="1421"/>
      <c r="P40" s="1421"/>
      <c r="Q40" s="1421"/>
      <c r="R40" s="1421"/>
      <c r="S40" s="1421"/>
      <c r="T40" s="1421"/>
      <c r="U40" s="1421"/>
      <c r="V40" s="1421"/>
      <c r="W40" s="1421"/>
      <c r="X40" s="1421"/>
      <c r="Y40" s="1421"/>
      <c r="Z40" s="1421"/>
      <c r="AA40" s="1421"/>
      <c r="AB40" s="1421"/>
      <c r="AC40" s="1421"/>
      <c r="AD40" s="1421"/>
      <c r="AE40" s="1421"/>
      <c r="AF40" s="1421"/>
      <c r="AG40" s="1421"/>
      <c r="AH40" s="1714"/>
      <c r="AI40" s="1416"/>
      <c r="AJ40" s="1417"/>
      <c r="AK40" s="1418"/>
      <c r="AL40" s="1106" t="s">
        <v>347</v>
      </c>
      <c r="AM40" s="1224" t="s">
        <v>1650</v>
      </c>
      <c r="AN40" s="975" t="s">
        <v>530</v>
      </c>
      <c r="AO40" s="717" t="s">
        <v>103</v>
      </c>
      <c r="AP40" s="1119" t="s">
        <v>61</v>
      </c>
      <c r="AQ40" s="266">
        <v>0.25</v>
      </c>
      <c r="AR40" s="1119" t="s">
        <v>56</v>
      </c>
      <c r="AS40" s="1120">
        <v>0.15</v>
      </c>
      <c r="AT40" s="1121">
        <v>0.4</v>
      </c>
      <c r="AU40" s="1119" t="s">
        <v>57</v>
      </c>
      <c r="AV40" s="1119" t="s">
        <v>65</v>
      </c>
      <c r="AW40" s="1119" t="s">
        <v>59</v>
      </c>
      <c r="AX40" s="1122">
        <v>7.1999999999999995E-2</v>
      </c>
      <c r="AY40" s="1123" t="s">
        <v>112</v>
      </c>
      <c r="AZ40" s="1121">
        <v>0.8</v>
      </c>
      <c r="BA40" s="1123" t="s">
        <v>130</v>
      </c>
      <c r="BB40" s="1124" t="s">
        <v>129</v>
      </c>
      <c r="BC40" s="1419"/>
      <c r="BD40" s="1612"/>
      <c r="BE40" s="1612"/>
      <c r="BF40" s="1612"/>
      <c r="BG40" s="1690"/>
      <c r="BH40" s="1690"/>
      <c r="BI40" s="1614"/>
    </row>
    <row r="41" spans="2:65" ht="153" customHeight="1" thickBot="1" x14ac:dyDescent="0.35">
      <c r="B41" s="1447"/>
      <c r="C41" s="1762"/>
      <c r="D41" s="1733"/>
      <c r="E41" s="1393"/>
      <c r="F41" s="1728"/>
      <c r="G41" s="1388"/>
      <c r="H41" s="1373"/>
      <c r="I41" s="1383"/>
      <c r="J41" s="1383"/>
      <c r="K41" s="1383"/>
      <c r="L41" s="1373"/>
      <c r="M41" s="1385"/>
      <c r="N41" s="1371"/>
      <c r="O41" s="1422"/>
      <c r="P41" s="1422"/>
      <c r="Q41" s="1422"/>
      <c r="R41" s="1422"/>
      <c r="S41" s="1422"/>
      <c r="T41" s="1422"/>
      <c r="U41" s="1422"/>
      <c r="V41" s="1422"/>
      <c r="W41" s="1422"/>
      <c r="X41" s="1422"/>
      <c r="Y41" s="1422"/>
      <c r="Z41" s="1422"/>
      <c r="AA41" s="1422"/>
      <c r="AB41" s="1422"/>
      <c r="AC41" s="1422"/>
      <c r="AD41" s="1422"/>
      <c r="AE41" s="1422"/>
      <c r="AF41" s="1422"/>
      <c r="AG41" s="1422"/>
      <c r="AH41" s="1710"/>
      <c r="AI41" s="1375"/>
      <c r="AJ41" s="1377"/>
      <c r="AK41" s="1379"/>
      <c r="AL41" s="1139" t="s">
        <v>348</v>
      </c>
      <c r="AM41" s="1224" t="s">
        <v>1651</v>
      </c>
      <c r="AN41" s="975" t="s">
        <v>531</v>
      </c>
      <c r="AO41" s="1153" t="s">
        <v>103</v>
      </c>
      <c r="AP41" s="1142" t="s">
        <v>61</v>
      </c>
      <c r="AQ41" s="267">
        <v>0.25</v>
      </c>
      <c r="AR41" s="1142" t="s">
        <v>56</v>
      </c>
      <c r="AS41" s="1143">
        <v>0.15</v>
      </c>
      <c r="AT41" s="1144">
        <v>0.4</v>
      </c>
      <c r="AU41" s="1142" t="s">
        <v>57</v>
      </c>
      <c r="AV41" s="1142" t="s">
        <v>65</v>
      </c>
      <c r="AW41" s="1142" t="s">
        <v>59</v>
      </c>
      <c r="AX41" s="1144">
        <v>4.3199999999999995E-2</v>
      </c>
      <c r="AY41" s="1145" t="s">
        <v>112</v>
      </c>
      <c r="AZ41" s="1144">
        <v>0.8</v>
      </c>
      <c r="BA41" s="1145" t="s">
        <v>130</v>
      </c>
      <c r="BB41" s="1146" t="s">
        <v>129</v>
      </c>
      <c r="BC41" s="1381"/>
      <c r="BD41" s="1590"/>
      <c r="BE41" s="1590"/>
      <c r="BF41" s="1590"/>
      <c r="BG41" s="1606"/>
      <c r="BH41" s="1606"/>
      <c r="BI41" s="1592"/>
    </row>
    <row r="42" spans="2:65" ht="152.25" customHeight="1" thickBot="1" x14ac:dyDescent="0.35">
      <c r="B42" s="1445" t="s">
        <v>71</v>
      </c>
      <c r="C42" s="1761" t="s">
        <v>220</v>
      </c>
      <c r="D42" s="1732" t="s">
        <v>221</v>
      </c>
      <c r="E42" s="1392" t="s">
        <v>50</v>
      </c>
      <c r="F42" s="1727" t="s">
        <v>323</v>
      </c>
      <c r="G42" s="1386" t="s">
        <v>592</v>
      </c>
      <c r="H42" s="1372" t="s">
        <v>63</v>
      </c>
      <c r="I42" s="1372" t="s">
        <v>593</v>
      </c>
      <c r="J42" s="378" t="s">
        <v>594</v>
      </c>
      <c r="K42" s="1382" t="s">
        <v>355</v>
      </c>
      <c r="L42" s="1372" t="s">
        <v>371</v>
      </c>
      <c r="M42" s="1384" t="s">
        <v>149</v>
      </c>
      <c r="N42" s="1370">
        <v>0.6</v>
      </c>
      <c r="O42" s="1420" t="s">
        <v>53</v>
      </c>
      <c r="P42" s="1420" t="s">
        <v>53</v>
      </c>
      <c r="Q42" s="1420" t="s">
        <v>53</v>
      </c>
      <c r="R42" s="1420" t="s">
        <v>53</v>
      </c>
      <c r="S42" s="1420" t="s">
        <v>53</v>
      </c>
      <c r="T42" s="1420" t="s">
        <v>53</v>
      </c>
      <c r="U42" s="1420" t="s">
        <v>53</v>
      </c>
      <c r="V42" s="1420" t="s">
        <v>53</v>
      </c>
      <c r="W42" s="1420" t="s">
        <v>53</v>
      </c>
      <c r="X42" s="1420" t="s">
        <v>53</v>
      </c>
      <c r="Y42" s="1420" t="s">
        <v>53</v>
      </c>
      <c r="Z42" s="1420" t="s">
        <v>53</v>
      </c>
      <c r="AA42" s="1420" t="s">
        <v>53</v>
      </c>
      <c r="AB42" s="1420" t="s">
        <v>53</v>
      </c>
      <c r="AC42" s="1420" t="s">
        <v>54</v>
      </c>
      <c r="AD42" s="1420" t="s">
        <v>54</v>
      </c>
      <c r="AE42" s="1420" t="s">
        <v>54</v>
      </c>
      <c r="AF42" s="1420" t="s">
        <v>53</v>
      </c>
      <c r="AG42" s="1420" t="s">
        <v>54</v>
      </c>
      <c r="AH42" s="1709">
        <v>15</v>
      </c>
      <c r="AI42" s="1374" t="s">
        <v>155</v>
      </c>
      <c r="AJ42" s="1376">
        <v>1</v>
      </c>
      <c r="AK42" s="1711" t="s">
        <v>91</v>
      </c>
      <c r="AL42" s="280" t="s">
        <v>84</v>
      </c>
      <c r="AM42" s="1224" t="s">
        <v>1457</v>
      </c>
      <c r="AN42" s="263" t="s">
        <v>570</v>
      </c>
      <c r="AO42" s="1108" t="s">
        <v>103</v>
      </c>
      <c r="AP42" s="1109" t="s">
        <v>61</v>
      </c>
      <c r="AQ42" s="1186">
        <v>0.25</v>
      </c>
      <c r="AR42" s="1109" t="s">
        <v>56</v>
      </c>
      <c r="AS42" s="1110">
        <v>0.15</v>
      </c>
      <c r="AT42" s="1111">
        <v>0.4</v>
      </c>
      <c r="AU42" s="1109" t="s">
        <v>57</v>
      </c>
      <c r="AV42" s="1109" t="s">
        <v>65</v>
      </c>
      <c r="AW42" s="1109" t="s">
        <v>59</v>
      </c>
      <c r="AX42" s="1111">
        <v>0.36</v>
      </c>
      <c r="AY42" s="1112" t="s">
        <v>90</v>
      </c>
      <c r="AZ42" s="1111">
        <v>1</v>
      </c>
      <c r="BA42" s="1112" t="s">
        <v>155</v>
      </c>
      <c r="BB42" s="1113" t="s">
        <v>91</v>
      </c>
      <c r="BC42" s="1380" t="s">
        <v>60</v>
      </c>
      <c r="BD42" s="1069" t="s">
        <v>598</v>
      </c>
      <c r="BE42" s="1237" t="s">
        <v>599</v>
      </c>
      <c r="BF42" s="1237" t="s">
        <v>381</v>
      </c>
      <c r="BG42" s="1243">
        <v>44928</v>
      </c>
      <c r="BH42" s="1243">
        <v>45289</v>
      </c>
      <c r="BI42" s="1591" t="s">
        <v>602</v>
      </c>
    </row>
    <row r="43" spans="2:65" ht="129" customHeight="1" thickBot="1" x14ac:dyDescent="0.35">
      <c r="B43" s="1447"/>
      <c r="C43" s="1762"/>
      <c r="D43" s="1733"/>
      <c r="E43" s="1393"/>
      <c r="F43" s="1728"/>
      <c r="G43" s="1388"/>
      <c r="H43" s="1373"/>
      <c r="I43" s="1373"/>
      <c r="J43" s="380" t="s">
        <v>595</v>
      </c>
      <c r="K43" s="1383"/>
      <c r="L43" s="1373"/>
      <c r="M43" s="1385"/>
      <c r="N43" s="1371"/>
      <c r="O43" s="1422"/>
      <c r="P43" s="1422"/>
      <c r="Q43" s="1422"/>
      <c r="R43" s="1422"/>
      <c r="S43" s="1422"/>
      <c r="T43" s="1422"/>
      <c r="U43" s="1422"/>
      <c r="V43" s="1422"/>
      <c r="W43" s="1422"/>
      <c r="X43" s="1422"/>
      <c r="Y43" s="1422"/>
      <c r="Z43" s="1422"/>
      <c r="AA43" s="1422"/>
      <c r="AB43" s="1422"/>
      <c r="AC43" s="1422"/>
      <c r="AD43" s="1422"/>
      <c r="AE43" s="1422"/>
      <c r="AF43" s="1422"/>
      <c r="AG43" s="1422"/>
      <c r="AH43" s="1710"/>
      <c r="AI43" s="1375"/>
      <c r="AJ43" s="1377"/>
      <c r="AK43" s="1713"/>
      <c r="AL43" s="282" t="s">
        <v>347</v>
      </c>
      <c r="AM43" s="1233" t="s">
        <v>1458</v>
      </c>
      <c r="AN43" s="263" t="s">
        <v>570</v>
      </c>
      <c r="AO43" s="1002" t="s">
        <v>103</v>
      </c>
      <c r="AP43" s="1154" t="s">
        <v>61</v>
      </c>
      <c r="AQ43" s="198">
        <v>0.25</v>
      </c>
      <c r="AR43" s="1154" t="s">
        <v>56</v>
      </c>
      <c r="AS43" s="1203">
        <v>0.15</v>
      </c>
      <c r="AT43" s="1055">
        <v>0.4</v>
      </c>
      <c r="AU43" s="1154" t="s">
        <v>57</v>
      </c>
      <c r="AV43" s="1154" t="s">
        <v>65</v>
      </c>
      <c r="AW43" s="1154" t="s">
        <v>59</v>
      </c>
      <c r="AX43" s="1155">
        <v>0.216</v>
      </c>
      <c r="AY43" s="1053" t="s">
        <v>90</v>
      </c>
      <c r="AZ43" s="1144">
        <v>1</v>
      </c>
      <c r="BA43" s="1053" t="s">
        <v>155</v>
      </c>
      <c r="BB43" s="1056" t="s">
        <v>91</v>
      </c>
      <c r="BC43" s="1381"/>
      <c r="BD43" s="159" t="s">
        <v>600</v>
      </c>
      <c r="BE43" s="159" t="s">
        <v>601</v>
      </c>
      <c r="BF43" s="159" t="s">
        <v>395</v>
      </c>
      <c r="BG43" s="1263">
        <v>44928</v>
      </c>
      <c r="BH43" s="1263" t="s">
        <v>1362</v>
      </c>
      <c r="BI43" s="1592"/>
    </row>
    <row r="44" spans="2:65" ht="406.5" thickBot="1" x14ac:dyDescent="0.35">
      <c r="B44" s="399" t="s">
        <v>200</v>
      </c>
      <c r="C44" s="741" t="s">
        <v>210</v>
      </c>
      <c r="D44" s="218" t="s">
        <v>221</v>
      </c>
      <c r="E44" s="215" t="s">
        <v>74</v>
      </c>
      <c r="F44" s="297" t="s">
        <v>327</v>
      </c>
      <c r="G44" s="213" t="s">
        <v>608</v>
      </c>
      <c r="H44" s="688" t="s">
        <v>63</v>
      </c>
      <c r="I44" s="689" t="s">
        <v>609</v>
      </c>
      <c r="J44" s="689" t="s">
        <v>610</v>
      </c>
      <c r="K44" s="689" t="s">
        <v>355</v>
      </c>
      <c r="L44" s="299" t="s">
        <v>373</v>
      </c>
      <c r="M44" s="937" t="s">
        <v>1636</v>
      </c>
      <c r="N44" s="938">
        <v>0.2</v>
      </c>
      <c r="O44" s="692" t="s">
        <v>53</v>
      </c>
      <c r="P44" s="692" t="s">
        <v>53</v>
      </c>
      <c r="Q44" s="692" t="s">
        <v>53</v>
      </c>
      <c r="R44" s="692" t="s">
        <v>54</v>
      </c>
      <c r="S44" s="692" t="s">
        <v>53</v>
      </c>
      <c r="T44" s="692" t="s">
        <v>54</v>
      </c>
      <c r="U44" s="692" t="s">
        <v>53</v>
      </c>
      <c r="V44" s="692" t="s">
        <v>54</v>
      </c>
      <c r="W44" s="692" t="s">
        <v>53</v>
      </c>
      <c r="X44" s="692" t="s">
        <v>53</v>
      </c>
      <c r="Y44" s="692" t="s">
        <v>53</v>
      </c>
      <c r="Z44" s="692" t="s">
        <v>53</v>
      </c>
      <c r="AA44" s="692" t="s">
        <v>54</v>
      </c>
      <c r="AB44" s="692" t="s">
        <v>53</v>
      </c>
      <c r="AC44" s="692" t="s">
        <v>54</v>
      </c>
      <c r="AD44" s="692" t="s">
        <v>54</v>
      </c>
      <c r="AE44" s="692" t="s">
        <v>53</v>
      </c>
      <c r="AF44" s="692" t="s">
        <v>53</v>
      </c>
      <c r="AG44" s="692" t="s">
        <v>54</v>
      </c>
      <c r="AH44" s="703">
        <v>12</v>
      </c>
      <c r="AI44" s="694" t="s">
        <v>155</v>
      </c>
      <c r="AJ44" s="695">
        <v>1</v>
      </c>
      <c r="AK44" s="1162" t="s">
        <v>91</v>
      </c>
      <c r="AL44" s="1139" t="s">
        <v>84</v>
      </c>
      <c r="AM44" s="1223" t="s">
        <v>1459</v>
      </c>
      <c r="AN44" s="263" t="s">
        <v>611</v>
      </c>
      <c r="AO44" s="696" t="s">
        <v>103</v>
      </c>
      <c r="AP44" s="697" t="s">
        <v>61</v>
      </c>
      <c r="AQ44" s="707">
        <v>0.25</v>
      </c>
      <c r="AR44" s="697" t="s">
        <v>56</v>
      </c>
      <c r="AS44" s="695">
        <v>0.15</v>
      </c>
      <c r="AT44" s="698">
        <v>0.4</v>
      </c>
      <c r="AU44" s="697" t="s">
        <v>73</v>
      </c>
      <c r="AV44" s="697" t="s">
        <v>65</v>
      </c>
      <c r="AW44" s="697" t="s">
        <v>59</v>
      </c>
      <c r="AX44" s="698">
        <v>0.12</v>
      </c>
      <c r="AY44" s="699" t="s">
        <v>112</v>
      </c>
      <c r="AZ44" s="698">
        <v>1</v>
      </c>
      <c r="BA44" s="699" t="s">
        <v>155</v>
      </c>
      <c r="BB44" s="700" t="s">
        <v>91</v>
      </c>
      <c r="BC44" s="697" t="s">
        <v>60</v>
      </c>
      <c r="BD44" s="1264" t="s">
        <v>1244</v>
      </c>
      <c r="BE44" s="1264" t="s">
        <v>1099</v>
      </c>
      <c r="BF44" s="1241" t="s">
        <v>1100</v>
      </c>
      <c r="BG44" s="1265">
        <v>45170</v>
      </c>
      <c r="BH44" s="1265">
        <v>45289</v>
      </c>
      <c r="BI44" s="1009" t="s">
        <v>1101</v>
      </c>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45:XFD1048576 A34:H35 A13:H14 K13:L14 A15:L15 K16:L20 A9:AL9 AN9:XFD10 A10:L12 O10:AJ12 O16:AJ18 AL13:BH14 AL15:BE15 AL41:AW41 AL39:BC40 AL42:BC43 AL20:BC20 AL44 AL21:AL26 AK10:AK44 AL11:XFD12 AL16:AL19 AO16:BC18 AL27:BC27 BA28:BC29 AL28:AY29 M10:N44 B26:E29 A26:A33 AL30:AW31 AL32:AL38 AY31:AY33 BA31:BC33 AM32:AW32 AO33:AW33 H27:H33 AH19:AJ44 K22:L44 BJ19:XFD38 A1:XFD8 AH13:AJ15 BJ13:XFD15 AL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9:B10"/>
    <mergeCell ref="C9:C10"/>
    <mergeCell ref="D9:D10"/>
    <mergeCell ref="E9:E10"/>
    <mergeCell ref="F9:F10"/>
    <mergeCell ref="G9:G10"/>
    <mergeCell ref="H9:H10"/>
    <mergeCell ref="I9:I10"/>
    <mergeCell ref="J9:J10"/>
    <mergeCell ref="BC7:BC8"/>
    <mergeCell ref="BD7:BD8"/>
    <mergeCell ref="BE7:BE8"/>
    <mergeCell ref="BF7:BF8"/>
    <mergeCell ref="BG7:BG8"/>
    <mergeCell ref="BH7:BH8"/>
    <mergeCell ref="AP7:AW7"/>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W9:W10"/>
    <mergeCell ref="X9:X10"/>
    <mergeCell ref="Y9:Y10"/>
    <mergeCell ref="Z9:Z10"/>
    <mergeCell ref="AA9:AA10"/>
    <mergeCell ref="G11:G12"/>
    <mergeCell ref="H11:H12"/>
    <mergeCell ref="J11:J12"/>
    <mergeCell ref="K11:K12"/>
    <mergeCell ref="L11:L12"/>
    <mergeCell ref="M11:M12"/>
    <mergeCell ref="BE9:BE10"/>
    <mergeCell ref="BF9:BF10"/>
    <mergeCell ref="BG9:BG10"/>
    <mergeCell ref="AB9:AB10"/>
    <mergeCell ref="Q9:Q10"/>
    <mergeCell ref="R9:R10"/>
    <mergeCell ref="S9:S10"/>
    <mergeCell ref="T9:T10"/>
    <mergeCell ref="U9:U10"/>
    <mergeCell ref="V9:V10"/>
    <mergeCell ref="K9:K10"/>
    <mergeCell ref="L9:L10"/>
    <mergeCell ref="M9:M10"/>
    <mergeCell ref="N9:N10"/>
    <mergeCell ref="O9:O10"/>
    <mergeCell ref="P9:P10"/>
    <mergeCell ref="B13:B14"/>
    <mergeCell ref="C13:C14"/>
    <mergeCell ref="D13:D14"/>
    <mergeCell ref="E13:E14"/>
    <mergeCell ref="F13:F14"/>
    <mergeCell ref="G13:G14"/>
    <mergeCell ref="H13:H14"/>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L13:L14"/>
    <mergeCell ref="M13:M14"/>
    <mergeCell ref="N13:N14"/>
    <mergeCell ref="O13:O14"/>
    <mergeCell ref="P13:P14"/>
    <mergeCell ref="Q13:Q14"/>
    <mergeCell ref="BB11:BB12"/>
    <mergeCell ref="BC11:BC12"/>
    <mergeCell ref="BI11:BI12"/>
    <mergeCell ref="AH11:AH12"/>
    <mergeCell ref="AI11:AI12"/>
    <mergeCell ref="AJ11:AJ12"/>
    <mergeCell ref="AK11:AK12"/>
    <mergeCell ref="Q11:Q12"/>
    <mergeCell ref="R11:R12"/>
    <mergeCell ref="S11:S12"/>
    <mergeCell ref="Z13:Z14"/>
    <mergeCell ref="AA13:AA14"/>
    <mergeCell ref="AB13:AB14"/>
    <mergeCell ref="AC13:AC14"/>
    <mergeCell ref="R13:R14"/>
    <mergeCell ref="S13:S14"/>
    <mergeCell ref="T13:T14"/>
    <mergeCell ref="U13:U14"/>
    <mergeCell ref="V13:V14"/>
    <mergeCell ref="W13:W14"/>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X13:X14"/>
    <mergeCell ref="Y13:Y14"/>
    <mergeCell ref="O16:O18"/>
    <mergeCell ref="P16:P18"/>
    <mergeCell ref="Q16:Q18"/>
    <mergeCell ref="R16:R18"/>
    <mergeCell ref="S16:S18"/>
    <mergeCell ref="T16:T18"/>
    <mergeCell ref="I16:I18"/>
    <mergeCell ref="J16:J18"/>
    <mergeCell ref="K16:K18"/>
    <mergeCell ref="L16:L18"/>
    <mergeCell ref="M16:M18"/>
    <mergeCell ref="N16:N18"/>
    <mergeCell ref="AA16:AA18"/>
    <mergeCell ref="AB16:AB18"/>
    <mergeCell ref="AC16:AC18"/>
    <mergeCell ref="AD16:AD18"/>
    <mergeCell ref="AE16:AE18"/>
    <mergeCell ref="AF16:AF18"/>
    <mergeCell ref="U16:U18"/>
    <mergeCell ref="V16:V18"/>
    <mergeCell ref="W16:W18"/>
    <mergeCell ref="X16:X18"/>
    <mergeCell ref="Y16:Y18"/>
    <mergeCell ref="Z16:Z18"/>
    <mergeCell ref="BD16:BD18"/>
    <mergeCell ref="BE16:BE18"/>
    <mergeCell ref="BF16:BF18"/>
    <mergeCell ref="BG16:BG18"/>
    <mergeCell ref="BH16:BH18"/>
    <mergeCell ref="BI16:BI18"/>
    <mergeCell ref="AG16:AG18"/>
    <mergeCell ref="AH16:AH18"/>
    <mergeCell ref="AI16:AI18"/>
    <mergeCell ref="AJ16:AJ18"/>
    <mergeCell ref="AK16:AK18"/>
    <mergeCell ref="BC16:BC18"/>
    <mergeCell ref="E22:E23"/>
    <mergeCell ref="F22:F23"/>
    <mergeCell ref="G22:G23"/>
    <mergeCell ref="H22:H23"/>
    <mergeCell ref="I22:I23"/>
    <mergeCell ref="J22:J23"/>
    <mergeCell ref="B19:B20"/>
    <mergeCell ref="C19:C20"/>
    <mergeCell ref="D19:D20"/>
    <mergeCell ref="B22:B25"/>
    <mergeCell ref="C22:C25"/>
    <mergeCell ref="D22:D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AA24:AA25"/>
    <mergeCell ref="AB24:AB25"/>
    <mergeCell ref="Q24:Q25"/>
    <mergeCell ref="R24:R25"/>
    <mergeCell ref="S24:S25"/>
    <mergeCell ref="T24:T25"/>
    <mergeCell ref="U24:U25"/>
    <mergeCell ref="V24:V25"/>
    <mergeCell ref="BF24:BF25"/>
    <mergeCell ref="BG24:BG25"/>
    <mergeCell ref="BH24:BH25"/>
    <mergeCell ref="BI24:BI25"/>
    <mergeCell ref="B26:B33"/>
    <mergeCell ref="C26:C33"/>
    <mergeCell ref="D26:D33"/>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O27:O29"/>
    <mergeCell ref="P27:P29"/>
    <mergeCell ref="Q27:Q29"/>
    <mergeCell ref="R27:R29"/>
    <mergeCell ref="S27:S29"/>
    <mergeCell ref="H27:H29"/>
    <mergeCell ref="I27:I29"/>
    <mergeCell ref="J27:J29"/>
    <mergeCell ref="K27:K29"/>
    <mergeCell ref="L27:L29"/>
    <mergeCell ref="M27:M29"/>
    <mergeCell ref="AB27:AB29"/>
    <mergeCell ref="AC27:AC29"/>
    <mergeCell ref="AD27:AD29"/>
    <mergeCell ref="AE27:AE29"/>
    <mergeCell ref="T27:T29"/>
    <mergeCell ref="U27:U29"/>
    <mergeCell ref="V27:V29"/>
    <mergeCell ref="W27:W29"/>
    <mergeCell ref="X27:X29"/>
    <mergeCell ref="Y27:Y29"/>
    <mergeCell ref="BI27:BI29"/>
    <mergeCell ref="BJ27:BJ29"/>
    <mergeCell ref="E30:E33"/>
    <mergeCell ref="F30:F33"/>
    <mergeCell ref="G30:G33"/>
    <mergeCell ref="H30:H33"/>
    <mergeCell ref="I30:I33"/>
    <mergeCell ref="J30:J33"/>
    <mergeCell ref="K30:K33"/>
    <mergeCell ref="L30:L33"/>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U30:U33"/>
    <mergeCell ref="V30:V33"/>
    <mergeCell ref="W30:W33"/>
    <mergeCell ref="X30:X33"/>
    <mergeCell ref="M30:M33"/>
    <mergeCell ref="N30:N33"/>
    <mergeCell ref="O30:O33"/>
    <mergeCell ref="P30:P33"/>
    <mergeCell ref="Q30:Q33"/>
    <mergeCell ref="R30:R33"/>
    <mergeCell ref="AK30:AK33"/>
    <mergeCell ref="BC30:BC33"/>
    <mergeCell ref="BI30:BI33"/>
    <mergeCell ref="B34:B38"/>
    <mergeCell ref="C34:C38"/>
    <mergeCell ref="D34:D38"/>
    <mergeCell ref="E34:E35"/>
    <mergeCell ref="F34:F35"/>
    <mergeCell ref="G34:G35"/>
    <mergeCell ref="H34:H35"/>
    <mergeCell ref="AE30:AE33"/>
    <mergeCell ref="AF30:AF33"/>
    <mergeCell ref="AG30:AG33"/>
    <mergeCell ref="AH30:AH33"/>
    <mergeCell ref="AI30:AI33"/>
    <mergeCell ref="AJ30:AJ33"/>
    <mergeCell ref="Y30:Y33"/>
    <mergeCell ref="Z30:Z33"/>
    <mergeCell ref="AA30:AA33"/>
    <mergeCell ref="AB30:AB33"/>
    <mergeCell ref="AC30:AC33"/>
    <mergeCell ref="AD30:AD33"/>
    <mergeCell ref="S30:S33"/>
    <mergeCell ref="T30:T33"/>
    <mergeCell ref="O34:O35"/>
    <mergeCell ref="P34:P35"/>
    <mergeCell ref="Q34:Q35"/>
    <mergeCell ref="R34:R35"/>
    <mergeCell ref="S34:S35"/>
    <mergeCell ref="T34:T35"/>
    <mergeCell ref="I34:I35"/>
    <mergeCell ref="J34:J35"/>
    <mergeCell ref="K34:K35"/>
    <mergeCell ref="L34:L35"/>
    <mergeCell ref="M34:M35"/>
    <mergeCell ref="N34:N35"/>
    <mergeCell ref="AC34:AC35"/>
    <mergeCell ref="AD34:AD35"/>
    <mergeCell ref="AE34:AE35"/>
    <mergeCell ref="AF34:AF35"/>
    <mergeCell ref="U34:U35"/>
    <mergeCell ref="V34:V35"/>
    <mergeCell ref="W34:W35"/>
    <mergeCell ref="X34:X35"/>
    <mergeCell ref="Y34:Y35"/>
    <mergeCell ref="Z34:Z35"/>
    <mergeCell ref="M36:M38"/>
    <mergeCell ref="N36:N38"/>
    <mergeCell ref="O36:O38"/>
    <mergeCell ref="P36:P38"/>
    <mergeCell ref="Q36:Q38"/>
    <mergeCell ref="R36:R38"/>
    <mergeCell ref="BI34:BI35"/>
    <mergeCell ref="BJ34:BM35"/>
    <mergeCell ref="E36:E38"/>
    <mergeCell ref="F36:F38"/>
    <mergeCell ref="G36:G38"/>
    <mergeCell ref="H36:H38"/>
    <mergeCell ref="I36:I38"/>
    <mergeCell ref="J36:J38"/>
    <mergeCell ref="K36:K38"/>
    <mergeCell ref="L36:L38"/>
    <mergeCell ref="AG34:AG35"/>
    <mergeCell ref="AH34:AH35"/>
    <mergeCell ref="AI34:AI35"/>
    <mergeCell ref="AJ34:AJ35"/>
    <mergeCell ref="AK34:AK35"/>
    <mergeCell ref="BC34:BC35"/>
    <mergeCell ref="AA34:AA35"/>
    <mergeCell ref="AB34:AB35"/>
    <mergeCell ref="AA36:AA38"/>
    <mergeCell ref="AB36:AB38"/>
    <mergeCell ref="AC36:AC38"/>
    <mergeCell ref="AD36:AD38"/>
    <mergeCell ref="S36:S38"/>
    <mergeCell ref="T36:T38"/>
    <mergeCell ref="U36:U38"/>
    <mergeCell ref="V36:V38"/>
    <mergeCell ref="W36:W38"/>
    <mergeCell ref="X36:X38"/>
    <mergeCell ref="BH36:BH38"/>
    <mergeCell ref="BI36:BI38"/>
    <mergeCell ref="B39:B41"/>
    <mergeCell ref="C39:C41"/>
    <mergeCell ref="D39:D41"/>
    <mergeCell ref="E39:E41"/>
    <mergeCell ref="F39:F41"/>
    <mergeCell ref="G39:G41"/>
    <mergeCell ref="H39:H41"/>
    <mergeCell ref="I39:I41"/>
    <mergeCell ref="AK36:AK38"/>
    <mergeCell ref="BC36:BC38"/>
    <mergeCell ref="BD36:BD38"/>
    <mergeCell ref="BE36:BE38"/>
    <mergeCell ref="BF36:BF38"/>
    <mergeCell ref="BG36:BG38"/>
    <mergeCell ref="AE36:AE38"/>
    <mergeCell ref="AF36:AF38"/>
    <mergeCell ref="AG36:AG38"/>
    <mergeCell ref="AH36:AH38"/>
    <mergeCell ref="AI36:AI38"/>
    <mergeCell ref="AJ36:AJ38"/>
    <mergeCell ref="Y36:Y38"/>
    <mergeCell ref="Z36:Z38"/>
    <mergeCell ref="BH39:BH41"/>
    <mergeCell ref="BI39:BI41"/>
    <mergeCell ref="B42:B43"/>
    <mergeCell ref="C42:C43"/>
    <mergeCell ref="D42:D43"/>
    <mergeCell ref="E42:E43"/>
    <mergeCell ref="F42:F43"/>
    <mergeCell ref="AH39:AH41"/>
    <mergeCell ref="AI39:AI41"/>
    <mergeCell ref="AJ39:AJ41"/>
    <mergeCell ref="AK39:AK41"/>
    <mergeCell ref="BC39:BC41"/>
    <mergeCell ref="BD39:BD41"/>
    <mergeCell ref="AB39:AB41"/>
    <mergeCell ref="AC39:AC41"/>
    <mergeCell ref="AD39:AD41"/>
    <mergeCell ref="AE39:AE41"/>
    <mergeCell ref="AF39:AF41"/>
    <mergeCell ref="AG39:AG41"/>
    <mergeCell ref="V39:V41"/>
    <mergeCell ref="W39:W41"/>
    <mergeCell ref="X39:X41"/>
    <mergeCell ref="Y39:Y41"/>
    <mergeCell ref="Z39:Z41"/>
    <mergeCell ref="G42:G43"/>
    <mergeCell ref="H42:H43"/>
    <mergeCell ref="I42:I43"/>
    <mergeCell ref="K42:K43"/>
    <mergeCell ref="L42:L43"/>
    <mergeCell ref="M42:M43"/>
    <mergeCell ref="BE39:BE41"/>
    <mergeCell ref="BF39:BF41"/>
    <mergeCell ref="BG39:BG41"/>
    <mergeCell ref="AA39:AA41"/>
    <mergeCell ref="P39:P41"/>
    <mergeCell ref="Q39:Q41"/>
    <mergeCell ref="R39:R41"/>
    <mergeCell ref="S39:S41"/>
    <mergeCell ref="T39:T41"/>
    <mergeCell ref="U39:U41"/>
    <mergeCell ref="J39:J41"/>
    <mergeCell ref="K39:K41"/>
    <mergeCell ref="L39:L41"/>
    <mergeCell ref="M39:M41"/>
    <mergeCell ref="N39:N41"/>
    <mergeCell ref="O39:O41"/>
    <mergeCell ref="T42:T43"/>
    <mergeCell ref="U42:U43"/>
    <mergeCell ref="V42:V43"/>
    <mergeCell ref="W42:W43"/>
    <mergeCell ref="X42:X43"/>
    <mergeCell ref="Y42:Y43"/>
    <mergeCell ref="N42:N43"/>
    <mergeCell ref="O42:O43"/>
    <mergeCell ref="P42:P43"/>
    <mergeCell ref="Q42:Q43"/>
    <mergeCell ref="R42:R43"/>
    <mergeCell ref="S42:S43"/>
    <mergeCell ref="BC42:BC43"/>
    <mergeCell ref="BI42:BI43"/>
    <mergeCell ref="AF42:AF43"/>
    <mergeCell ref="AG42:AG43"/>
    <mergeCell ref="AH42:AH43"/>
    <mergeCell ref="AI42:AI43"/>
    <mergeCell ref="AJ42:AJ43"/>
    <mergeCell ref="AK42:AK43"/>
    <mergeCell ref="Z42:Z43"/>
    <mergeCell ref="AA42:AA43"/>
    <mergeCell ref="AB42:AB43"/>
    <mergeCell ref="AC42:AC43"/>
    <mergeCell ref="AD42:AD43"/>
    <mergeCell ref="AE42:AE43"/>
  </mergeCells>
  <conditionalFormatting sqref="AI9:AI10 AI13 AI15:AI17 AI34 AI39 AI42 AI36:AI37 AI44">
    <cfRule type="cellIs" dxfId="90" priority="89" operator="equal">
      <formula>"Moderado"</formula>
    </cfRule>
    <cfRule type="cellIs" dxfId="89" priority="90" operator="equal">
      <formula>"Catastrófico"</formula>
    </cfRule>
    <cfRule type="cellIs" dxfId="88" priority="91" operator="equal">
      <formula>"Mayor"</formula>
    </cfRule>
  </conditionalFormatting>
  <conditionalFormatting sqref="M9 M11 M13 M19:M22 M24 M26:M27 M30 M34 M36 M39 M42 M44 M15:M17">
    <cfRule type="cellIs" dxfId="87" priority="84" operator="equal">
      <formula>"Casi seguro"</formula>
    </cfRule>
    <cfRule type="cellIs" dxfId="86" priority="85" operator="equal">
      <formula>"Probable"</formula>
    </cfRule>
    <cfRule type="cellIs" dxfId="85" priority="86" operator="equal">
      <formula>"Posible"</formula>
    </cfRule>
    <cfRule type="cellIs" dxfId="84" priority="87" operator="equal">
      <formula>"Improbable"</formula>
    </cfRule>
    <cfRule type="cellIs" dxfId="83" priority="88" operator="equal">
      <formula>"Rara vez"</formula>
    </cfRule>
  </conditionalFormatting>
  <conditionalFormatting sqref="BB19:BB20 AL19:AL20 AK9 AK11 AK13 AK19:AK22 AK24 AK26:AK27 AK30 AK34:AL34 AK36:AL36 AL35 AK39:AL39 AL37:AL38 AK42:AL42 AL40:AL41 AK44:AL44 AL43 BB26:BB30 AL26:AL33 BB32:BB44 AK15:AK17">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BB9 BB13:BB16 BB18">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L9:AL10">
    <cfRule type="cellIs" dxfId="74" priority="72" operator="equal">
      <formula>"Extrema"</formula>
    </cfRule>
    <cfRule type="cellIs" dxfId="73" priority="73" operator="equal">
      <formula>"Alta"</formula>
    </cfRule>
    <cfRule type="cellIs" dxfId="72" priority="74" operator="equal">
      <formula>"Moderada"</formula>
    </cfRule>
    <cfRule type="cellIs" dxfId="71" priority="75" operator="equal">
      <formula>"Baja"</formula>
    </cfRule>
  </conditionalFormatting>
  <conditionalFormatting sqref="AI11:AI12">
    <cfRule type="cellIs" dxfId="70" priority="69" operator="equal">
      <formula>"Moderado"</formula>
    </cfRule>
    <cfRule type="cellIs" dxfId="69" priority="70" operator="equal">
      <formula>"Catastrófico"</formula>
    </cfRule>
    <cfRule type="cellIs" dxfId="68" priority="71" operator="equal">
      <formula>"Mayor"</formula>
    </cfRule>
  </conditionalFormatting>
  <conditionalFormatting sqref="BB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L11:AL12">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L13:AL16">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L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I19:AI20 AI30 AI26:AI27">
    <cfRule type="cellIs" dxfId="51" priority="50" operator="equal">
      <formula>"Moderado"</formula>
    </cfRule>
    <cfRule type="cellIs" dxfId="50" priority="51" operator="equal">
      <formula>"Catastrófico"</formula>
    </cfRule>
    <cfRule type="cellIs" dxfId="49" priority="52" operator="equal">
      <formula>"Mayor"</formula>
    </cfRule>
  </conditionalFormatting>
  <conditionalFormatting sqref="AI21">
    <cfRule type="cellIs" dxfId="48" priority="47" operator="equal">
      <formula>"Moderado"</formula>
    </cfRule>
    <cfRule type="cellIs" dxfId="47" priority="48" operator="equal">
      <formula>"Catastrófico"</formula>
    </cfRule>
    <cfRule type="cellIs" dxfId="46" priority="49" operator="equal">
      <formula>"Mayor"</formula>
    </cfRule>
  </conditionalFormatting>
  <conditionalFormatting sqref="AL21 BB21">
    <cfRule type="cellIs" dxfId="45" priority="43" operator="equal">
      <formula>"Extrema"</formula>
    </cfRule>
    <cfRule type="cellIs" dxfId="44" priority="44" operator="equal">
      <formula>"Alta"</formula>
    </cfRule>
    <cfRule type="cellIs" dxfId="43" priority="45" operator="equal">
      <formula>"Moderada"</formula>
    </cfRule>
    <cfRule type="cellIs" dxfId="42" priority="46" operator="equal">
      <formula>"Baja"</formula>
    </cfRule>
  </conditionalFormatting>
  <conditionalFormatting sqref="AI22">
    <cfRule type="cellIs" dxfId="41" priority="40" operator="equal">
      <formula>"Moderado"</formula>
    </cfRule>
    <cfRule type="cellIs" dxfId="40" priority="41" operator="equal">
      <formula>"Catastrófico"</formula>
    </cfRule>
    <cfRule type="cellIs" dxfId="39" priority="42" operator="equal">
      <formula>"Mayor"</formula>
    </cfRule>
  </conditionalFormatting>
  <conditionalFormatting sqref="BB22:BB23">
    <cfRule type="cellIs" dxfId="38" priority="36" operator="equal">
      <formula>"Extrema"</formula>
    </cfRule>
    <cfRule type="cellIs" dxfId="37" priority="37" operator="equal">
      <formula>"Alta"</formula>
    </cfRule>
    <cfRule type="cellIs" dxfId="36" priority="38" operator="equal">
      <formula>"Moderada"</formula>
    </cfRule>
    <cfRule type="cellIs" dxfId="35" priority="39" operator="equal">
      <formula>"Baja"</formula>
    </cfRule>
  </conditionalFormatting>
  <conditionalFormatting sqref="AI24">
    <cfRule type="cellIs" dxfId="34" priority="33" operator="equal">
      <formula>"Moderado"</formula>
    </cfRule>
    <cfRule type="cellIs" dxfId="33" priority="34" operator="equal">
      <formula>"Catastrófico"</formula>
    </cfRule>
    <cfRule type="cellIs" dxfId="32" priority="35" operator="equal">
      <formula>"Mayor"</formula>
    </cfRule>
  </conditionalFormatting>
  <conditionalFormatting sqref="BB2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L24:AL2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BB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L23">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L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BB1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L1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B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J8" xr:uid="{ED3235BC-2EB0-4DA6-BFF4-48BCB136E125}"/>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41107A-55B6-43C0-8ED8-8C32865AD040}"/>
    <dataValidation allowBlank="1" showInputMessage="1" showErrorMessage="1" prompt="Manual: Controles ejecutados por personas_x000a__x000a_Automático: Son ejecutados por un sistema" sqref="AR8" xr:uid="{FDA41210-75A8-491F-838A-45EB8D2CB904}"/>
    <dataValidation type="list" allowBlank="1" showInputMessage="1" showErrorMessage="1" sqref="O9 O11 P9:Z11 AA9:AG12 O13 AE16:AG17 O15:O18 O39:AG39 O42 P42:AG43 P16:AD18 O36:AG37 AG30 AG34 P13:AG15 O19:AG21 S22:AG23 O44:AG44 O22:R22 AG24 AG26:AG27 O24:AF34" xr:uid="{2B1793B4-F072-4B84-8A87-776A5D18B57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90E4F46-A974-497F-ACD7-DE7FEA4B6BD2}"/>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94536CDB-EEBA-41A1-8459-4A42F16AC843}">
          <x14:formula1>
            <xm:f>'No Eliminar'!$L$3:$L$5</xm:f>
          </x14:formula1>
          <xm:sqref>AP9:AP44</xm:sqref>
        </x14:dataValidation>
        <x14:dataValidation type="list" allowBlank="1" showInputMessage="1" showErrorMessage="1" xr:uid="{92EF8282-4171-4B9B-A852-305EA2BA410E}">
          <x14:formula1>
            <xm:f>'No Eliminar'!$M$3:$M$4</xm:f>
          </x14:formula1>
          <xm:sqref>AR9:AR44</xm:sqref>
        </x14:dataValidation>
        <x14:dataValidation type="list" allowBlank="1" showInputMessage="1" showErrorMessage="1" xr:uid="{E55B8A7B-353C-46FB-940C-4C9A610EFBC8}">
          <x14:formula1>
            <xm:f>'No Eliminar'!$L$8:$L$15</xm:f>
          </x14:formula1>
          <xm:sqref>AL9:AL44</xm:sqref>
        </x14:dataValidation>
        <x14:dataValidation type="list" allowBlank="1" showInputMessage="1" showErrorMessage="1" xr:uid="{367548ED-DDF7-4119-BD61-8B41D46903BC}">
          <x14:formula1>
            <xm:f>'No Eliminar'!$D$22:$D$23</xm:f>
          </x14:formula1>
          <xm:sqref>AU20:AU44 AU9:AU18</xm:sqref>
        </x14:dataValidation>
        <x14:dataValidation type="list" allowBlank="1" showInputMessage="1" showErrorMessage="1" xr:uid="{32B8D4FE-E0DE-47C2-A674-594E363E62BE}">
          <x14:formula1>
            <xm:f>'No Eliminar'!$D$24:$D$25</xm:f>
          </x14:formula1>
          <xm:sqref>AV20:AV44 AV9:AV18</xm:sqref>
        </x14:dataValidation>
        <x14:dataValidation type="list" allowBlank="1" showInputMessage="1" showErrorMessage="1" xr:uid="{E5E976D9-FAD1-4908-BB93-4B8206C527FF}">
          <x14:formula1>
            <xm:f>'No Eliminar'!$D$26:$D$27</xm:f>
          </x14:formula1>
          <xm:sqref>AW20:AW44 AW9:AW18</xm:sqref>
        </x14:dataValidation>
        <x14:dataValidation type="list" allowBlank="1" showInputMessage="1" showErrorMessage="1" xr:uid="{95467902-B38C-4D75-84BD-2D7B3281B763}">
          <x14:formula1>
            <xm:f>'No Eliminar'!$K$3:$K$6</xm:f>
          </x14:formula1>
          <xm:sqref>BC9 BC11 BC13 BC36 BC39 BC42 BC30 BC34 BC44 BC19:BC22 BC24 BC26:BC27 BC15:BC17</xm:sqref>
        </x14:dataValidation>
        <x14:dataValidation type="list" allowBlank="1" showInputMessage="1" showErrorMessage="1" xr:uid="{427594D5-0320-4C82-9439-697F8CA30E53}">
          <x14:formula1>
            <xm:f>'No Eliminar'!$B$30:$B$34</xm:f>
          </x14:formula1>
          <xm:sqref>L9:L11 L13 L36:L37 L39 L42 L30 L34 L44 L19:L22 L24 L26:L27 L15:L17</xm:sqref>
        </x14:dataValidation>
        <x14:dataValidation type="list" allowBlank="1" showInputMessage="1" showErrorMessage="1" xr:uid="{473A2A77-D9E7-431B-BC2C-BEDC02C1E70E}">
          <x14:formula1>
            <xm:f>'No Eliminar'!$V$3:$V$7</xm:f>
          </x14:formula1>
          <xm:sqref>K9 K11 K39 K42 K30 K34 K36:K37 K44 K19:K22 K24 K26:K27 K13:K17</xm:sqref>
        </x14:dataValidation>
        <x14:dataValidation type="list" allowBlank="1" showInputMessage="1" showErrorMessage="1" xr:uid="{0AE07721-E91B-4A37-8E7C-97FED8CD2A02}">
          <x14:formula1>
            <xm:f>'No Eliminar'!$V$9:$V$15</xm:f>
          </x14:formula1>
          <xm:sqref>H9 H11 H13 H36:H37 H39 H42 H30 H34 H44 H19:H24 H26:H27 H15:H17</xm:sqref>
        </x14:dataValidation>
        <x14:dataValidation type="list" allowBlank="1" showInputMessage="1" showErrorMessage="1" xr:uid="{B01594EF-727B-49CF-A67B-F404D016CB2E}">
          <x14:formula1>
            <xm:f>'No Eliminar'!$B$3:$B$18</xm:f>
          </x14:formula1>
          <xm:sqref>B9 B11 B13 B34 B39 B42 B19 B44 B21:B22 B26 B15:B17</xm:sqref>
        </x14:dataValidation>
        <x14:dataValidation type="list" allowBlank="1" showInputMessage="1" showErrorMessage="1" xr:uid="{538EA21E-FE77-45BD-B2F2-C0CD52CD7CDA}">
          <x14:formula1>
            <xm:f>'No Eliminar'!$G$14:$G$16</xm:f>
          </x14:formula1>
          <xm:sqref>E9 E11 E13 E36:E37 E39 E42 E30 E34 E44 E19:E22 E24 E26:E27 E15:E17</xm:sqref>
        </x14:dataValidation>
        <x14:dataValidation type="list" allowBlank="1" showInputMessage="1" showErrorMessage="1" xr:uid="{17D0A6B3-72D4-4646-ACC6-DE9E80D2E849}">
          <x14:formula1>
            <xm:f>'No Eliminar'!$R$3:$R$117</xm:f>
          </x14:formula1>
          <xm:sqref>F9 F11 F13 F34 F39 F42 F30 F44 F19:F22 F24 F26:F27 F15:F17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showGridLines="0" topLeftCell="A13" workbookViewId="0">
      <selection activeCell="I6" sqref="I6"/>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1824" t="s">
        <v>1283</v>
      </c>
      <c r="B2" s="1824"/>
      <c r="C2" s="1824"/>
      <c r="D2" s="1824"/>
    </row>
    <row r="3" spans="1:4" s="4" customFormat="1" ht="12.75" x14ac:dyDescent="0.2"/>
    <row r="4" spans="1:4" s="4" customFormat="1" ht="38.25" customHeight="1" x14ac:dyDescent="0.2">
      <c r="A4" s="5" t="s">
        <v>92</v>
      </c>
      <c r="B4" s="5" t="s">
        <v>93</v>
      </c>
      <c r="C4" s="6" t="s">
        <v>94</v>
      </c>
      <c r="D4" s="5" t="s">
        <v>95</v>
      </c>
    </row>
    <row r="5" spans="1:4" ht="39" customHeight="1" x14ac:dyDescent="0.25">
      <c r="A5" s="360">
        <v>44530</v>
      </c>
      <c r="B5" s="1" t="s">
        <v>99</v>
      </c>
      <c r="C5" s="2" t="s">
        <v>97</v>
      </c>
      <c r="D5" s="7">
        <v>0</v>
      </c>
    </row>
    <row r="6" spans="1:4" ht="51" customHeight="1" x14ac:dyDescent="0.25">
      <c r="A6" s="360" t="s">
        <v>677</v>
      </c>
      <c r="B6" s="1" t="s">
        <v>1105</v>
      </c>
      <c r="C6" s="2" t="s">
        <v>678</v>
      </c>
      <c r="D6" s="7">
        <v>0</v>
      </c>
    </row>
    <row r="7" spans="1:4" s="335" customFormat="1" ht="72.75" customHeight="1" x14ac:dyDescent="0.25">
      <c r="A7" s="333" t="s">
        <v>679</v>
      </c>
      <c r="B7" s="330" t="s">
        <v>1106</v>
      </c>
      <c r="C7" s="331" t="s">
        <v>680</v>
      </c>
      <c r="D7" s="334">
        <v>0</v>
      </c>
    </row>
    <row r="8" spans="1:4" s="335" customFormat="1" ht="86.25" customHeight="1" x14ac:dyDescent="0.25">
      <c r="A8" s="333" t="s">
        <v>679</v>
      </c>
      <c r="B8" s="330" t="s">
        <v>1107</v>
      </c>
      <c r="C8" s="331" t="s">
        <v>680</v>
      </c>
      <c r="D8" s="334">
        <v>0</v>
      </c>
    </row>
    <row r="9" spans="1:4" s="335" customFormat="1" ht="86.25" customHeight="1" x14ac:dyDescent="0.25">
      <c r="A9" s="333" t="s">
        <v>679</v>
      </c>
      <c r="B9" s="464" t="s">
        <v>1108</v>
      </c>
      <c r="C9" s="331" t="s">
        <v>704</v>
      </c>
      <c r="D9" s="334">
        <v>0</v>
      </c>
    </row>
    <row r="10" spans="1:4" s="335" customFormat="1" ht="86.25" customHeight="1" x14ac:dyDescent="0.25">
      <c r="A10" s="333" t="s">
        <v>679</v>
      </c>
      <c r="B10" s="464" t="s">
        <v>1109</v>
      </c>
      <c r="C10" s="331" t="s">
        <v>680</v>
      </c>
      <c r="D10" s="334">
        <v>0</v>
      </c>
    </row>
    <row r="11" spans="1:4" s="335" customFormat="1" ht="148.5" customHeight="1" x14ac:dyDescent="0.25">
      <c r="A11" s="333" t="s">
        <v>679</v>
      </c>
      <c r="B11" s="520" t="s">
        <v>1110</v>
      </c>
      <c r="C11" s="331" t="s">
        <v>891</v>
      </c>
      <c r="D11" s="334">
        <v>0</v>
      </c>
    </row>
    <row r="12" spans="1:4" ht="80.25" customHeight="1" x14ac:dyDescent="0.25">
      <c r="A12" s="333" t="s">
        <v>679</v>
      </c>
      <c r="B12" s="330" t="s">
        <v>1255</v>
      </c>
      <c r="C12" s="331" t="s">
        <v>1111</v>
      </c>
      <c r="D12" s="361">
        <v>0</v>
      </c>
    </row>
    <row r="13" spans="1:4" ht="73.5" customHeight="1" x14ac:dyDescent="0.25">
      <c r="A13" s="333" t="s">
        <v>679</v>
      </c>
      <c r="B13" s="330" t="s">
        <v>96</v>
      </c>
      <c r="C13" s="331" t="s">
        <v>98</v>
      </c>
      <c r="D13" s="361">
        <v>1</v>
      </c>
    </row>
    <row r="14" spans="1:4" s="335" customFormat="1" ht="73.5" customHeight="1" x14ac:dyDescent="0.25">
      <c r="A14" s="333" t="s">
        <v>1280</v>
      </c>
      <c r="B14" s="330" t="s">
        <v>1281</v>
      </c>
      <c r="C14" s="331" t="s">
        <v>400</v>
      </c>
      <c r="D14" s="361">
        <v>0</v>
      </c>
    </row>
    <row r="15" spans="1:4" ht="71.25" customHeight="1" x14ac:dyDescent="0.25">
      <c r="A15" s="333" t="s">
        <v>1280</v>
      </c>
      <c r="B15" s="1" t="s">
        <v>1282</v>
      </c>
      <c r="C15" s="331" t="s">
        <v>400</v>
      </c>
      <c r="D15" s="7">
        <v>0</v>
      </c>
    </row>
    <row r="16" spans="1:4" s="335" customFormat="1" ht="71.25" customHeight="1" x14ac:dyDescent="0.25">
      <c r="A16" s="333" t="s">
        <v>1280</v>
      </c>
      <c r="B16" s="330" t="s">
        <v>1361</v>
      </c>
      <c r="C16" s="331" t="s">
        <v>400</v>
      </c>
      <c r="D16" s="334">
        <v>0</v>
      </c>
    </row>
    <row r="17" spans="1:4" s="335" customFormat="1" ht="71.25" customHeight="1" x14ac:dyDescent="0.25">
      <c r="A17" s="333" t="s">
        <v>1280</v>
      </c>
      <c r="B17" s="330" t="s">
        <v>1511</v>
      </c>
      <c r="C17" s="331" t="s">
        <v>400</v>
      </c>
      <c r="D17" s="334">
        <v>0</v>
      </c>
    </row>
    <row r="18" spans="1:4" s="335" customFormat="1" ht="71.25" customHeight="1" x14ac:dyDescent="0.25">
      <c r="A18" s="333" t="s">
        <v>1280</v>
      </c>
      <c r="B18" s="330" t="s">
        <v>1630</v>
      </c>
      <c r="C18" s="331" t="s">
        <v>400</v>
      </c>
      <c r="D18" s="334">
        <v>0</v>
      </c>
    </row>
    <row r="19" spans="1:4" s="335" customFormat="1" ht="71.25" customHeight="1" x14ac:dyDescent="0.25">
      <c r="A19" s="360" t="s">
        <v>1634</v>
      </c>
      <c r="B19" s="1210" t="s">
        <v>96</v>
      </c>
      <c r="C19" s="1211" t="s">
        <v>98</v>
      </c>
      <c r="D19" s="361">
        <v>1</v>
      </c>
    </row>
    <row r="20" spans="1:4" s="335" customFormat="1" ht="71.25" customHeight="1" x14ac:dyDescent="0.25">
      <c r="A20" s="9"/>
      <c r="B20" s="330"/>
      <c r="C20" s="10"/>
      <c r="D20" s="334"/>
    </row>
    <row r="21" spans="1:4" ht="16.5" x14ac:dyDescent="0.25">
      <c r="A21" s="333"/>
      <c r="B21" s="330"/>
      <c r="C21" s="331"/>
      <c r="D21" s="36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78" t="s">
        <v>77</v>
      </c>
      <c r="D2" s="901" t="s">
        <v>80</v>
      </c>
    </row>
    <row r="3" spans="2:6" ht="17.25" thickBot="1" x14ac:dyDescent="0.3">
      <c r="C3" s="876" t="s">
        <v>231</v>
      </c>
      <c r="D3" s="900" t="s">
        <v>1049</v>
      </c>
    </row>
    <row r="4" spans="2:6" ht="17.25" thickBot="1" x14ac:dyDescent="0.3">
      <c r="C4" s="876" t="s">
        <v>232</v>
      </c>
      <c r="D4" s="902" t="s">
        <v>383</v>
      </c>
    </row>
    <row r="5" spans="2:6" ht="29.25" thickBot="1" x14ac:dyDescent="0.3">
      <c r="B5" t="s">
        <v>1381</v>
      </c>
      <c r="C5" s="944" t="s">
        <v>233</v>
      </c>
      <c r="D5" s="945" t="s">
        <v>1372</v>
      </c>
    </row>
    <row r="6" spans="2:6" ht="43.5" thickBot="1" x14ac:dyDescent="0.3">
      <c r="C6" s="876" t="s">
        <v>234</v>
      </c>
      <c r="D6" s="900" t="s">
        <v>391</v>
      </c>
    </row>
    <row r="7" spans="2:6" ht="29.25" thickBot="1" x14ac:dyDescent="0.3">
      <c r="C7" s="876" t="s">
        <v>235</v>
      </c>
      <c r="D7" s="902" t="s">
        <v>1270</v>
      </c>
      <c r="E7" s="1825" t="s">
        <v>1633</v>
      </c>
      <c r="F7" s="1825"/>
    </row>
    <row r="8" spans="2:6" ht="29.25" thickBot="1" x14ac:dyDescent="0.3">
      <c r="C8" s="876" t="s">
        <v>236</v>
      </c>
      <c r="D8" s="903" t="s">
        <v>1322</v>
      </c>
      <c r="E8" s="1825"/>
      <c r="F8" s="1825"/>
    </row>
    <row r="9" spans="2:6" ht="33.75" thickBot="1" x14ac:dyDescent="0.3">
      <c r="C9" s="943" t="s">
        <v>237</v>
      </c>
      <c r="D9" s="946" t="s">
        <v>1358</v>
      </c>
      <c r="E9" s="1825"/>
      <c r="F9" s="1825"/>
    </row>
    <row r="10" spans="2:6" ht="29.25" thickBot="1" x14ac:dyDescent="0.3">
      <c r="C10" s="876" t="s">
        <v>238</v>
      </c>
      <c r="D10" s="902" t="s">
        <v>1262</v>
      </c>
    </row>
    <row r="11" spans="2:6" ht="29.25" thickBot="1" x14ac:dyDescent="0.3">
      <c r="C11" s="876" t="s">
        <v>239</v>
      </c>
      <c r="D11" s="904" t="s">
        <v>423</v>
      </c>
    </row>
    <row r="12" spans="2:6" ht="29.25" thickBot="1" x14ac:dyDescent="0.3">
      <c r="C12" s="876" t="s">
        <v>240</v>
      </c>
      <c r="D12" s="904" t="s">
        <v>425</v>
      </c>
    </row>
    <row r="13" spans="2:6" x14ac:dyDescent="0.25">
      <c r="C13" s="1826" t="s">
        <v>241</v>
      </c>
      <c r="D13" s="1830" t="s">
        <v>417</v>
      </c>
    </row>
    <row r="14" spans="2:6" ht="15.75" thickBot="1" x14ac:dyDescent="0.3">
      <c r="C14" s="1827"/>
      <c r="D14" s="1831"/>
    </row>
    <row r="15" spans="2:6" ht="29.25" thickBot="1" x14ac:dyDescent="0.3">
      <c r="C15" s="876" t="s">
        <v>242</v>
      </c>
      <c r="D15" s="904" t="s">
        <v>419</v>
      </c>
    </row>
    <row r="16" spans="2:6" ht="29.25" thickBot="1" x14ac:dyDescent="0.3">
      <c r="B16" s="720" t="s">
        <v>328</v>
      </c>
      <c r="C16" s="876" t="s">
        <v>328</v>
      </c>
      <c r="D16" s="905" t="s">
        <v>437</v>
      </c>
    </row>
    <row r="17" spans="2:5" ht="29.25" thickBot="1" x14ac:dyDescent="0.3">
      <c r="C17" s="876" t="s">
        <v>243</v>
      </c>
      <c r="D17" s="902" t="s">
        <v>442</v>
      </c>
    </row>
    <row r="18" spans="2:5" ht="17.25" thickBot="1" x14ac:dyDescent="0.3">
      <c r="C18" s="876" t="s">
        <v>244</v>
      </c>
      <c r="D18" s="902" t="s">
        <v>448</v>
      </c>
    </row>
    <row r="19" spans="2:5" x14ac:dyDescent="0.25">
      <c r="C19" s="1826" t="s">
        <v>245</v>
      </c>
      <c r="D19" s="1830" t="s">
        <v>455</v>
      </c>
    </row>
    <row r="20" spans="2:5" ht="15.75" thickBot="1" x14ac:dyDescent="0.3">
      <c r="C20" s="1827"/>
      <c r="D20" s="1831"/>
    </row>
    <row r="21" spans="2:5" ht="43.5" thickBot="1" x14ac:dyDescent="0.3">
      <c r="C21" s="876" t="s">
        <v>246</v>
      </c>
      <c r="D21" s="906" t="s">
        <v>1102</v>
      </c>
    </row>
    <row r="22" spans="2:5" ht="33.75" thickBot="1" x14ac:dyDescent="0.3">
      <c r="C22" s="947" t="s">
        <v>247</v>
      </c>
      <c r="D22" s="948" t="s">
        <v>664</v>
      </c>
      <c r="E22" t="s">
        <v>1632</v>
      </c>
    </row>
    <row r="23" spans="2:5" ht="29.25" thickBot="1" x14ac:dyDescent="0.3">
      <c r="C23" s="876" t="s">
        <v>248</v>
      </c>
      <c r="D23" s="906" t="s">
        <v>1128</v>
      </c>
    </row>
    <row r="24" spans="2:5" ht="29.25" thickBot="1" x14ac:dyDescent="0.3">
      <c r="C24" s="720" t="s">
        <v>249</v>
      </c>
      <c r="D24" s="907" t="s">
        <v>1137</v>
      </c>
    </row>
    <row r="25" spans="2:5" x14ac:dyDescent="0.25">
      <c r="C25" s="1394" t="s">
        <v>250</v>
      </c>
      <c r="D25" s="1646" t="s">
        <v>1142</v>
      </c>
    </row>
    <row r="26" spans="2:5" ht="15.75" thickBot="1" x14ac:dyDescent="0.3">
      <c r="C26" s="1395"/>
      <c r="D26" s="1648"/>
    </row>
    <row r="27" spans="2:5" ht="29.25" thickBot="1" x14ac:dyDescent="0.3">
      <c r="C27" s="884" t="s">
        <v>251</v>
      </c>
      <c r="D27" s="908" t="s">
        <v>474</v>
      </c>
    </row>
    <row r="28" spans="2:5" ht="17.25" thickBot="1" x14ac:dyDescent="0.3">
      <c r="C28" s="947" t="s">
        <v>252</v>
      </c>
      <c r="D28" s="949" t="s">
        <v>482</v>
      </c>
    </row>
    <row r="29" spans="2:5" ht="33.75" thickBot="1" x14ac:dyDescent="0.3">
      <c r="C29" s="943" t="s">
        <v>253</v>
      </c>
      <c r="D29" s="952" t="s">
        <v>1278</v>
      </c>
    </row>
    <row r="30" spans="2:5" ht="33.75" thickBot="1" x14ac:dyDescent="0.3">
      <c r="B30" t="s">
        <v>1381</v>
      </c>
      <c r="C30" s="944" t="s">
        <v>254</v>
      </c>
      <c r="D30" s="953" t="s">
        <v>1373</v>
      </c>
    </row>
    <row r="31" spans="2:5" ht="29.25" thickBot="1" x14ac:dyDescent="0.3">
      <c r="C31" s="876" t="s">
        <v>255</v>
      </c>
      <c r="D31" s="909" t="s">
        <v>515</v>
      </c>
    </row>
    <row r="32" spans="2:5" ht="43.5" thickBot="1" x14ac:dyDescent="0.3">
      <c r="C32" s="876" t="s">
        <v>256</v>
      </c>
      <c r="D32" s="909" t="s">
        <v>516</v>
      </c>
    </row>
    <row r="33" spans="3:4" ht="29.25" thickBot="1" x14ac:dyDescent="0.3">
      <c r="C33" s="876" t="s">
        <v>257</v>
      </c>
      <c r="D33" s="910" t="s">
        <v>1114</v>
      </c>
    </row>
    <row r="34" spans="3:4" ht="29.25" thickBot="1" x14ac:dyDescent="0.3">
      <c r="C34" s="876" t="s">
        <v>258</v>
      </c>
      <c r="D34" s="908" t="s">
        <v>1061</v>
      </c>
    </row>
    <row r="35" spans="3:4" ht="17.25" thickBot="1" x14ac:dyDescent="0.3">
      <c r="C35" s="876" t="s">
        <v>259</v>
      </c>
      <c r="D35" s="910" t="s">
        <v>1120</v>
      </c>
    </row>
    <row r="36" spans="3:4" ht="17.25" thickBot="1" x14ac:dyDescent="0.3">
      <c r="C36" s="720" t="s">
        <v>260</v>
      </c>
      <c r="D36" s="908" t="s">
        <v>1068</v>
      </c>
    </row>
    <row r="37" spans="3:4" ht="29.25" thickBot="1" x14ac:dyDescent="0.3">
      <c r="C37" s="720" t="s">
        <v>261</v>
      </c>
      <c r="D37" s="908" t="s">
        <v>1073</v>
      </c>
    </row>
    <row r="38" spans="3:4" ht="29.25" thickBot="1" x14ac:dyDescent="0.3">
      <c r="C38" s="877" t="s">
        <v>262</v>
      </c>
      <c r="D38" s="910" t="s">
        <v>1078</v>
      </c>
    </row>
    <row r="39" spans="3:4" ht="29.25" thickBot="1" x14ac:dyDescent="0.3">
      <c r="C39" s="876" t="s">
        <v>263</v>
      </c>
      <c r="D39" s="902" t="s">
        <v>791</v>
      </c>
    </row>
    <row r="40" spans="3:4" ht="29.25" thickBot="1" x14ac:dyDescent="0.3">
      <c r="C40" s="720" t="s">
        <v>264</v>
      </c>
      <c r="D40" s="908" t="s">
        <v>796</v>
      </c>
    </row>
    <row r="41" spans="3:4" ht="33.75" thickBot="1" x14ac:dyDescent="0.3">
      <c r="C41" s="943" t="s">
        <v>265</v>
      </c>
      <c r="D41" s="950" t="s">
        <v>770</v>
      </c>
    </row>
    <row r="42" spans="3:4" ht="29.25" thickBot="1" x14ac:dyDescent="0.3">
      <c r="C42" s="720" t="s">
        <v>266</v>
      </c>
      <c r="D42" s="911" t="s">
        <v>777</v>
      </c>
    </row>
    <row r="43" spans="3:4" ht="29.25" thickBot="1" x14ac:dyDescent="0.3">
      <c r="C43" s="876" t="s">
        <v>267</v>
      </c>
      <c r="D43" s="924" t="s">
        <v>1257</v>
      </c>
    </row>
    <row r="44" spans="3:4" ht="17.25" thickBot="1" x14ac:dyDescent="0.3">
      <c r="C44" s="947" t="s">
        <v>268</v>
      </c>
      <c r="D44" s="954" t="s">
        <v>783</v>
      </c>
    </row>
    <row r="45" spans="3:4" ht="43.5" thickBot="1" x14ac:dyDescent="0.3">
      <c r="C45" s="876" t="s">
        <v>269</v>
      </c>
      <c r="D45" s="904" t="s">
        <v>1157</v>
      </c>
    </row>
    <row r="46" spans="3:4" ht="28.5" x14ac:dyDescent="0.25">
      <c r="C46" s="876" t="s">
        <v>270</v>
      </c>
      <c r="D46" s="904" t="s">
        <v>1165</v>
      </c>
    </row>
    <row r="47" spans="3:4" ht="17.25" thickBot="1" x14ac:dyDescent="0.3">
      <c r="C47" s="951" t="s">
        <v>271</v>
      </c>
      <c r="D47" s="955" t="s">
        <v>669</v>
      </c>
    </row>
    <row r="48" spans="3:4" ht="29.25" thickBot="1" x14ac:dyDescent="0.3">
      <c r="C48" s="720" t="s">
        <v>272</v>
      </c>
      <c r="D48" s="906" t="s">
        <v>1176</v>
      </c>
    </row>
    <row r="49" spans="2:4" ht="29.25" thickBot="1" x14ac:dyDescent="0.3">
      <c r="C49" s="876" t="s">
        <v>273</v>
      </c>
      <c r="D49" s="904" t="s">
        <v>1183</v>
      </c>
    </row>
    <row r="50" spans="2:4" ht="29.25" thickBot="1" x14ac:dyDescent="0.3">
      <c r="C50" s="720" t="s">
        <v>274</v>
      </c>
      <c r="D50" s="908" t="s">
        <v>929</v>
      </c>
    </row>
    <row r="51" spans="2:4" ht="29.25" thickBot="1" x14ac:dyDescent="0.3">
      <c r="C51" s="720" t="s">
        <v>275</v>
      </c>
      <c r="D51" s="908" t="s">
        <v>931</v>
      </c>
    </row>
    <row r="52" spans="2:4" ht="29.25" thickBot="1" x14ac:dyDescent="0.3">
      <c r="C52" s="720" t="s">
        <v>276</v>
      </c>
      <c r="D52" s="908" t="s">
        <v>932</v>
      </c>
    </row>
    <row r="53" spans="2:4" ht="43.5" thickBot="1" x14ac:dyDescent="0.3">
      <c r="C53" s="876" t="s">
        <v>277</v>
      </c>
      <c r="D53" s="900" t="s">
        <v>935</v>
      </c>
    </row>
    <row r="54" spans="2:4" ht="29.25" thickBot="1" x14ac:dyDescent="0.3">
      <c r="C54" s="876" t="s">
        <v>278</v>
      </c>
      <c r="D54" s="902" t="s">
        <v>938</v>
      </c>
    </row>
    <row r="55" spans="2:4" ht="29.25" thickBot="1" x14ac:dyDescent="0.3">
      <c r="C55" s="876" t="s">
        <v>279</v>
      </c>
      <c r="D55" s="912" t="s">
        <v>640</v>
      </c>
    </row>
    <row r="56" spans="2:4" ht="43.5" thickBot="1" x14ac:dyDescent="0.3">
      <c r="C56" s="876" t="s">
        <v>280</v>
      </c>
      <c r="D56" s="912" t="s">
        <v>649</v>
      </c>
    </row>
    <row r="57" spans="2:4" ht="29.25" thickBot="1" x14ac:dyDescent="0.3">
      <c r="C57" s="876" t="s">
        <v>281</v>
      </c>
      <c r="D57" s="900" t="s">
        <v>943</v>
      </c>
    </row>
    <row r="58" spans="2:4" ht="43.5" thickBot="1" x14ac:dyDescent="0.3">
      <c r="C58" s="876" t="s">
        <v>282</v>
      </c>
      <c r="D58" s="899" t="s">
        <v>681</v>
      </c>
    </row>
    <row r="59" spans="2:4" ht="43.5" thickBot="1" x14ac:dyDescent="0.3">
      <c r="C59" s="876" t="s">
        <v>283</v>
      </c>
      <c r="D59" s="898" t="s">
        <v>692</v>
      </c>
    </row>
    <row r="60" spans="2:4" ht="29.25" thickBot="1" x14ac:dyDescent="0.3">
      <c r="B60" t="s">
        <v>1381</v>
      </c>
      <c r="C60" s="944" t="s">
        <v>284</v>
      </c>
      <c r="D60" s="956" t="s">
        <v>1374</v>
      </c>
    </row>
    <row r="61" spans="2:4" ht="43.5" thickBot="1" x14ac:dyDescent="0.3">
      <c r="C61" s="876" t="s">
        <v>285</v>
      </c>
      <c r="D61" s="912" t="s">
        <v>950</v>
      </c>
    </row>
    <row r="62" spans="2:4" ht="29.25" thickBot="1" x14ac:dyDescent="0.3">
      <c r="C62" s="876" t="s">
        <v>286</v>
      </c>
      <c r="D62" s="912" t="s">
        <v>955</v>
      </c>
    </row>
    <row r="63" spans="2:4" ht="29.25" thickBot="1" x14ac:dyDescent="0.3">
      <c r="C63" s="876" t="s">
        <v>287</v>
      </c>
      <c r="D63" s="900" t="s">
        <v>961</v>
      </c>
    </row>
    <row r="64" spans="2:4" ht="29.25" thickBot="1" x14ac:dyDescent="0.3">
      <c r="C64" s="876" t="s">
        <v>288</v>
      </c>
      <c r="D64" s="902" t="s">
        <v>966</v>
      </c>
    </row>
    <row r="65" spans="2:4" ht="33.75" thickBot="1" x14ac:dyDescent="0.3">
      <c r="C65" s="943" t="s">
        <v>289</v>
      </c>
      <c r="D65" s="950" t="s">
        <v>753</v>
      </c>
    </row>
    <row r="66" spans="2:4" ht="29.25" thickBot="1" x14ac:dyDescent="0.3">
      <c r="C66" s="720" t="s">
        <v>290</v>
      </c>
      <c r="D66" s="931" t="s">
        <v>967</v>
      </c>
    </row>
    <row r="67" spans="2:4" ht="29.25" thickBot="1" x14ac:dyDescent="0.3">
      <c r="C67" s="720" t="s">
        <v>291</v>
      </c>
      <c r="D67" s="906" t="s">
        <v>980</v>
      </c>
    </row>
    <row r="68" spans="2:4" ht="29.25" thickBot="1" x14ac:dyDescent="0.3">
      <c r="C68" s="876" t="s">
        <v>292</v>
      </c>
      <c r="D68" s="904" t="s">
        <v>984</v>
      </c>
    </row>
    <row r="69" spans="2:4" ht="29.25" thickBot="1" x14ac:dyDescent="0.3">
      <c r="C69" s="876" t="s">
        <v>293</v>
      </c>
      <c r="D69" s="904" t="s">
        <v>987</v>
      </c>
    </row>
    <row r="70" spans="2:4" ht="43.5" thickBot="1" x14ac:dyDescent="0.3">
      <c r="C70" s="720" t="s">
        <v>294</v>
      </c>
      <c r="D70" s="906" t="s">
        <v>821</v>
      </c>
    </row>
    <row r="71" spans="2:4" ht="29.25" thickBot="1" x14ac:dyDescent="0.3">
      <c r="C71" s="884" t="s">
        <v>295</v>
      </c>
      <c r="D71" s="915" t="s">
        <v>993</v>
      </c>
    </row>
    <row r="72" spans="2:4" ht="29.25" thickBot="1" x14ac:dyDescent="0.3">
      <c r="C72" s="720" t="s">
        <v>296</v>
      </c>
      <c r="D72" s="914" t="s">
        <v>827</v>
      </c>
    </row>
    <row r="73" spans="2:4" ht="29.25" thickBot="1" x14ac:dyDescent="0.3">
      <c r="C73" s="877" t="s">
        <v>297</v>
      </c>
      <c r="D73" s="916" t="s">
        <v>997</v>
      </c>
    </row>
    <row r="74" spans="2:4" ht="43.5" thickBot="1" x14ac:dyDescent="0.3">
      <c r="B74" t="s">
        <v>1381</v>
      </c>
      <c r="C74" s="957" t="s">
        <v>298</v>
      </c>
      <c r="D74" s="934" t="s">
        <v>1375</v>
      </c>
    </row>
    <row r="75" spans="2:4" ht="43.5" thickBot="1" x14ac:dyDescent="0.3">
      <c r="C75" s="720" t="s">
        <v>299</v>
      </c>
      <c r="D75" s="906" t="s">
        <v>832</v>
      </c>
    </row>
    <row r="76" spans="2:4" ht="29.25" thickBot="1" x14ac:dyDescent="0.3">
      <c r="C76" s="876" t="s">
        <v>300</v>
      </c>
      <c r="D76" s="958" t="s">
        <v>998</v>
      </c>
    </row>
    <row r="77" spans="2:4" ht="33.75" thickBot="1" x14ac:dyDescent="0.3">
      <c r="C77" s="947" t="s">
        <v>301</v>
      </c>
      <c r="D77" s="959" t="s">
        <v>1245</v>
      </c>
    </row>
    <row r="78" spans="2:4" ht="29.25" thickBot="1" x14ac:dyDescent="0.3">
      <c r="C78" s="876" t="s">
        <v>302</v>
      </c>
      <c r="D78" s="904" t="s">
        <v>839</v>
      </c>
    </row>
    <row r="79" spans="2:4" ht="43.5" thickBot="1" x14ac:dyDescent="0.3">
      <c r="C79" s="876" t="s">
        <v>303</v>
      </c>
      <c r="D79" s="904" t="s">
        <v>1001</v>
      </c>
    </row>
    <row r="80" spans="2:4" ht="17.25" thickBot="1" x14ac:dyDescent="0.3">
      <c r="C80" s="943" t="s">
        <v>304</v>
      </c>
      <c r="D80" s="960" t="s">
        <v>851</v>
      </c>
    </row>
    <row r="81" spans="2:4" ht="29.25" thickBot="1" x14ac:dyDescent="0.3">
      <c r="C81" s="720" t="s">
        <v>305</v>
      </c>
      <c r="D81" s="906" t="s">
        <v>1005</v>
      </c>
    </row>
    <row r="82" spans="2:4" x14ac:dyDescent="0.25">
      <c r="C82" s="1832" t="s">
        <v>306</v>
      </c>
      <c r="D82" s="1833" t="s">
        <v>497</v>
      </c>
    </row>
    <row r="83" spans="2:4" ht="15.75" thickBot="1" x14ac:dyDescent="0.3">
      <c r="C83" s="1832"/>
      <c r="D83" s="1833"/>
    </row>
    <row r="84" spans="2:4" ht="43.5" thickBot="1" x14ac:dyDescent="0.3">
      <c r="C84" s="876" t="s">
        <v>307</v>
      </c>
      <c r="D84" s="902" t="s">
        <v>508</v>
      </c>
    </row>
    <row r="85" spans="2:4" ht="29.25" thickBot="1" x14ac:dyDescent="0.3">
      <c r="C85" s="720" t="s">
        <v>308</v>
      </c>
      <c r="D85" s="900" t="s">
        <v>1010</v>
      </c>
    </row>
    <row r="86" spans="2:4" ht="29.25" thickBot="1" x14ac:dyDescent="0.3">
      <c r="C86" s="884" t="s">
        <v>309</v>
      </c>
      <c r="D86" s="917" t="s">
        <v>1013</v>
      </c>
    </row>
    <row r="87" spans="2:4" ht="43.5" thickBot="1" x14ac:dyDescent="0.3">
      <c r="B87" t="s">
        <v>1381</v>
      </c>
      <c r="C87" s="961" t="s">
        <v>310</v>
      </c>
      <c r="D87" s="962" t="s">
        <v>1376</v>
      </c>
    </row>
    <row r="88" spans="2:4" ht="29.25" thickBot="1" x14ac:dyDescent="0.3">
      <c r="C88" s="876" t="s">
        <v>311</v>
      </c>
      <c r="D88" s="913" t="s">
        <v>1016</v>
      </c>
    </row>
    <row r="89" spans="2:4" ht="17.25" thickBot="1" x14ac:dyDescent="0.3">
      <c r="C89" s="943" t="s">
        <v>312</v>
      </c>
      <c r="D89" s="963" t="s">
        <v>900</v>
      </c>
    </row>
    <row r="90" spans="2:4" ht="29.25" thickBot="1" x14ac:dyDescent="0.3">
      <c r="C90" s="892" t="s">
        <v>313</v>
      </c>
      <c r="D90" s="918" t="s">
        <v>1019</v>
      </c>
    </row>
    <row r="91" spans="2:4" ht="29.25" thickBot="1" x14ac:dyDescent="0.3">
      <c r="B91" t="s">
        <v>1381</v>
      </c>
      <c r="C91" s="964" t="s">
        <v>314</v>
      </c>
      <c r="D91" s="965" t="s">
        <v>1377</v>
      </c>
    </row>
    <row r="92" spans="2:4" ht="29.25" thickBot="1" x14ac:dyDescent="0.3">
      <c r="B92" t="s">
        <v>1381</v>
      </c>
      <c r="C92" s="964" t="s">
        <v>315</v>
      </c>
      <c r="D92" s="965" t="s">
        <v>1378</v>
      </c>
    </row>
    <row r="93" spans="2:4" ht="29.25" thickBot="1" x14ac:dyDescent="0.3">
      <c r="B93" t="s">
        <v>1381</v>
      </c>
      <c r="C93" s="964" t="s">
        <v>316</v>
      </c>
      <c r="D93" s="965" t="s">
        <v>1379</v>
      </c>
    </row>
    <row r="94" spans="2:4" ht="29.25" thickBot="1" x14ac:dyDescent="0.3">
      <c r="B94" s="720" t="s">
        <v>331</v>
      </c>
      <c r="C94" s="876" t="s">
        <v>331</v>
      </c>
      <c r="D94" s="913" t="s">
        <v>1020</v>
      </c>
    </row>
    <row r="95" spans="2:4" ht="43.5" thickBot="1" x14ac:dyDescent="0.3">
      <c r="C95" s="720" t="s">
        <v>317</v>
      </c>
      <c r="D95" s="941" t="s">
        <v>524</v>
      </c>
    </row>
    <row r="96" spans="2:4" ht="17.25" thickBot="1" x14ac:dyDescent="0.3">
      <c r="C96" s="943" t="s">
        <v>318</v>
      </c>
      <c r="D96" s="966" t="s">
        <v>526</v>
      </c>
    </row>
    <row r="97" spans="2:4" ht="43.5" thickBot="1" x14ac:dyDescent="0.3">
      <c r="C97" s="876" t="s">
        <v>319</v>
      </c>
      <c r="D97" s="933" t="s">
        <v>1032</v>
      </c>
    </row>
    <row r="98" spans="2:4" ht="43.5" thickBot="1" x14ac:dyDescent="0.3">
      <c r="C98" s="876" t="s">
        <v>320</v>
      </c>
      <c r="D98" s="942" t="s">
        <v>562</v>
      </c>
    </row>
    <row r="99" spans="2:4" ht="29.25" thickBot="1" x14ac:dyDescent="0.3">
      <c r="C99" s="876" t="s">
        <v>321</v>
      </c>
      <c r="D99" s="900" t="s">
        <v>567</v>
      </c>
    </row>
    <row r="100" spans="2:4" ht="29.25" thickBot="1" x14ac:dyDescent="0.3">
      <c r="C100" s="876" t="s">
        <v>322</v>
      </c>
      <c r="D100" s="932" t="s">
        <v>577</v>
      </c>
    </row>
    <row r="101" spans="2:4" ht="17.25" thickBot="1" x14ac:dyDescent="0.3">
      <c r="C101" s="943" t="s">
        <v>323</v>
      </c>
      <c r="D101" s="966" t="s">
        <v>592</v>
      </c>
    </row>
    <row r="102" spans="2:4" ht="33.75" thickBot="1" x14ac:dyDescent="0.3">
      <c r="B102" t="s">
        <v>1381</v>
      </c>
      <c r="C102" s="944" t="s">
        <v>324</v>
      </c>
      <c r="D102" s="967" t="s">
        <v>1380</v>
      </c>
    </row>
    <row r="103" spans="2:4" ht="43.5" thickBot="1" x14ac:dyDescent="0.3">
      <c r="B103" s="720" t="s">
        <v>329</v>
      </c>
      <c r="C103" s="876" t="s">
        <v>329</v>
      </c>
      <c r="D103" s="933" t="s">
        <v>672</v>
      </c>
    </row>
    <row r="104" spans="2:4" ht="43.5" thickBot="1" x14ac:dyDescent="0.3">
      <c r="C104" s="876" t="s">
        <v>325</v>
      </c>
      <c r="D104" s="904" t="s">
        <v>1041</v>
      </c>
    </row>
    <row r="105" spans="2:4" x14ac:dyDescent="0.25">
      <c r="C105" s="1394" t="s">
        <v>326</v>
      </c>
      <c r="D105" s="1652" t="s">
        <v>1045</v>
      </c>
    </row>
    <row r="106" spans="2:4" ht="15.75" thickBot="1" x14ac:dyDescent="0.3">
      <c r="C106" s="1395"/>
      <c r="D106" s="1653"/>
    </row>
    <row r="107" spans="2:4" ht="33.75" thickBot="1" x14ac:dyDescent="0.3">
      <c r="C107" s="968" t="s">
        <v>327</v>
      </c>
      <c r="D107" s="969" t="s">
        <v>608</v>
      </c>
    </row>
    <row r="108" spans="2:4" ht="33.75" thickBot="1" x14ac:dyDescent="0.3">
      <c r="C108" s="947" t="s">
        <v>330</v>
      </c>
      <c r="D108" s="970" t="s">
        <v>864</v>
      </c>
    </row>
    <row r="109" spans="2:4" x14ac:dyDescent="0.25">
      <c r="C109" s="1826" t="s">
        <v>332</v>
      </c>
      <c r="D109" s="1828" t="s">
        <v>1349</v>
      </c>
    </row>
    <row r="110" spans="2:4" ht="15.75" thickBot="1" x14ac:dyDescent="0.3">
      <c r="C110" s="1827"/>
      <c r="D110" s="1829"/>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style="14" customWidth="1"/>
    <col min="2" max="2" width="33" style="14" customWidth="1"/>
    <col min="3" max="3" width="56.7109375" style="14" customWidth="1"/>
    <col min="4" max="5" width="41.5703125" style="14" customWidth="1"/>
    <col min="6" max="6" width="30.5703125" style="14" customWidth="1"/>
    <col min="7" max="7" width="12.28515625" style="14" bestFit="1" customWidth="1"/>
    <col min="8" max="8" width="12.28515625" style="14" customWidth="1"/>
    <col min="9" max="10" width="23.5703125" style="14" customWidth="1"/>
    <col min="11" max="11" width="38.42578125" style="16" customWidth="1"/>
    <col min="12" max="12" width="59.7109375" style="16" customWidth="1"/>
    <col min="13" max="13" width="16.28515625" style="14" customWidth="1"/>
    <col min="14" max="14" width="17.140625" style="14" customWidth="1"/>
    <col min="15" max="15" width="19.5703125" style="14" customWidth="1"/>
    <col min="16" max="16" width="37.28515625" style="14" customWidth="1"/>
    <col min="17" max="17" width="21.42578125" style="14" customWidth="1"/>
    <col min="18" max="18" width="11.42578125" style="14"/>
    <col min="19" max="19" width="16.140625" style="14" customWidth="1"/>
    <col min="20" max="20" width="11.42578125" style="14"/>
    <col min="21" max="21" width="17" style="14" customWidth="1"/>
    <col min="22" max="22" width="33.42578125" style="14" customWidth="1"/>
    <col min="23" max="16384" width="11.42578125" style="14"/>
  </cols>
  <sheetData>
    <row r="2" spans="2:22" x14ac:dyDescent="0.25">
      <c r="B2" s="12" t="s">
        <v>101</v>
      </c>
      <c r="C2" s="12" t="s">
        <v>211</v>
      </c>
      <c r="D2" s="12"/>
      <c r="E2" s="12"/>
      <c r="F2" s="12" t="s">
        <v>102</v>
      </c>
      <c r="G2" s="12" t="s">
        <v>103</v>
      </c>
      <c r="H2" s="12" t="s">
        <v>104</v>
      </c>
      <c r="I2" s="12" t="s">
        <v>105</v>
      </c>
      <c r="J2" s="12" t="s">
        <v>104</v>
      </c>
      <c r="K2" s="13" t="s">
        <v>106</v>
      </c>
      <c r="L2" s="13" t="s">
        <v>107</v>
      </c>
      <c r="M2" s="12" t="s">
        <v>108</v>
      </c>
      <c r="N2" s="12" t="s">
        <v>103</v>
      </c>
      <c r="O2" s="12" t="s">
        <v>105</v>
      </c>
      <c r="P2" s="12" t="s">
        <v>109</v>
      </c>
      <c r="S2" s="12" t="s">
        <v>110</v>
      </c>
    </row>
    <row r="3" spans="2:22" ht="24.75" customHeight="1" x14ac:dyDescent="0.25">
      <c r="B3" s="32" t="s">
        <v>190</v>
      </c>
      <c r="C3" s="1837" t="s">
        <v>204</v>
      </c>
      <c r="D3" s="1837"/>
      <c r="E3" s="34" t="s">
        <v>222</v>
      </c>
      <c r="F3" s="14" t="s">
        <v>111</v>
      </c>
      <c r="G3" s="30" t="s">
        <v>112</v>
      </c>
      <c r="H3" s="31">
        <v>0.2</v>
      </c>
      <c r="I3" s="32" t="s">
        <v>113</v>
      </c>
      <c r="J3" s="31">
        <v>0.2</v>
      </c>
      <c r="K3" s="16" t="s">
        <v>114</v>
      </c>
      <c r="L3" s="16" t="s">
        <v>61</v>
      </c>
      <c r="M3" s="14" t="s">
        <v>56</v>
      </c>
      <c r="N3" s="15" t="s">
        <v>112</v>
      </c>
      <c r="O3" s="14" t="s">
        <v>113</v>
      </c>
      <c r="P3" s="17" t="s">
        <v>115</v>
      </c>
      <c r="Q3" s="14" t="s">
        <v>90</v>
      </c>
      <c r="R3" s="14" t="s">
        <v>231</v>
      </c>
      <c r="T3" s="14" t="s">
        <v>67</v>
      </c>
      <c r="V3" s="14" t="s">
        <v>101</v>
      </c>
    </row>
    <row r="4" spans="2:22" ht="26.25" customHeight="1" x14ac:dyDescent="0.25">
      <c r="B4" s="32" t="s">
        <v>191</v>
      </c>
      <c r="C4" s="1837" t="s">
        <v>215</v>
      </c>
      <c r="D4" s="1837"/>
      <c r="E4" s="34" t="s">
        <v>221</v>
      </c>
      <c r="F4" s="14" t="s">
        <v>116</v>
      </c>
      <c r="G4" s="30" t="s">
        <v>90</v>
      </c>
      <c r="H4" s="31">
        <v>0.4</v>
      </c>
      <c r="I4" s="32" t="s">
        <v>117</v>
      </c>
      <c r="J4" s="31">
        <v>0.4</v>
      </c>
      <c r="K4" s="18" t="s">
        <v>118</v>
      </c>
      <c r="L4" s="16" t="s">
        <v>62</v>
      </c>
      <c r="M4" s="14" t="s">
        <v>69</v>
      </c>
      <c r="N4" s="15" t="s">
        <v>90</v>
      </c>
      <c r="O4" s="14" t="s">
        <v>117</v>
      </c>
      <c r="P4" s="17" t="s">
        <v>119</v>
      </c>
      <c r="Q4" s="14" t="s">
        <v>90</v>
      </c>
      <c r="R4" s="14" t="s">
        <v>232</v>
      </c>
      <c r="T4" s="14" t="s">
        <v>120</v>
      </c>
      <c r="V4" s="14" t="s">
        <v>355</v>
      </c>
    </row>
    <row r="5" spans="2:22" ht="44.25" customHeight="1" x14ac:dyDescent="0.25">
      <c r="B5" s="32" t="s">
        <v>192</v>
      </c>
      <c r="C5" s="1837" t="s">
        <v>214</v>
      </c>
      <c r="D5" s="1837"/>
      <c r="E5" s="34" t="s">
        <v>1635</v>
      </c>
      <c r="F5" s="14" t="s">
        <v>121</v>
      </c>
      <c r="G5" s="30" t="s">
        <v>122</v>
      </c>
      <c r="H5" s="31">
        <v>0.6</v>
      </c>
      <c r="I5" s="32" t="s">
        <v>123</v>
      </c>
      <c r="J5" s="31">
        <v>0.6</v>
      </c>
      <c r="K5" s="16" t="s">
        <v>124</v>
      </c>
      <c r="L5" s="16" t="s">
        <v>55</v>
      </c>
      <c r="N5" s="15" t="s">
        <v>122</v>
      </c>
      <c r="O5" s="14" t="s">
        <v>123</v>
      </c>
      <c r="P5" s="11" t="s">
        <v>125</v>
      </c>
      <c r="Q5" s="14" t="s">
        <v>126</v>
      </c>
      <c r="R5" s="14" t="s">
        <v>233</v>
      </c>
      <c r="T5" s="14" t="s">
        <v>127</v>
      </c>
      <c r="V5" s="14" t="s">
        <v>356</v>
      </c>
    </row>
    <row r="6" spans="2:22" ht="37.5" customHeight="1" x14ac:dyDescent="0.25">
      <c r="B6" s="32" t="s">
        <v>193</v>
      </c>
      <c r="C6" s="1837" t="s">
        <v>206</v>
      </c>
      <c r="D6" s="1837"/>
      <c r="E6" s="34" t="s">
        <v>227</v>
      </c>
      <c r="F6" s="14" t="s">
        <v>128</v>
      </c>
      <c r="G6" s="30" t="s">
        <v>129</v>
      </c>
      <c r="H6" s="31">
        <v>0.8</v>
      </c>
      <c r="I6" s="32" t="s">
        <v>130</v>
      </c>
      <c r="J6" s="31">
        <v>0.8</v>
      </c>
      <c r="K6" s="16" t="s">
        <v>60</v>
      </c>
      <c r="L6" s="19" t="s">
        <v>131</v>
      </c>
      <c r="N6" s="15" t="s">
        <v>129</v>
      </c>
      <c r="O6" s="14" t="s">
        <v>130</v>
      </c>
      <c r="P6" s="20" t="s">
        <v>132</v>
      </c>
      <c r="Q6" s="14" t="s">
        <v>129</v>
      </c>
      <c r="R6" s="14" t="s">
        <v>234</v>
      </c>
      <c r="T6" s="14" t="s">
        <v>133</v>
      </c>
      <c r="V6" s="14" t="s">
        <v>357</v>
      </c>
    </row>
    <row r="7" spans="2:22" ht="36" customHeight="1" x14ac:dyDescent="0.25">
      <c r="B7" s="32" t="s">
        <v>194</v>
      </c>
      <c r="C7" s="1837" t="s">
        <v>212</v>
      </c>
      <c r="D7" s="1837"/>
      <c r="E7" s="34" t="s">
        <v>228</v>
      </c>
      <c r="F7" s="14" t="s">
        <v>134</v>
      </c>
      <c r="G7" s="30" t="s">
        <v>135</v>
      </c>
      <c r="H7" s="31">
        <v>1</v>
      </c>
      <c r="I7" s="32" t="s">
        <v>136</v>
      </c>
      <c r="J7" s="31">
        <v>1</v>
      </c>
      <c r="K7" s="18"/>
      <c r="N7" s="21" t="s">
        <v>135</v>
      </c>
      <c r="O7" s="22" t="s">
        <v>136</v>
      </c>
      <c r="P7" s="3" t="s">
        <v>137</v>
      </c>
      <c r="Q7" s="14" t="s">
        <v>91</v>
      </c>
      <c r="R7" s="14" t="s">
        <v>235</v>
      </c>
      <c r="V7" s="14" t="s">
        <v>358</v>
      </c>
    </row>
    <row r="8" spans="2:22" ht="30.75" customHeight="1" x14ac:dyDescent="0.25">
      <c r="B8" s="32" t="s">
        <v>195</v>
      </c>
      <c r="C8" s="1837" t="s">
        <v>208</v>
      </c>
      <c r="D8" s="1837"/>
      <c r="E8" s="34" t="s">
        <v>230</v>
      </c>
      <c r="F8" s="14" t="s">
        <v>138</v>
      </c>
      <c r="G8" s="30" t="s">
        <v>139</v>
      </c>
      <c r="H8" s="15"/>
      <c r="I8" s="15" t="s">
        <v>140</v>
      </c>
      <c r="J8" s="15"/>
      <c r="L8" s="16" t="s">
        <v>84</v>
      </c>
      <c r="N8" s="21"/>
      <c r="O8" s="21"/>
      <c r="P8" s="17" t="s">
        <v>141</v>
      </c>
      <c r="Q8" s="14" t="s">
        <v>90</v>
      </c>
      <c r="R8" s="14" t="s">
        <v>236</v>
      </c>
      <c r="S8" s="12" t="s">
        <v>142</v>
      </c>
      <c r="T8" s="12" t="s">
        <v>143</v>
      </c>
      <c r="U8" s="12" t="s">
        <v>144</v>
      </c>
      <c r="V8" s="12" t="s">
        <v>145</v>
      </c>
    </row>
    <row r="9" spans="2:22" ht="29.25" customHeight="1" x14ac:dyDescent="0.25">
      <c r="B9" s="32" t="s">
        <v>196</v>
      </c>
      <c r="C9" s="1837" t="s">
        <v>213</v>
      </c>
      <c r="D9" s="1837"/>
      <c r="E9" s="34" t="s">
        <v>225</v>
      </c>
      <c r="F9" s="14" t="s">
        <v>146</v>
      </c>
      <c r="G9" s="30" t="s">
        <v>147</v>
      </c>
      <c r="H9" s="15"/>
      <c r="I9" s="15" t="s">
        <v>117</v>
      </c>
      <c r="J9" s="15"/>
      <c r="L9" s="16" t="s">
        <v>347</v>
      </c>
      <c r="N9" s="21"/>
      <c r="O9" s="21"/>
      <c r="P9" s="11" t="s">
        <v>148</v>
      </c>
      <c r="Q9" s="14" t="s">
        <v>126</v>
      </c>
      <c r="R9" s="14" t="s">
        <v>237</v>
      </c>
      <c r="S9" s="14" t="s">
        <v>57</v>
      </c>
      <c r="T9" s="14" t="s">
        <v>58</v>
      </c>
      <c r="U9" s="14" t="s">
        <v>59</v>
      </c>
      <c r="V9" s="23" t="s">
        <v>68</v>
      </c>
    </row>
    <row r="10" spans="2:22" ht="37.5" customHeight="1" x14ac:dyDescent="0.25">
      <c r="B10" s="32" t="s">
        <v>197</v>
      </c>
      <c r="C10" s="1837" t="s">
        <v>216</v>
      </c>
      <c r="D10" s="1837"/>
      <c r="E10" s="34" t="s">
        <v>229</v>
      </c>
      <c r="G10" s="30" t="s">
        <v>149</v>
      </c>
      <c r="H10" s="15"/>
      <c r="I10" s="15" t="s">
        <v>123</v>
      </c>
      <c r="J10" s="15"/>
      <c r="L10" s="16" t="s">
        <v>348</v>
      </c>
      <c r="N10" s="21"/>
      <c r="O10" s="21"/>
      <c r="P10" s="11" t="s">
        <v>150</v>
      </c>
      <c r="Q10" s="14" t="s">
        <v>126</v>
      </c>
      <c r="R10" s="14" t="s">
        <v>238</v>
      </c>
      <c r="S10" s="14" t="s">
        <v>73</v>
      </c>
      <c r="T10" s="14" t="s">
        <v>65</v>
      </c>
      <c r="U10" s="14" t="s">
        <v>66</v>
      </c>
      <c r="V10" s="23" t="s">
        <v>151</v>
      </c>
    </row>
    <row r="11" spans="2:22" ht="22.5" customHeight="1" x14ac:dyDescent="0.25">
      <c r="B11" s="32" t="s">
        <v>198</v>
      </c>
      <c r="C11" s="1837" t="s">
        <v>217</v>
      </c>
      <c r="D11" s="1837"/>
      <c r="E11" s="34" t="s">
        <v>226</v>
      </c>
      <c r="G11" s="30" t="s">
        <v>152</v>
      </c>
      <c r="H11" s="15"/>
      <c r="I11" s="15" t="s">
        <v>130</v>
      </c>
      <c r="J11" s="15"/>
      <c r="L11" s="16" t="s">
        <v>349</v>
      </c>
      <c r="N11" s="21"/>
      <c r="O11" s="21"/>
      <c r="P11" s="20" t="s">
        <v>153</v>
      </c>
      <c r="Q11" s="14" t="s">
        <v>129</v>
      </c>
      <c r="R11" s="14" t="s">
        <v>239</v>
      </c>
      <c r="V11" s="23" t="s">
        <v>63</v>
      </c>
    </row>
    <row r="12" spans="2:22" ht="30" x14ac:dyDescent="0.25">
      <c r="B12" s="33" t="s">
        <v>200</v>
      </c>
      <c r="C12" s="1837" t="s">
        <v>210</v>
      </c>
      <c r="D12" s="1837"/>
      <c r="E12" s="34" t="s">
        <v>221</v>
      </c>
      <c r="G12" s="30" t="s">
        <v>154</v>
      </c>
      <c r="H12" s="15"/>
      <c r="I12" s="15" t="s">
        <v>155</v>
      </c>
      <c r="J12" s="15"/>
      <c r="L12" s="16" t="s">
        <v>350</v>
      </c>
      <c r="N12" s="21"/>
      <c r="O12" s="21"/>
      <c r="P12" s="3" t="s">
        <v>156</v>
      </c>
      <c r="Q12" s="14" t="s">
        <v>91</v>
      </c>
      <c r="R12" s="14" t="s">
        <v>240</v>
      </c>
      <c r="V12" s="23" t="s">
        <v>157</v>
      </c>
    </row>
    <row r="13" spans="2:22" ht="24" customHeight="1" x14ac:dyDescent="0.25">
      <c r="B13" s="32" t="s">
        <v>199</v>
      </c>
      <c r="C13" s="1837" t="s">
        <v>207</v>
      </c>
      <c r="D13" s="1837"/>
      <c r="E13" s="34" t="s">
        <v>225</v>
      </c>
      <c r="L13" s="16" t="s">
        <v>351</v>
      </c>
      <c r="P13" s="11" t="s">
        <v>158</v>
      </c>
      <c r="Q13" s="14" t="s">
        <v>126</v>
      </c>
      <c r="R13" s="14" t="s">
        <v>241</v>
      </c>
      <c r="V13" s="23" t="s">
        <v>159</v>
      </c>
    </row>
    <row r="14" spans="2:22" ht="35.25" customHeight="1" x14ac:dyDescent="0.25">
      <c r="B14" s="32" t="s">
        <v>201</v>
      </c>
      <c r="C14" s="1837" t="s">
        <v>218</v>
      </c>
      <c r="D14" s="1837"/>
      <c r="E14" s="34" t="s">
        <v>225</v>
      </c>
      <c r="G14" s="15" t="s">
        <v>50</v>
      </c>
      <c r="K14"/>
      <c r="L14" s="16" t="s">
        <v>352</v>
      </c>
      <c r="P14" s="11" t="s">
        <v>161</v>
      </c>
      <c r="Q14" s="14" t="s">
        <v>126</v>
      </c>
      <c r="R14" s="14" t="s">
        <v>242</v>
      </c>
      <c r="V14" s="23" t="s">
        <v>51</v>
      </c>
    </row>
    <row r="15" spans="2:22" ht="27" customHeight="1" x14ac:dyDescent="0.25">
      <c r="B15" s="32" t="s">
        <v>202</v>
      </c>
      <c r="C15" s="1837" t="s">
        <v>209</v>
      </c>
      <c r="D15" s="1837"/>
      <c r="E15" s="34" t="s">
        <v>225</v>
      </c>
      <c r="G15" s="15" t="s">
        <v>346</v>
      </c>
      <c r="J15" s="1834" t="s">
        <v>160</v>
      </c>
      <c r="K15" t="s">
        <v>359</v>
      </c>
      <c r="L15" s="16" t="s">
        <v>353</v>
      </c>
      <c r="P15" s="11" t="s">
        <v>163</v>
      </c>
      <c r="Q15" s="14" t="s">
        <v>126</v>
      </c>
      <c r="R15" s="14" t="s">
        <v>243</v>
      </c>
      <c r="S15" s="12" t="s">
        <v>164</v>
      </c>
      <c r="V15" s="23" t="s">
        <v>165</v>
      </c>
    </row>
    <row r="16" spans="2:22" ht="24.75" customHeight="1" x14ac:dyDescent="0.25">
      <c r="B16" s="32" t="s">
        <v>162</v>
      </c>
      <c r="C16" s="1837" t="s">
        <v>219</v>
      </c>
      <c r="D16" s="1837"/>
      <c r="E16" s="34" t="s">
        <v>225</v>
      </c>
      <c r="G16" s="15" t="s">
        <v>74</v>
      </c>
      <c r="J16" s="1834"/>
      <c r="K16" t="s">
        <v>360</v>
      </c>
      <c r="L16" s="24"/>
      <c r="P16" s="20" t="s">
        <v>166</v>
      </c>
      <c r="Q16" s="14" t="s">
        <v>129</v>
      </c>
      <c r="R16" s="14" t="s">
        <v>244</v>
      </c>
      <c r="S16" s="25" t="s">
        <v>167</v>
      </c>
    </row>
    <row r="17" spans="2:19" ht="29.25" customHeight="1" x14ac:dyDescent="0.25">
      <c r="B17" s="32" t="s">
        <v>71</v>
      </c>
      <c r="C17" s="1837" t="s">
        <v>220</v>
      </c>
      <c r="D17" s="1837"/>
      <c r="E17" s="34" t="s">
        <v>221</v>
      </c>
      <c r="J17" s="1834"/>
      <c r="K17" t="s">
        <v>361</v>
      </c>
      <c r="L17" s="24"/>
      <c r="P17" s="3" t="s">
        <v>168</v>
      </c>
      <c r="Q17" s="14" t="s">
        <v>91</v>
      </c>
      <c r="R17" s="14" t="s">
        <v>245</v>
      </c>
      <c r="S17" s="25" t="s">
        <v>72</v>
      </c>
    </row>
    <row r="18" spans="2:19" ht="39.75" customHeight="1" x14ac:dyDescent="0.25">
      <c r="B18" s="33" t="s">
        <v>203</v>
      </c>
      <c r="C18" s="1837" t="s">
        <v>205</v>
      </c>
      <c r="D18" s="1837"/>
      <c r="E18" s="34" t="s">
        <v>223</v>
      </c>
      <c r="J18" s="1834"/>
      <c r="K18" t="s">
        <v>362</v>
      </c>
      <c r="L18" s="24"/>
      <c r="P18" s="11" t="s">
        <v>169</v>
      </c>
      <c r="Q18" s="14" t="s">
        <v>126</v>
      </c>
      <c r="R18" s="14" t="s">
        <v>246</v>
      </c>
      <c r="S18" s="25" t="s">
        <v>64</v>
      </c>
    </row>
    <row r="19" spans="2:19" x14ac:dyDescent="0.25">
      <c r="C19" s="35"/>
      <c r="D19" s="35"/>
      <c r="E19" s="35"/>
      <c r="J19" s="1834"/>
      <c r="K19" t="s">
        <v>189</v>
      </c>
      <c r="P19" s="11" t="s">
        <v>170</v>
      </c>
      <c r="Q19" s="14" t="s">
        <v>126</v>
      </c>
      <c r="R19" s="14" t="s">
        <v>247</v>
      </c>
      <c r="S19" s="25" t="s">
        <v>70</v>
      </c>
    </row>
    <row r="20" spans="2:19" x14ac:dyDescent="0.25">
      <c r="C20" s="35"/>
      <c r="D20" s="35"/>
      <c r="E20" s="35"/>
      <c r="J20" s="1825" t="s">
        <v>171</v>
      </c>
      <c r="K20" t="s">
        <v>173</v>
      </c>
      <c r="P20" s="20" t="s">
        <v>172</v>
      </c>
      <c r="Q20" s="14" t="s">
        <v>129</v>
      </c>
      <c r="R20" s="14" t="s">
        <v>248</v>
      </c>
      <c r="S20" s="25" t="s">
        <v>52</v>
      </c>
    </row>
    <row r="21" spans="2:19" x14ac:dyDescent="0.25">
      <c r="C21" s="35"/>
      <c r="D21" s="35"/>
      <c r="E21" s="35"/>
      <c r="J21" s="1825"/>
      <c r="K21" t="s">
        <v>175</v>
      </c>
      <c r="P21" s="20" t="s">
        <v>174</v>
      </c>
      <c r="Q21" s="14" t="s">
        <v>129</v>
      </c>
      <c r="R21" s="14" t="s">
        <v>249</v>
      </c>
    </row>
    <row r="22" spans="2:19" ht="16.5" x14ac:dyDescent="0.25">
      <c r="C22" s="1835" t="s">
        <v>142</v>
      </c>
      <c r="D22" s="36" t="s">
        <v>57</v>
      </c>
      <c r="E22" s="35" t="s">
        <v>366</v>
      </c>
      <c r="J22" s="1825"/>
      <c r="K22" t="s">
        <v>177</v>
      </c>
      <c r="P22" s="3" t="s">
        <v>176</v>
      </c>
      <c r="Q22" s="14" t="s">
        <v>91</v>
      </c>
      <c r="R22" s="14" t="s">
        <v>250</v>
      </c>
    </row>
    <row r="23" spans="2:19" ht="16.5" x14ac:dyDescent="0.25">
      <c r="C23" s="1836"/>
      <c r="D23" s="36" t="s">
        <v>73</v>
      </c>
      <c r="E23" s="35" t="s">
        <v>367</v>
      </c>
      <c r="J23" s="1825"/>
      <c r="K23" t="s">
        <v>179</v>
      </c>
      <c r="P23" s="20" t="s">
        <v>178</v>
      </c>
      <c r="Q23" s="14" t="s">
        <v>129</v>
      </c>
      <c r="R23" s="14" t="s">
        <v>251</v>
      </c>
    </row>
    <row r="24" spans="2:19" ht="15" customHeight="1" x14ac:dyDescent="0.25">
      <c r="C24" s="1835" t="s">
        <v>164</v>
      </c>
      <c r="D24" s="36" t="s">
        <v>58</v>
      </c>
      <c r="E24" s="14" t="s">
        <v>368</v>
      </c>
      <c r="J24" s="1825"/>
      <c r="K24" t="s">
        <v>183</v>
      </c>
      <c r="P24" s="20" t="s">
        <v>180</v>
      </c>
      <c r="Q24" s="14" t="s">
        <v>129</v>
      </c>
      <c r="R24" s="14" t="s">
        <v>252</v>
      </c>
    </row>
    <row r="25" spans="2:19" ht="16.5" x14ac:dyDescent="0.25">
      <c r="B25" s="12" t="s">
        <v>181</v>
      </c>
      <c r="C25" s="1836"/>
      <c r="D25" s="36" t="s">
        <v>65</v>
      </c>
      <c r="F25" s="12" t="s">
        <v>182</v>
      </c>
      <c r="P25" s="20" t="s">
        <v>184</v>
      </c>
      <c r="Q25" s="14" t="s">
        <v>129</v>
      </c>
      <c r="R25" s="14" t="s">
        <v>253</v>
      </c>
    </row>
    <row r="26" spans="2:19" ht="16.5" x14ac:dyDescent="0.25">
      <c r="B26" s="14" t="s">
        <v>53</v>
      </c>
      <c r="C26" s="1835" t="s">
        <v>144</v>
      </c>
      <c r="D26" s="36" t="s">
        <v>59</v>
      </c>
      <c r="F26" s="14" t="s">
        <v>185</v>
      </c>
      <c r="P26" s="20" t="s">
        <v>186</v>
      </c>
      <c r="Q26" s="14" t="s">
        <v>129</v>
      </c>
      <c r="R26" s="14" t="s">
        <v>254</v>
      </c>
    </row>
    <row r="27" spans="2:19" ht="16.5" x14ac:dyDescent="0.25">
      <c r="B27" s="14" t="s">
        <v>54</v>
      </c>
      <c r="C27" s="1836"/>
      <c r="D27" s="36" t="s">
        <v>364</v>
      </c>
      <c r="F27" s="14" t="s">
        <v>123</v>
      </c>
      <c r="P27" s="3" t="s">
        <v>187</v>
      </c>
      <c r="Q27" s="14" t="s">
        <v>91</v>
      </c>
      <c r="R27" s="14" t="s">
        <v>255</v>
      </c>
    </row>
    <row r="28" spans="2:19" x14ac:dyDescent="0.25">
      <c r="F28" s="14" t="s">
        <v>188</v>
      </c>
      <c r="R28" s="14" t="s">
        <v>256</v>
      </c>
    </row>
    <row r="29" spans="2:19" x14ac:dyDescent="0.25">
      <c r="R29" s="14" t="s">
        <v>257</v>
      </c>
    </row>
    <row r="30" spans="2:19" x14ac:dyDescent="0.25">
      <c r="B30" s="37" t="s">
        <v>373</v>
      </c>
      <c r="R30" s="14" t="s">
        <v>258</v>
      </c>
    </row>
    <row r="31" spans="2:19" x14ac:dyDescent="0.25">
      <c r="B31" s="37" t="s">
        <v>370</v>
      </c>
      <c r="R31" s="14" t="s">
        <v>259</v>
      </c>
    </row>
    <row r="32" spans="2:19" ht="15.75" thickBot="1" x14ac:dyDescent="0.3">
      <c r="B32" s="37" t="s">
        <v>371</v>
      </c>
      <c r="P32" s="17" t="s">
        <v>1404</v>
      </c>
      <c r="Q32" s="14" t="s">
        <v>90</v>
      </c>
      <c r="R32" s="14" t="s">
        <v>260</v>
      </c>
    </row>
    <row r="33" spans="2:18" x14ac:dyDescent="0.25">
      <c r="B33" s="37" t="s">
        <v>374</v>
      </c>
      <c r="C33" s="26" t="s">
        <v>204</v>
      </c>
      <c r="D33" s="29"/>
      <c r="E33" s="29"/>
      <c r="P33" s="17" t="s">
        <v>1405</v>
      </c>
      <c r="Q33" s="14" t="s">
        <v>90</v>
      </c>
      <c r="R33" s="14" t="s">
        <v>261</v>
      </c>
    </row>
    <row r="34" spans="2:18" x14ac:dyDescent="0.25">
      <c r="B34" s="37" t="s">
        <v>372</v>
      </c>
      <c r="C34" s="27"/>
      <c r="D34" s="29"/>
      <c r="E34" s="29"/>
      <c r="P34" s="11" t="s">
        <v>1406</v>
      </c>
      <c r="Q34" s="14" t="s">
        <v>126</v>
      </c>
      <c r="R34" s="14" t="s">
        <v>262</v>
      </c>
    </row>
    <row r="35" spans="2:18" x14ac:dyDescent="0.25">
      <c r="C35" s="27"/>
      <c r="D35" s="29"/>
      <c r="E35" s="29"/>
      <c r="P35" s="20" t="s">
        <v>1407</v>
      </c>
      <c r="Q35" s="14" t="s">
        <v>129</v>
      </c>
      <c r="R35" s="14" t="s">
        <v>263</v>
      </c>
    </row>
    <row r="36" spans="2:18" x14ac:dyDescent="0.25">
      <c r="C36" s="27"/>
      <c r="D36" s="29"/>
      <c r="E36" s="29"/>
      <c r="P36" s="3" t="s">
        <v>1408</v>
      </c>
      <c r="Q36" s="14" t="s">
        <v>91</v>
      </c>
      <c r="R36" s="14" t="s">
        <v>264</v>
      </c>
    </row>
    <row r="37" spans="2:18" x14ac:dyDescent="0.25">
      <c r="C37" s="27"/>
      <c r="D37" s="29"/>
      <c r="E37" s="29"/>
      <c r="P37" s="17" t="s">
        <v>1409</v>
      </c>
      <c r="Q37" s="14" t="s">
        <v>90</v>
      </c>
      <c r="R37" s="14" t="s">
        <v>265</v>
      </c>
    </row>
    <row r="38" spans="2:18" x14ac:dyDescent="0.25">
      <c r="C38" s="27"/>
      <c r="D38" s="29"/>
      <c r="E38" s="29"/>
      <c r="P38" s="11" t="s">
        <v>1410</v>
      </c>
      <c r="Q38" s="14" t="s">
        <v>126</v>
      </c>
      <c r="R38" s="14" t="s">
        <v>266</v>
      </c>
    </row>
    <row r="39" spans="2:18" x14ac:dyDescent="0.25">
      <c r="C39" s="27"/>
      <c r="D39" s="29"/>
      <c r="E39" s="29"/>
      <c r="P39" s="11" t="s">
        <v>1411</v>
      </c>
      <c r="Q39" s="14" t="s">
        <v>126</v>
      </c>
      <c r="R39" s="14" t="s">
        <v>267</v>
      </c>
    </row>
    <row r="40" spans="2:18" x14ac:dyDescent="0.25">
      <c r="C40" s="27"/>
      <c r="D40" s="29"/>
      <c r="E40" s="29"/>
      <c r="P40" s="20" t="s">
        <v>1412</v>
      </c>
      <c r="Q40" s="14" t="s">
        <v>129</v>
      </c>
      <c r="R40" s="14" t="s">
        <v>268</v>
      </c>
    </row>
    <row r="41" spans="2:18" x14ac:dyDescent="0.25">
      <c r="C41" s="27"/>
      <c r="D41" s="29"/>
      <c r="E41" s="29"/>
      <c r="P41" s="3" t="s">
        <v>1413</v>
      </c>
      <c r="Q41" s="14" t="s">
        <v>91</v>
      </c>
      <c r="R41" s="14" t="s">
        <v>269</v>
      </c>
    </row>
    <row r="42" spans="2:18" ht="15.75" thickBot="1" x14ac:dyDescent="0.3">
      <c r="C42" s="28"/>
      <c r="D42" s="29"/>
      <c r="E42" s="29"/>
      <c r="P42" s="11" t="s">
        <v>1414</v>
      </c>
      <c r="Q42" s="14" t="s">
        <v>126</v>
      </c>
      <c r="R42" s="14" t="s">
        <v>270</v>
      </c>
    </row>
    <row r="43" spans="2:18" x14ac:dyDescent="0.25">
      <c r="P43" s="11" t="s">
        <v>1415</v>
      </c>
      <c r="Q43" s="14" t="s">
        <v>126</v>
      </c>
      <c r="R43" s="14" t="s">
        <v>271</v>
      </c>
    </row>
    <row r="44" spans="2:18" x14ac:dyDescent="0.25">
      <c r="P44" s="11" t="s">
        <v>1416</v>
      </c>
      <c r="Q44" s="14" t="s">
        <v>126</v>
      </c>
      <c r="R44" s="14" t="s">
        <v>272</v>
      </c>
    </row>
    <row r="45" spans="2:18" x14ac:dyDescent="0.25">
      <c r="P45" s="20" t="s">
        <v>1417</v>
      </c>
      <c r="Q45" s="14" t="s">
        <v>129</v>
      </c>
      <c r="R45" s="14" t="s">
        <v>273</v>
      </c>
    </row>
    <row r="46" spans="2:18" x14ac:dyDescent="0.25">
      <c r="P46" s="3" t="s">
        <v>1418</v>
      </c>
      <c r="Q46" s="14" t="s">
        <v>91</v>
      </c>
      <c r="R46" s="14" t="s">
        <v>274</v>
      </c>
    </row>
    <row r="47" spans="2:18" x14ac:dyDescent="0.25">
      <c r="P47" s="11" t="s">
        <v>1419</v>
      </c>
      <c r="Q47" s="14" t="s">
        <v>126</v>
      </c>
      <c r="R47" s="14" t="s">
        <v>275</v>
      </c>
    </row>
    <row r="48" spans="2:18" x14ac:dyDescent="0.25">
      <c r="P48" s="11" t="s">
        <v>1420</v>
      </c>
      <c r="Q48" s="14" t="s">
        <v>126</v>
      </c>
      <c r="R48" s="14" t="s">
        <v>276</v>
      </c>
    </row>
    <row r="49" spans="16:18" x14ac:dyDescent="0.25">
      <c r="P49" s="20" t="s">
        <v>1421</v>
      </c>
      <c r="Q49" s="14" t="s">
        <v>129</v>
      </c>
      <c r="R49" s="14" t="s">
        <v>277</v>
      </c>
    </row>
    <row r="50" spans="16:18" x14ac:dyDescent="0.25">
      <c r="P50" s="20" t="s">
        <v>1422</v>
      </c>
      <c r="Q50" s="14" t="s">
        <v>129</v>
      </c>
      <c r="R50" s="14" t="s">
        <v>278</v>
      </c>
    </row>
    <row r="51" spans="16:18" x14ac:dyDescent="0.25">
      <c r="P51" s="3" t="s">
        <v>1423</v>
      </c>
      <c r="Q51" s="14" t="s">
        <v>91</v>
      </c>
      <c r="R51" s="14" t="s">
        <v>279</v>
      </c>
    </row>
    <row r="52" spans="16:18" x14ac:dyDescent="0.25">
      <c r="P52" s="20" t="s">
        <v>1424</v>
      </c>
      <c r="Q52" s="14" t="s">
        <v>129</v>
      </c>
      <c r="R52" s="14" t="s">
        <v>280</v>
      </c>
    </row>
    <row r="53" spans="16:18" x14ac:dyDescent="0.25">
      <c r="P53" s="20" t="s">
        <v>1425</v>
      </c>
      <c r="Q53" s="14" t="s">
        <v>129</v>
      </c>
      <c r="R53" s="14" t="s">
        <v>281</v>
      </c>
    </row>
    <row r="54" spans="16:18" x14ac:dyDescent="0.25">
      <c r="P54" s="20" t="s">
        <v>1426</v>
      </c>
      <c r="Q54" s="14" t="s">
        <v>129</v>
      </c>
      <c r="R54" s="14" t="s">
        <v>282</v>
      </c>
    </row>
    <row r="55" spans="16:18" x14ac:dyDescent="0.25">
      <c r="P55" s="20" t="s">
        <v>1427</v>
      </c>
      <c r="Q55" s="14" t="s">
        <v>129</v>
      </c>
      <c r="R55" s="14" t="s">
        <v>283</v>
      </c>
    </row>
    <row r="56" spans="16:18" x14ac:dyDescent="0.25">
      <c r="P56" s="3" t="s">
        <v>1428</v>
      </c>
      <c r="Q56" s="14" t="s">
        <v>91</v>
      </c>
      <c r="R56" s="14" t="s">
        <v>284</v>
      </c>
    </row>
    <row r="57" spans="16:18" x14ac:dyDescent="0.25">
      <c r="R57" s="14" t="s">
        <v>285</v>
      </c>
    </row>
    <row r="58" spans="16:18" x14ac:dyDescent="0.25">
      <c r="R58" s="14" t="s">
        <v>286</v>
      </c>
    </row>
    <row r="59" spans="16:18" x14ac:dyDescent="0.25">
      <c r="R59" s="14" t="s">
        <v>287</v>
      </c>
    </row>
    <row r="60" spans="16:18" x14ac:dyDescent="0.25">
      <c r="R60" s="14" t="s">
        <v>288</v>
      </c>
    </row>
    <row r="61" spans="16:18" x14ac:dyDescent="0.25">
      <c r="R61" s="14" t="s">
        <v>289</v>
      </c>
    </row>
    <row r="62" spans="16:18" x14ac:dyDescent="0.25">
      <c r="R62" s="14" t="s">
        <v>290</v>
      </c>
    </row>
    <row r="63" spans="16:18" x14ac:dyDescent="0.25">
      <c r="R63" s="14" t="s">
        <v>291</v>
      </c>
    </row>
    <row r="64" spans="16:18" x14ac:dyDescent="0.25">
      <c r="R64" s="14" t="s">
        <v>292</v>
      </c>
    </row>
    <row r="65" spans="18:18" x14ac:dyDescent="0.25">
      <c r="R65" s="14" t="s">
        <v>293</v>
      </c>
    </row>
    <row r="66" spans="18:18" x14ac:dyDescent="0.25">
      <c r="R66" s="14" t="s">
        <v>294</v>
      </c>
    </row>
    <row r="67" spans="18:18" x14ac:dyDescent="0.25">
      <c r="R67" s="14" t="s">
        <v>295</v>
      </c>
    </row>
    <row r="68" spans="18:18" x14ac:dyDescent="0.25">
      <c r="R68" s="14" t="s">
        <v>296</v>
      </c>
    </row>
    <row r="69" spans="18:18" x14ac:dyDescent="0.25">
      <c r="R69" s="14" t="s">
        <v>297</v>
      </c>
    </row>
    <row r="70" spans="18:18" x14ac:dyDescent="0.25">
      <c r="R70" s="14" t="s">
        <v>298</v>
      </c>
    </row>
    <row r="71" spans="18:18" x14ac:dyDescent="0.25">
      <c r="R71" s="14" t="s">
        <v>299</v>
      </c>
    </row>
    <row r="72" spans="18:18" x14ac:dyDescent="0.25">
      <c r="R72" s="14" t="s">
        <v>300</v>
      </c>
    </row>
    <row r="73" spans="18:18" x14ac:dyDescent="0.25">
      <c r="R73" s="14" t="s">
        <v>301</v>
      </c>
    </row>
    <row r="74" spans="18:18" x14ac:dyDescent="0.25">
      <c r="R74" s="14" t="s">
        <v>302</v>
      </c>
    </row>
    <row r="75" spans="18:18" x14ac:dyDescent="0.25">
      <c r="R75" s="14" t="s">
        <v>303</v>
      </c>
    </row>
    <row r="76" spans="18:18" x14ac:dyDescent="0.25">
      <c r="R76" s="14" t="s">
        <v>304</v>
      </c>
    </row>
    <row r="77" spans="18:18" x14ac:dyDescent="0.25">
      <c r="R77" s="14" t="s">
        <v>305</v>
      </c>
    </row>
    <row r="78" spans="18:18" x14ac:dyDescent="0.25">
      <c r="R78" s="14" t="s">
        <v>306</v>
      </c>
    </row>
    <row r="79" spans="18:18" x14ac:dyDescent="0.25">
      <c r="R79" s="14" t="s">
        <v>307</v>
      </c>
    </row>
    <row r="80" spans="18:18" x14ac:dyDescent="0.25">
      <c r="R80" s="14" t="s">
        <v>308</v>
      </c>
    </row>
    <row r="81" spans="18:18" x14ac:dyDescent="0.25">
      <c r="R81" s="14" t="s">
        <v>309</v>
      </c>
    </row>
    <row r="82" spans="18:18" x14ac:dyDescent="0.25">
      <c r="R82" s="14" t="s">
        <v>310</v>
      </c>
    </row>
    <row r="83" spans="18:18" x14ac:dyDescent="0.25">
      <c r="R83" s="14" t="s">
        <v>311</v>
      </c>
    </row>
    <row r="84" spans="18:18" x14ac:dyDescent="0.25">
      <c r="R84" s="14" t="s">
        <v>312</v>
      </c>
    </row>
    <row r="85" spans="18:18" x14ac:dyDescent="0.25">
      <c r="R85" s="14" t="s">
        <v>313</v>
      </c>
    </row>
    <row r="86" spans="18:18" x14ac:dyDescent="0.25">
      <c r="R86" s="14" t="s">
        <v>314</v>
      </c>
    </row>
    <row r="87" spans="18:18" x14ac:dyDescent="0.25">
      <c r="R87" s="14" t="s">
        <v>315</v>
      </c>
    </row>
    <row r="88" spans="18:18" x14ac:dyDescent="0.25">
      <c r="R88" s="14" t="s">
        <v>316</v>
      </c>
    </row>
    <row r="89" spans="18:18" x14ac:dyDescent="0.25">
      <c r="R89" s="14" t="s">
        <v>317</v>
      </c>
    </row>
    <row r="90" spans="18:18" x14ac:dyDescent="0.25">
      <c r="R90" s="14" t="s">
        <v>318</v>
      </c>
    </row>
    <row r="91" spans="18:18" x14ac:dyDescent="0.25">
      <c r="R91" s="14" t="s">
        <v>319</v>
      </c>
    </row>
    <row r="92" spans="18:18" x14ac:dyDescent="0.25">
      <c r="R92" s="14" t="s">
        <v>320</v>
      </c>
    </row>
    <row r="93" spans="18:18" x14ac:dyDescent="0.25">
      <c r="R93" s="14" t="s">
        <v>321</v>
      </c>
    </row>
    <row r="94" spans="18:18" x14ac:dyDescent="0.25">
      <c r="R94" s="14" t="s">
        <v>322</v>
      </c>
    </row>
    <row r="95" spans="18:18" x14ac:dyDescent="0.25">
      <c r="R95" s="14" t="s">
        <v>323</v>
      </c>
    </row>
    <row r="96" spans="18:18" x14ac:dyDescent="0.25">
      <c r="R96" s="14" t="s">
        <v>324</v>
      </c>
    </row>
    <row r="97" spans="18:18" x14ac:dyDescent="0.25">
      <c r="R97" s="14" t="s">
        <v>325</v>
      </c>
    </row>
    <row r="98" spans="18:18" x14ac:dyDescent="0.25">
      <c r="R98" s="14" t="s">
        <v>326</v>
      </c>
    </row>
    <row r="99" spans="18:18" x14ac:dyDescent="0.25">
      <c r="R99" s="14" t="s">
        <v>327</v>
      </c>
    </row>
    <row r="100" spans="18:18" x14ac:dyDescent="0.25">
      <c r="R100" s="14" t="s">
        <v>328</v>
      </c>
    </row>
    <row r="101" spans="18:18" x14ac:dyDescent="0.25">
      <c r="R101" s="14" t="s">
        <v>329</v>
      </c>
    </row>
    <row r="102" spans="18:18" x14ac:dyDescent="0.25">
      <c r="R102" s="14" t="s">
        <v>330</v>
      </c>
    </row>
    <row r="103" spans="18:18" x14ac:dyDescent="0.25">
      <c r="R103" s="14" t="s">
        <v>331</v>
      </c>
    </row>
    <row r="104" spans="18:18" x14ac:dyDescent="0.25">
      <c r="R104" s="14" t="s">
        <v>332</v>
      </c>
    </row>
    <row r="105" spans="18:18" x14ac:dyDescent="0.25">
      <c r="R105" s="14" t="s">
        <v>333</v>
      </c>
    </row>
    <row r="106" spans="18:18" x14ac:dyDescent="0.25">
      <c r="R106" s="14" t="s">
        <v>334</v>
      </c>
    </row>
    <row r="107" spans="18:18" x14ac:dyDescent="0.25">
      <c r="R107" s="14" t="s">
        <v>335</v>
      </c>
    </row>
    <row r="108" spans="18:18" x14ac:dyDescent="0.25">
      <c r="R108" s="14" t="s">
        <v>336</v>
      </c>
    </row>
    <row r="109" spans="18:18" x14ac:dyDescent="0.25">
      <c r="R109" s="14" t="s">
        <v>337</v>
      </c>
    </row>
    <row r="110" spans="18:18" x14ac:dyDescent="0.25">
      <c r="R110" s="14" t="s">
        <v>338</v>
      </c>
    </row>
    <row r="111" spans="18:18" x14ac:dyDescent="0.25">
      <c r="R111" s="14" t="s">
        <v>339</v>
      </c>
    </row>
    <row r="112" spans="18:18" x14ac:dyDescent="0.25">
      <c r="R112" s="14" t="s">
        <v>340</v>
      </c>
    </row>
    <row r="113" spans="18:18" x14ac:dyDescent="0.25">
      <c r="R113" s="14" t="s">
        <v>341</v>
      </c>
    </row>
    <row r="114" spans="18:18" x14ac:dyDescent="0.25">
      <c r="R114" s="14" t="s">
        <v>342</v>
      </c>
    </row>
    <row r="115" spans="18:18" x14ac:dyDescent="0.25">
      <c r="R115" s="14" t="s">
        <v>343</v>
      </c>
    </row>
    <row r="116" spans="18:18" x14ac:dyDescent="0.25">
      <c r="R116" s="14" t="s">
        <v>344</v>
      </c>
    </row>
    <row r="117" spans="18:18" x14ac:dyDescent="0.25">
      <c r="R117" s="14" t="s">
        <v>345</v>
      </c>
    </row>
  </sheetData>
  <mergeCells count="21">
    <mergeCell ref="C13:D13"/>
    <mergeCell ref="C14:D14"/>
    <mergeCell ref="C15:D15"/>
    <mergeCell ref="C8:D8"/>
    <mergeCell ref="C9:D9"/>
    <mergeCell ref="C10:D10"/>
    <mergeCell ref="C11:D11"/>
    <mergeCell ref="C12:D12"/>
    <mergeCell ref="C3:D3"/>
    <mergeCell ref="C4:D4"/>
    <mergeCell ref="C5:D5"/>
    <mergeCell ref="C6:D6"/>
    <mergeCell ref="C7:D7"/>
    <mergeCell ref="J15:J19"/>
    <mergeCell ref="J20:J24"/>
    <mergeCell ref="C22:C23"/>
    <mergeCell ref="C24:C25"/>
    <mergeCell ref="C26:C27"/>
    <mergeCell ref="C16:D16"/>
    <mergeCell ref="C17:D17"/>
    <mergeCell ref="C18:D18"/>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RIESGOS GESTIÓN Y SEG. DIGITAL</vt:lpstr>
      <vt:lpstr>GESTIÓN Y SEG DIGITAL FOMULADO</vt:lpstr>
      <vt:lpstr>RIESGOS CORRUPCIÓN FORMULADO</vt:lpstr>
      <vt:lpstr>RIESGOS DE CORRUPCIÓN</vt:lpstr>
      <vt:lpstr>GESTIÓN Y SEG DIGITAL</vt:lpstr>
      <vt:lpstr>RIESGOS CORRUPCIÓN </vt:lpstr>
      <vt:lpstr>Control de Cambios</vt:lpstr>
      <vt:lpstr>Listado de riesgos</vt:lpstr>
      <vt:lpstr>No Eliminar</vt:lpstr>
      <vt:lpstr>'GESTIÓN Y SEG DIGITAL'!Área_de_impresión</vt:lpstr>
      <vt:lpstr>'GESTIÓN Y SEG DIGITAL FOMULADO'!Área_de_impresión</vt:lpstr>
      <vt:lpstr>'RIESGOS CORRUPCIÓN '!Área_de_impresión</vt:lpstr>
      <vt:lpstr>'RIESGOS CORRUPCIÓN FORMULADO'!Área_de_impresión</vt:lpstr>
      <vt:lpstr>'RIESGOS DE CORRUPCIÓN'!Área_de_impresión</vt:lpstr>
      <vt:lpstr>'RIESGOS GESTIÓN Y SEG. DIGITAL'!Área_de_impresión</vt:lpstr>
      <vt:lpstr>'GESTIÓN Y SEG DIGITAL'!IMPACTO_INHERENTE</vt:lpstr>
      <vt:lpstr>'RIESGOS GESTIÓN Y SEG. DIGITAL'!IMPACTO_INHERENTE</vt:lpstr>
      <vt:lpstr>IMPACTO_INHERENTE</vt:lpstr>
      <vt:lpstr>'GESTIÓN Y SEG DIGITAL'!Títulos_a_imprimir</vt:lpstr>
      <vt:lpstr>'GESTIÓN Y SEG DIGITAL FOMULADO'!Títulos_a_imprimir</vt:lpstr>
      <vt:lpstr>'RIESGOS CORRUPCIÓN '!Títulos_a_imprimir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ANDREA RUIZ VENTO</cp:lastModifiedBy>
  <dcterms:created xsi:type="dcterms:W3CDTF">2021-12-03T14:12:36Z</dcterms:created>
  <dcterms:modified xsi:type="dcterms:W3CDTF">2023-01-27T20:02:30Z</dcterms:modified>
</cp:coreProperties>
</file>